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biodun\Desktop\Ondo State reviewed budget 2020\"/>
    </mc:Choice>
  </mc:AlternateContent>
  <bookViews>
    <workbookView xWindow="0" yWindow="0" windowWidth="20496" windowHeight="7800" firstSheet="3" activeTab="4"/>
  </bookViews>
  <sheets>
    <sheet name="capital" sheetId="3" state="hidden" r:id="rId1"/>
    <sheet name="special programme" sheetId="6" state="hidden" r:id="rId2"/>
    <sheet name="overhead cost details" sheetId="7" state="hidden" r:id="rId3"/>
    <sheet name="overhead cost by sector" sheetId="11" r:id="rId4"/>
    <sheet name="spg-by sector" sheetId="13" r:id="rId5"/>
    <sheet name="cap -sect-proposed" sheetId="14" state="hidden" r:id="rId6"/>
    <sheet name="capital by sector" sheetId="9" r:id="rId7"/>
    <sheet name="sector summary" sheetId="12" r:id="rId8"/>
    <sheet name="salaries n others" sheetId="17" r:id="rId9"/>
    <sheet name="grant" sheetId="18" r:id="rId10"/>
    <sheet name="Sheet1" sheetId="15" state="hidden" r:id="rId11"/>
    <sheet name="social cont" sheetId="19" r:id="rId12"/>
    <sheet name="Sheet3" sheetId="20" state="hidden" r:id="rId13"/>
    <sheet name="overhead cost" sheetId="5" state="hidden" r:id="rId14"/>
  </sheets>
  <externalReferences>
    <externalReference r:id="rId15"/>
    <externalReference r:id="rId16"/>
    <externalReference r:id="rId17"/>
  </externalReferences>
  <definedNames>
    <definedName name="CapExx">'[1]B.2 Capital Receipts'!$M$5:$M$6</definedName>
    <definedName name="_xlnm.Print_Titles" localSheetId="0">capital!$2:$2</definedName>
    <definedName name="_xlnm.Print_Titles" localSheetId="6">'capital by sector'!$2:$2</definedName>
    <definedName name="_xlnm.Print_Titles" localSheetId="13">'overhead cost'!$2:$2</definedName>
    <definedName name="_xlnm.Print_Titles" localSheetId="3">'overhead cost by sector'!$3:$4</definedName>
    <definedName name="_xlnm.Print_Titles" localSheetId="2">'overhead cost details'!$3:$3</definedName>
    <definedName name="_xlnm.Print_Titles" localSheetId="1">'special programme'!$2:$2</definedName>
    <definedName name="_xlnm.Print_Titles" localSheetId="4">'spg-by sector'!$2:$2</definedName>
    <definedName name="Sectors_NonDisc">'[1]B.2 Capital Receipts'!$A$84:$A$113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41" i="11" l="1"/>
  <c r="H1115" i="11"/>
  <c r="F1222" i="9"/>
  <c r="F1111" i="9"/>
  <c r="F1138" i="9"/>
  <c r="F1113" i="9"/>
  <c r="H466" i="9" l="1"/>
  <c r="H477" i="9"/>
  <c r="H475" i="9"/>
  <c r="H480" i="9"/>
  <c r="H479" i="9"/>
  <c r="H489" i="9" s="1"/>
  <c r="H488" i="9"/>
  <c r="G475" i="9"/>
  <c r="G489" i="9" s="1"/>
  <c r="G477" i="9"/>
  <c r="F489" i="9"/>
  <c r="G396" i="13" l="1"/>
  <c r="G397" i="13"/>
  <c r="F397" i="13"/>
  <c r="D397" i="13"/>
  <c r="H469" i="9"/>
  <c r="H468" i="9"/>
  <c r="F210" i="9"/>
  <c r="F221" i="9"/>
  <c r="F214" i="9"/>
  <c r="F333" i="13"/>
  <c r="H987" i="9" l="1"/>
  <c r="G987" i="9"/>
  <c r="G1111" i="9"/>
  <c r="H780" i="9"/>
  <c r="G780" i="9"/>
  <c r="M16" i="12"/>
  <c r="J5" i="12"/>
  <c r="J7" i="12"/>
  <c r="J8" i="12"/>
  <c r="J11" i="12"/>
  <c r="J12" i="12"/>
  <c r="J14" i="12"/>
  <c r="J15" i="12"/>
  <c r="H912" i="9"/>
  <c r="G458" i="9"/>
  <c r="H300" i="9"/>
  <c r="F987" i="9"/>
  <c r="G912" i="9"/>
  <c r="F912" i="9"/>
  <c r="G300" i="9"/>
  <c r="K3" i="12"/>
  <c r="H34" i="9" s="1"/>
  <c r="K6" i="12"/>
  <c r="H457" i="9" s="1"/>
  <c r="G762" i="9"/>
  <c r="H448" i="9" l="1"/>
  <c r="H402" i="9"/>
  <c r="G521" i="13" l="1"/>
  <c r="H306" i="9"/>
  <c r="H1267" i="11"/>
  <c r="H1185" i="11"/>
  <c r="G689" i="13"/>
  <c r="G688" i="13"/>
  <c r="G675" i="13"/>
  <c r="G624" i="13"/>
  <c r="G620" i="13"/>
  <c r="G617" i="13"/>
  <c r="G609" i="13"/>
  <c r="G601" i="13"/>
  <c r="G588" i="13"/>
  <c r="G583" i="13"/>
  <c r="G577" i="13"/>
  <c r="G574" i="13"/>
  <c r="G566" i="13"/>
  <c r="G552" i="13"/>
  <c r="G544" i="13"/>
  <c r="G535" i="13"/>
  <c r="G531" i="13"/>
  <c r="G527" i="13"/>
  <c r="G621" i="13" s="1"/>
  <c r="G519" i="13"/>
  <c r="G513" i="13"/>
  <c r="G507" i="13"/>
  <c r="G501" i="13"/>
  <c r="G490" i="13"/>
  <c r="G487" i="13"/>
  <c r="G485" i="13"/>
  <c r="G474" i="13"/>
  <c r="G469" i="13"/>
  <c r="G453" i="13"/>
  <c r="G690" i="13" s="1"/>
  <c r="G452" i="13"/>
  <c r="F452" i="13"/>
  <c r="G436" i="13"/>
  <c r="G427" i="13"/>
  <c r="G391" i="13"/>
  <c r="G364" i="13"/>
  <c r="G361" i="13"/>
  <c r="G350" i="13"/>
  <c r="G349" i="13"/>
  <c r="G333" i="13"/>
  <c r="G315" i="13"/>
  <c r="G307" i="13"/>
  <c r="G306" i="13"/>
  <c r="G317" i="13"/>
  <c r="G323" i="13" s="1"/>
  <c r="G324" i="13" s="1"/>
  <c r="G297" i="13"/>
  <c r="G296" i="13"/>
  <c r="G294" i="13"/>
  <c r="G293" i="13"/>
  <c r="G291" i="13"/>
  <c r="G288" i="13"/>
  <c r="G273" i="13"/>
  <c r="G272" i="13"/>
  <c r="G265" i="13"/>
  <c r="G256" i="13"/>
  <c r="G246" i="13"/>
  <c r="G250" i="13" s="1"/>
  <c r="G254" i="13"/>
  <c r="G230" i="13"/>
  <c r="G223" i="13"/>
  <c r="G222" i="13"/>
  <c r="G214" i="13"/>
  <c r="G211" i="13"/>
  <c r="G205" i="13"/>
  <c r="G197" i="13"/>
  <c r="G201" i="13"/>
  <c r="G200" i="13"/>
  <c r="G187" i="13"/>
  <c r="G188" i="13"/>
  <c r="G170" i="13"/>
  <c r="G181" i="13"/>
  <c r="G160" i="13"/>
  <c r="G169" i="13"/>
  <c r="G21" i="13"/>
  <c r="G9" i="13"/>
  <c r="G13" i="13"/>
  <c r="H766" i="9"/>
  <c r="H1483" i="9"/>
  <c r="H1458" i="9"/>
  <c r="H1309" i="9"/>
  <c r="H1428" i="9" s="1"/>
  <c r="H1290" i="9"/>
  <c r="H1294" i="9" s="1"/>
  <c r="H1230" i="9"/>
  <c r="H1186" i="9"/>
  <c r="G1182" i="9"/>
  <c r="H1182" i="9"/>
  <c r="G1175" i="9"/>
  <c r="H1175" i="9"/>
  <c r="G1169" i="9"/>
  <c r="H1169" i="9"/>
  <c r="H1162" i="9"/>
  <c r="H1138" i="9"/>
  <c r="H1109" i="9"/>
  <c r="H1037" i="9"/>
  <c r="H1086" i="9" s="1"/>
  <c r="H1008" i="9"/>
  <c r="H1004" i="9"/>
  <c r="H1002" i="9"/>
  <c r="H949" i="9"/>
  <c r="G941" i="9"/>
  <c r="H941" i="9"/>
  <c r="I950" i="9"/>
  <c r="H938" i="9"/>
  <c r="H910" i="9"/>
  <c r="H885" i="9"/>
  <c r="G837" i="9"/>
  <c r="H837" i="9"/>
  <c r="H834" i="9"/>
  <c r="H817" i="9"/>
  <c r="H841" i="9"/>
  <c r="H730" i="9"/>
  <c r="H732" i="9" s="1"/>
  <c r="H1484" i="9" l="1"/>
  <c r="H1009" i="9"/>
  <c r="H1687" i="11" l="1"/>
  <c r="H1688" i="11"/>
  <c r="H1689" i="11"/>
  <c r="H1690" i="11"/>
  <c r="H1691" i="11"/>
  <c r="H1692" i="11"/>
  <c r="H1694" i="11"/>
  <c r="H1695" i="11"/>
  <c r="H1696" i="11"/>
  <c r="H1698" i="11"/>
  <c r="F1225" i="9"/>
  <c r="F359" i="13"/>
  <c r="E780" i="9"/>
  <c r="F43" i="9"/>
  <c r="I547" i="11"/>
  <c r="I724" i="11"/>
  <c r="I1779" i="11"/>
  <c r="F729" i="9"/>
  <c r="H816" i="9"/>
  <c r="H815" i="9"/>
  <c r="H820" i="9" s="1"/>
  <c r="G808" i="9"/>
  <c r="H808" i="9"/>
  <c r="H819" i="9"/>
  <c r="G743" i="9" l="1"/>
  <c r="H718" i="9"/>
  <c r="H716" i="9"/>
  <c r="G710" i="9"/>
  <c r="H710" i="9"/>
  <c r="H699" i="9"/>
  <c r="G689" i="9"/>
  <c r="G675" i="9"/>
  <c r="H599" i="9"/>
  <c r="H664" i="9" s="1"/>
  <c r="G581" i="9"/>
  <c r="H581" i="9"/>
  <c r="G558" i="9"/>
  <c r="H558" i="9"/>
  <c r="H546" i="9"/>
  <c r="H542" i="9"/>
  <c r="H539" i="9"/>
  <c r="G537" i="9"/>
  <c r="H537" i="9"/>
  <c r="G533" i="9"/>
  <c r="H533" i="9"/>
  <c r="G524" i="9"/>
  <c r="H510" i="9"/>
  <c r="H509" i="9"/>
  <c r="H492" i="9"/>
  <c r="G464" i="9"/>
  <c r="H461" i="9"/>
  <c r="H460" i="9"/>
  <c r="H463" i="9"/>
  <c r="H456" i="9"/>
  <c r="H451" i="9"/>
  <c r="H415" i="9"/>
  <c r="H416" i="9"/>
  <c r="H414" i="9"/>
  <c r="G395" i="9"/>
  <c r="H395" i="9"/>
  <c r="G391" i="9"/>
  <c r="H391" i="9"/>
  <c r="H366" i="9"/>
  <c r="H372" i="9" s="1"/>
  <c r="G380" i="9"/>
  <c r="H380" i="9"/>
  <c r="G376" i="9"/>
  <c r="H376" i="9"/>
  <c r="G372" i="9"/>
  <c r="G362" i="9"/>
  <c r="H362" i="9"/>
  <c r="H307" i="9"/>
  <c r="H312" i="9" s="1"/>
  <c r="I300" i="9"/>
  <c r="H298" i="9"/>
  <c r="H278" i="9"/>
  <c r="H277" i="9"/>
  <c r="G270" i="9"/>
  <c r="H270" i="9"/>
  <c r="G263" i="9"/>
  <c r="H253" i="9"/>
  <c r="H263" i="9" s="1"/>
  <c r="H229" i="9"/>
  <c r="H203" i="9"/>
  <c r="H188" i="9"/>
  <c r="H187" i="9"/>
  <c r="H164" i="9"/>
  <c r="H150" i="9"/>
  <c r="H99" i="9"/>
  <c r="H140" i="9"/>
  <c r="H134" i="9"/>
  <c r="H133" i="9"/>
  <c r="H136" i="9" s="1"/>
  <c r="H130" i="9"/>
  <c r="H129" i="9"/>
  <c r="H123" i="9"/>
  <c r="H125" i="9"/>
  <c r="H131" i="9" s="1"/>
  <c r="G121" i="9"/>
  <c r="H117" i="9"/>
  <c r="H116" i="9"/>
  <c r="H115" i="9"/>
  <c r="H112" i="9"/>
  <c r="H271" i="9" l="1"/>
  <c r="H45" i="9"/>
  <c r="G87" i="9"/>
  <c r="G78" i="9"/>
  <c r="H78" i="9"/>
  <c r="I1369" i="11"/>
  <c r="I831" i="11"/>
  <c r="I817" i="11"/>
  <c r="I316" i="11"/>
  <c r="I245" i="11"/>
  <c r="I579" i="11" l="1"/>
  <c r="E172" i="17"/>
  <c r="F46" i="9" l="1"/>
  <c r="F48" i="9"/>
  <c r="D1427" i="9"/>
  <c r="E1427" i="9"/>
  <c r="F1427" i="9"/>
  <c r="F1279" i="9"/>
  <c r="H645" i="11" l="1"/>
  <c r="H1714" i="11"/>
  <c r="G510" i="9" l="1"/>
  <c r="D510" i="9"/>
  <c r="E510" i="9"/>
  <c r="D820" i="9"/>
  <c r="E820" i="9"/>
  <c r="G820" i="9"/>
  <c r="D1714" i="11"/>
  <c r="E1714" i="11"/>
  <c r="F1714" i="11"/>
  <c r="G1714" i="11"/>
  <c r="F1469" i="9"/>
  <c r="F1463" i="9"/>
  <c r="F558" i="9"/>
  <c r="H221" i="11"/>
  <c r="E727" i="9" l="1"/>
  <c r="F717" i="9"/>
  <c r="H717" i="9" s="1"/>
  <c r="H727" i="9" s="1"/>
  <c r="G1230" i="9" l="1"/>
  <c r="F875" i="9" l="1"/>
  <c r="H875" i="9" s="1"/>
  <c r="F182" i="20" l="1"/>
  <c r="F175" i="20"/>
  <c r="F137" i="20"/>
  <c r="F118" i="20"/>
  <c r="F106" i="20"/>
  <c r="F103" i="20"/>
  <c r="F98" i="20"/>
  <c r="F79" i="20"/>
  <c r="F69" i="20"/>
  <c r="F62" i="20"/>
  <c r="F50" i="20"/>
  <c r="F25" i="20"/>
  <c r="F17" i="20"/>
  <c r="F183" i="20" l="1"/>
  <c r="F1107" i="9" l="1"/>
  <c r="F1130" i="9"/>
  <c r="F1114" i="9"/>
  <c r="M166" i="17"/>
  <c r="K131" i="17"/>
  <c r="E14" i="19"/>
  <c r="K14" i="12"/>
  <c r="H1110" i="9" s="1"/>
  <c r="K9" i="12"/>
  <c r="K10" i="12"/>
  <c r="H986" i="9" s="1"/>
  <c r="K5" i="12"/>
  <c r="F149" i="9"/>
  <c r="H149" i="9" s="1"/>
  <c r="F148" i="9"/>
  <c r="H148" i="9" s="1"/>
  <c r="F400" i="9"/>
  <c r="F629" i="9"/>
  <c r="F611" i="9"/>
  <c r="F632" i="9"/>
  <c r="F639" i="9"/>
  <c r="F791" i="9"/>
  <c r="F794" i="9"/>
  <c r="F881" i="9"/>
  <c r="F876" i="9"/>
  <c r="F882" i="9"/>
  <c r="F1450" i="9"/>
  <c r="F1449" i="9"/>
  <c r="F1446" i="9"/>
  <c r="F1445" i="9"/>
  <c r="G1458" i="9"/>
  <c r="H911" i="9" l="1"/>
  <c r="H1111" i="9"/>
  <c r="H1222" i="9" s="1"/>
  <c r="H299" i="9"/>
  <c r="H396" i="9"/>
  <c r="H1014" i="9"/>
  <c r="G39" i="9"/>
  <c r="B12" i="15"/>
  <c r="G1483" i="9"/>
  <c r="G1484" i="9" s="1"/>
  <c r="D41" i="19"/>
  <c r="D44" i="19" s="1"/>
  <c r="D15" i="19"/>
  <c r="D14" i="19"/>
  <c r="E15" i="19"/>
  <c r="G13" i="17" l="1"/>
  <c r="G170" i="17"/>
  <c r="G148" i="17"/>
  <c r="G144" i="17"/>
  <c r="G92" i="17"/>
  <c r="G76" i="17"/>
  <c r="G71" i="17"/>
  <c r="G66" i="17"/>
  <c r="G64" i="17"/>
  <c r="G60" i="17"/>
  <c r="G24" i="17"/>
  <c r="G49" i="17"/>
  <c r="G47" i="17"/>
  <c r="G46" i="17"/>
  <c r="G45" i="17"/>
  <c r="E9" i="18"/>
  <c r="D1138" i="9"/>
  <c r="E1138" i="9"/>
  <c r="F350" i="13"/>
  <c r="D350" i="13"/>
  <c r="E399" i="9"/>
  <c r="F399" i="9" s="1"/>
  <c r="H399" i="9" s="1"/>
  <c r="F435" i="13"/>
  <c r="F436" i="13" s="1"/>
  <c r="E436" i="13"/>
  <c r="D436" i="13"/>
  <c r="E180" i="13" l="1"/>
  <c r="F732" i="9" l="1"/>
  <c r="E140" i="9"/>
  <c r="E131" i="9"/>
  <c r="F16" i="13" l="1"/>
  <c r="E20" i="18"/>
  <c r="D22" i="18"/>
  <c r="E22" i="18"/>
  <c r="C22" i="18"/>
  <c r="E7" i="18"/>
  <c r="E8" i="18"/>
  <c r="E10" i="18"/>
  <c r="E11" i="18"/>
  <c r="E12" i="18"/>
  <c r="E14" i="18"/>
  <c r="E15" i="18"/>
  <c r="E17" i="18"/>
  <c r="E18" i="18"/>
  <c r="E19" i="18"/>
  <c r="E21" i="18"/>
  <c r="E6" i="18"/>
  <c r="F499" i="9" l="1"/>
  <c r="G1250" i="9"/>
  <c r="G1242" i="9"/>
  <c r="F127" i="13" l="1"/>
  <c r="F125" i="13"/>
  <c r="F119" i="13"/>
  <c r="G1294" i="9" l="1"/>
  <c r="F1388" i="9"/>
  <c r="F1356" i="9"/>
  <c r="F1355" i="9"/>
  <c r="F1347" i="9"/>
  <c r="F1346" i="9"/>
  <c r="F1255" i="9"/>
  <c r="D1250" i="9"/>
  <c r="D1428" i="9" s="1"/>
  <c r="F1220" i="9"/>
  <c r="F1219" i="9"/>
  <c r="F1218" i="9"/>
  <c r="F1190" i="9"/>
  <c r="F1058" i="9"/>
  <c r="F976" i="9"/>
  <c r="G887" i="9"/>
  <c r="F847" i="9" l="1"/>
  <c r="F839" i="9"/>
  <c r="F799" i="9"/>
  <c r="E380" i="9"/>
  <c r="F380" i="9"/>
  <c r="F358" i="9"/>
  <c r="C15" i="12" l="1"/>
  <c r="C13" i="12"/>
  <c r="C11" i="12"/>
  <c r="C10" i="12"/>
  <c r="C9" i="12"/>
  <c r="C8" i="12"/>
  <c r="C7" i="12"/>
  <c r="C6" i="12"/>
  <c r="C5" i="12"/>
  <c r="C4" i="12"/>
  <c r="C3" i="12"/>
  <c r="H15" i="12"/>
  <c r="H12" i="12"/>
  <c r="H10" i="12"/>
  <c r="H9" i="12"/>
  <c r="H8" i="12"/>
  <c r="H7" i="12"/>
  <c r="H6" i="12"/>
  <c r="H5" i="12"/>
  <c r="H4" i="12"/>
  <c r="H3" i="12"/>
  <c r="M121" i="17"/>
  <c r="M137" i="17" s="1"/>
  <c r="H13" i="12" s="1"/>
  <c r="M176" i="17"/>
  <c r="H14" i="12" s="1"/>
  <c r="M183" i="17"/>
  <c r="L183" i="17"/>
  <c r="L176" i="17"/>
  <c r="L137" i="17"/>
  <c r="M118" i="17"/>
  <c r="L118" i="17"/>
  <c r="L106" i="17"/>
  <c r="M103" i="17"/>
  <c r="L103" i="17"/>
  <c r="M98" i="17"/>
  <c r="L98" i="17"/>
  <c r="M79" i="17"/>
  <c r="L79" i="17"/>
  <c r="M69" i="17"/>
  <c r="L69" i="17"/>
  <c r="M62" i="17"/>
  <c r="L62" i="17"/>
  <c r="M50" i="17"/>
  <c r="L50" i="17"/>
  <c r="M25" i="17"/>
  <c r="L25" i="17"/>
  <c r="M17" i="17"/>
  <c r="L17" i="17"/>
  <c r="K183" i="17"/>
  <c r="J183" i="17"/>
  <c r="K176" i="17"/>
  <c r="J176" i="17"/>
  <c r="K137" i="17"/>
  <c r="H16" i="12" s="1"/>
  <c r="L16" i="12" s="1"/>
  <c r="J137" i="17"/>
  <c r="K118" i="17"/>
  <c r="J118" i="17"/>
  <c r="K106" i="17"/>
  <c r="J106" i="17"/>
  <c r="K103" i="17"/>
  <c r="J103" i="17"/>
  <c r="K98" i="17"/>
  <c r="J98" i="17"/>
  <c r="K79" i="17"/>
  <c r="J79" i="17"/>
  <c r="K69" i="17"/>
  <c r="J69" i="17"/>
  <c r="K62" i="17"/>
  <c r="J62" i="17"/>
  <c r="K50" i="17"/>
  <c r="J50" i="17"/>
  <c r="K25" i="17"/>
  <c r="J25" i="17"/>
  <c r="K17" i="17"/>
  <c r="J17" i="17"/>
  <c r="G13" i="12"/>
  <c r="G17" i="12" s="1"/>
  <c r="F15" i="12"/>
  <c r="F13" i="12"/>
  <c r="F12" i="12"/>
  <c r="F11" i="12"/>
  <c r="F10" i="12"/>
  <c r="J184" i="17" l="1"/>
  <c r="K184" i="17"/>
  <c r="L184" i="17"/>
  <c r="E176" i="17"/>
  <c r="C14" i="12" s="1"/>
  <c r="F176" i="17"/>
  <c r="G176" i="17"/>
  <c r="F14" i="12" s="1"/>
  <c r="H176" i="17"/>
  <c r="I176" i="17"/>
  <c r="N176" i="17"/>
  <c r="O176" i="17"/>
  <c r="E17" i="17"/>
  <c r="F17" i="17"/>
  <c r="G17" i="17"/>
  <c r="F3" i="12" s="1"/>
  <c r="H17" i="17"/>
  <c r="I17" i="17"/>
  <c r="N17" i="17"/>
  <c r="O17" i="17"/>
  <c r="E25" i="17"/>
  <c r="F25" i="17"/>
  <c r="G25" i="17"/>
  <c r="F4" i="12" s="1"/>
  <c r="H25" i="17"/>
  <c r="I25" i="17"/>
  <c r="N25" i="17"/>
  <c r="O25" i="17"/>
  <c r="E50" i="17"/>
  <c r="F50" i="17"/>
  <c r="H50" i="17"/>
  <c r="I50" i="17"/>
  <c r="N50" i="17"/>
  <c r="O50" i="17"/>
  <c r="E62" i="17"/>
  <c r="F62" i="17"/>
  <c r="G62" i="17"/>
  <c r="F6" i="12" s="1"/>
  <c r="H62" i="17"/>
  <c r="I62" i="17"/>
  <c r="N62" i="17"/>
  <c r="O62" i="17"/>
  <c r="E69" i="17"/>
  <c r="F69" i="17"/>
  <c r="H69" i="17"/>
  <c r="I69" i="17"/>
  <c r="N69" i="17"/>
  <c r="O69" i="17"/>
  <c r="E79" i="17"/>
  <c r="F79" i="17"/>
  <c r="G79" i="17"/>
  <c r="F8" i="12" s="1"/>
  <c r="H79" i="17"/>
  <c r="I79" i="17"/>
  <c r="N79" i="17"/>
  <c r="O79" i="17"/>
  <c r="E98" i="17"/>
  <c r="F98" i="17"/>
  <c r="G98" i="17"/>
  <c r="F9" i="12" s="1"/>
  <c r="H98" i="17"/>
  <c r="I98" i="17"/>
  <c r="N98" i="17"/>
  <c r="O98" i="17"/>
  <c r="E103" i="17"/>
  <c r="F103" i="17"/>
  <c r="G103" i="17"/>
  <c r="H103" i="17"/>
  <c r="I103" i="17"/>
  <c r="N103" i="17"/>
  <c r="O103" i="17"/>
  <c r="E106" i="17"/>
  <c r="F106" i="17"/>
  <c r="G106" i="17"/>
  <c r="H106" i="17"/>
  <c r="I106" i="17"/>
  <c r="N106" i="17"/>
  <c r="O106" i="17"/>
  <c r="E118" i="17"/>
  <c r="C12" i="12" s="1"/>
  <c r="F118" i="17"/>
  <c r="G118" i="17"/>
  <c r="H118" i="17"/>
  <c r="I118" i="17"/>
  <c r="N118" i="17"/>
  <c r="O118" i="17"/>
  <c r="E137" i="17"/>
  <c r="F137" i="17"/>
  <c r="G137" i="17"/>
  <c r="H137" i="17"/>
  <c r="H184" i="17" s="1"/>
  <c r="I137" i="17"/>
  <c r="I184" i="17" s="1"/>
  <c r="N137" i="17"/>
  <c r="N184" i="17" s="1"/>
  <c r="E183" i="17"/>
  <c r="F183" i="17"/>
  <c r="G183" i="17"/>
  <c r="H183" i="17"/>
  <c r="I183" i="17"/>
  <c r="G69" i="17"/>
  <c r="F7" i="12" s="1"/>
  <c r="F184" i="17" l="1"/>
  <c r="E184" i="17"/>
  <c r="G50" i="17"/>
  <c r="F5" i="12" s="1"/>
  <c r="G184" i="17" l="1"/>
  <c r="O183" i="17"/>
  <c r="D183" i="17"/>
  <c r="D176" i="17"/>
  <c r="O137" i="17"/>
  <c r="D137" i="17"/>
  <c r="D118" i="17"/>
  <c r="D106" i="17"/>
  <c r="D103" i="17"/>
  <c r="D98" i="17"/>
  <c r="D79" i="17"/>
  <c r="D69" i="17"/>
  <c r="D62" i="17"/>
  <c r="D50" i="17"/>
  <c r="D25" i="17"/>
  <c r="D17" i="17"/>
  <c r="D184" i="17" l="1"/>
  <c r="O184" i="17"/>
  <c r="H21" i="15" l="1"/>
  <c r="F17" i="12"/>
  <c r="C17" i="12"/>
  <c r="G1363" i="9"/>
  <c r="G1334" i="9"/>
  <c r="G1330" i="9"/>
  <c r="G1309" i="9"/>
  <c r="G1138" i="9"/>
  <c r="G851" i="9"/>
  <c r="G841" i="9"/>
  <c r="G699" i="9"/>
  <c r="G324" i="9"/>
  <c r="G245" i="9"/>
  <c r="G229" i="9"/>
  <c r="G203" i="9"/>
  <c r="G99" i="9"/>
  <c r="F1186" i="9"/>
  <c r="G1186" i="9"/>
  <c r="D1186" i="9"/>
  <c r="G1162" i="9"/>
  <c r="G1009" i="9"/>
  <c r="G1013" i="9"/>
  <c r="G949" i="9"/>
  <c r="G938" i="9"/>
  <c r="F883" i="9"/>
  <c r="H883" i="9" s="1"/>
  <c r="G834" i="9"/>
  <c r="B7" i="15"/>
  <c r="B6" i="15" s="1"/>
  <c r="G727" i="9"/>
  <c r="G271" i="9" l="1"/>
  <c r="J4" i="12" s="1"/>
  <c r="G1222" i="9"/>
  <c r="J13" i="12" s="1"/>
  <c r="G1014" i="9"/>
  <c r="J10" i="12" s="1"/>
  <c r="G1428" i="9"/>
  <c r="B15" i="15"/>
  <c r="G950" i="9"/>
  <c r="J9" i="12" s="1"/>
  <c r="G732" i="9"/>
  <c r="G744" i="9" s="1"/>
  <c r="G599" i="9"/>
  <c r="G1037" i="9"/>
  <c r="G1068" i="9"/>
  <c r="G1078" i="9"/>
  <c r="E689" i="9"/>
  <c r="D689" i="9"/>
  <c r="G550" i="9"/>
  <c r="E489" i="9"/>
  <c r="D489" i="9"/>
  <c r="G321" i="9"/>
  <c r="G318" i="9"/>
  <c r="G312" i="9"/>
  <c r="G664" i="9" l="1"/>
  <c r="G396" i="9"/>
  <c r="G1086" i="9"/>
  <c r="G582" i="9"/>
  <c r="J6" i="12" s="1"/>
  <c r="G136" i="9"/>
  <c r="G140" i="9"/>
  <c r="G131" i="9"/>
  <c r="E1341" i="11" l="1"/>
  <c r="F1341" i="11"/>
  <c r="G1341" i="11"/>
  <c r="D1341" i="11"/>
  <c r="F5" i="9" l="1"/>
  <c r="F120" i="14"/>
  <c r="F125" i="14"/>
  <c r="F126" i="14"/>
  <c r="E1448" i="14" l="1"/>
  <c r="D1448" i="14"/>
  <c r="F1446" i="14"/>
  <c r="F1445" i="14"/>
  <c r="F1441" i="14"/>
  <c r="F1440" i="14"/>
  <c r="F1439" i="14"/>
  <c r="F1438" i="14"/>
  <c r="F1437" i="14"/>
  <c r="F1436" i="14"/>
  <c r="F1435" i="14"/>
  <c r="F1434" i="14"/>
  <c r="F1433" i="14"/>
  <c r="F1432" i="14"/>
  <c r="F1431" i="14"/>
  <c r="F1430" i="14"/>
  <c r="F1429" i="14"/>
  <c r="F1428" i="14"/>
  <c r="F1427" i="14"/>
  <c r="F1425" i="14"/>
  <c r="F1447" i="14" s="1"/>
  <c r="F1424" i="14"/>
  <c r="F1419" i="14"/>
  <c r="F1418" i="14"/>
  <c r="F1417" i="14"/>
  <c r="F1416" i="14"/>
  <c r="F1415" i="14"/>
  <c r="F1414" i="14"/>
  <c r="F1413" i="14"/>
  <c r="F1412" i="14"/>
  <c r="F1411" i="14"/>
  <c r="F1410" i="14"/>
  <c r="F1409" i="14"/>
  <c r="F1408" i="14"/>
  <c r="F1406" i="14"/>
  <c r="F1404" i="14"/>
  <c r="F1403" i="14"/>
  <c r="F1401" i="14"/>
  <c r="F1400" i="14"/>
  <c r="F1398" i="14"/>
  <c r="F1397" i="14"/>
  <c r="F1396" i="14"/>
  <c r="F1422" i="14" s="1"/>
  <c r="D1393" i="14"/>
  <c r="F1392" i="14"/>
  <c r="E1392" i="14"/>
  <c r="F1387" i="14"/>
  <c r="F1386" i="14"/>
  <c r="F1383" i="14"/>
  <c r="F1380" i="14"/>
  <c r="F1379" i="14"/>
  <c r="F1378" i="14"/>
  <c r="F1377" i="14"/>
  <c r="F1376" i="14"/>
  <c r="F1375" i="14"/>
  <c r="F1374" i="14"/>
  <c r="F1373" i="14"/>
  <c r="F1372" i="14"/>
  <c r="F1389" i="14" s="1"/>
  <c r="F1371" i="14"/>
  <c r="F1369" i="14"/>
  <c r="F1366" i="14"/>
  <c r="E1366" i="14"/>
  <c r="E1393" i="14" s="1"/>
  <c r="F1364" i="14"/>
  <c r="E1361" i="14"/>
  <c r="F1360" i="14"/>
  <c r="F1361" i="14" s="1"/>
  <c r="F1359" i="14"/>
  <c r="E1355" i="14"/>
  <c r="F1354" i="14"/>
  <c r="F1353" i="14"/>
  <c r="F1352" i="14"/>
  <c r="F1351" i="14"/>
  <c r="F1350" i="14"/>
  <c r="F1348" i="14"/>
  <c r="F1347" i="14"/>
  <c r="F1355" i="14" s="1"/>
  <c r="F1346" i="14"/>
  <c r="F1342" i="14"/>
  <c r="F1341" i="14"/>
  <c r="F1340" i="14"/>
  <c r="F1339" i="14"/>
  <c r="F1338" i="14"/>
  <c r="F1337" i="14"/>
  <c r="F1336" i="14"/>
  <c r="F1335" i="14"/>
  <c r="F1343" i="14" s="1"/>
  <c r="F1334" i="14"/>
  <c r="E1332" i="14"/>
  <c r="F1331" i="14"/>
  <c r="F1332" i="14" s="1"/>
  <c r="E1321" i="14"/>
  <c r="F1320" i="14"/>
  <c r="F1319" i="14"/>
  <c r="F1318" i="14"/>
  <c r="F1317" i="14"/>
  <c r="F1321" i="14" s="1"/>
  <c r="F1314" i="14"/>
  <c r="E1314" i="14"/>
  <c r="F1309" i="14"/>
  <c r="F1308" i="14"/>
  <c r="F1303" i="14"/>
  <c r="F1302" i="14"/>
  <c r="F1300" i="14"/>
  <c r="F1299" i="14"/>
  <c r="F1298" i="14"/>
  <c r="F1297" i="14"/>
  <c r="F1310" i="14" s="1"/>
  <c r="F1288" i="14"/>
  <c r="F1287" i="14"/>
  <c r="F1286" i="14"/>
  <c r="F1284" i="14"/>
  <c r="F1289" i="14" s="1"/>
  <c r="F1282" i="14"/>
  <c r="E1282" i="14"/>
  <c r="F1277" i="14"/>
  <c r="E1277" i="14"/>
  <c r="E1274" i="14"/>
  <c r="F1273" i="14"/>
  <c r="F1272" i="14"/>
  <c r="F1271" i="14"/>
  <c r="F1270" i="14"/>
  <c r="F1274" i="14" s="1"/>
  <c r="F1268" i="14"/>
  <c r="F1262" i="14"/>
  <c r="F1261" i="14"/>
  <c r="F1260" i="14"/>
  <c r="F1259" i="14"/>
  <c r="F1258" i="14"/>
  <c r="F1257" i="14"/>
  <c r="F1256" i="14"/>
  <c r="F1255" i="14"/>
  <c r="F1254" i="14"/>
  <c r="F1253" i="14"/>
  <c r="F1252" i="14"/>
  <c r="F1251" i="14"/>
  <c r="F1263" i="14" s="1"/>
  <c r="E1247" i="14"/>
  <c r="F1245" i="14"/>
  <c r="F1244" i="14"/>
  <c r="F1243" i="14"/>
  <c r="F1247" i="14" s="1"/>
  <c r="F1241" i="14"/>
  <c r="E1241" i="14"/>
  <c r="F1240" i="14"/>
  <c r="F1238" i="14"/>
  <c r="E1236" i="14"/>
  <c r="F1235" i="14"/>
  <c r="F1234" i="14"/>
  <c r="F1233" i="14"/>
  <c r="F1236" i="14" s="1"/>
  <c r="F1232" i="14"/>
  <c r="F1228" i="14"/>
  <c r="F1227" i="14"/>
  <c r="F1230" i="14" s="1"/>
  <c r="F1226" i="14"/>
  <c r="F1219" i="14"/>
  <c r="F1218" i="14"/>
  <c r="F1222" i="14" s="1"/>
  <c r="E1215" i="14"/>
  <c r="F1214" i="14"/>
  <c r="F1213" i="14"/>
  <c r="F1215" i="14" s="1"/>
  <c r="F1210" i="14"/>
  <c r="D1202" i="14"/>
  <c r="F1200" i="14"/>
  <c r="F1192" i="14"/>
  <c r="F1190" i="14"/>
  <c r="F1201" i="14" s="1"/>
  <c r="F1186" i="14"/>
  <c r="F1185" i="14"/>
  <c r="F1188" i="14" s="1"/>
  <c r="F1180" i="14"/>
  <c r="F1178" i="14"/>
  <c r="F1177" i="14"/>
  <c r="F1175" i="14"/>
  <c r="F1182" i="14" s="1"/>
  <c r="F1172" i="14"/>
  <c r="F1170" i="14"/>
  <c r="F1169" i="14"/>
  <c r="F1166" i="14"/>
  <c r="E1166" i="14"/>
  <c r="F1165" i="14"/>
  <c r="F1164" i="14"/>
  <c r="F1162" i="14"/>
  <c r="E1162" i="14"/>
  <c r="F1153" i="14"/>
  <c r="F1152" i="14"/>
  <c r="F1155" i="14" s="1"/>
  <c r="F1151" i="14"/>
  <c r="E1149" i="14"/>
  <c r="E1202" i="14" s="1"/>
  <c r="F1148" i="14"/>
  <c r="F1147" i="14"/>
  <c r="F1146" i="14"/>
  <c r="F1145" i="14"/>
  <c r="F1144" i="14"/>
  <c r="F1149" i="14" s="1"/>
  <c r="F1139" i="14"/>
  <c r="F1136" i="14"/>
  <c r="F1135" i="14"/>
  <c r="F1134" i="14"/>
  <c r="F1133" i="14"/>
  <c r="F1132" i="14"/>
  <c r="F1131" i="14"/>
  <c r="F1128" i="14"/>
  <c r="F1124" i="14"/>
  <c r="F1122" i="14"/>
  <c r="F1142" i="14" s="1"/>
  <c r="F1114" i="14"/>
  <c r="F1113" i="14"/>
  <c r="F1112" i="14"/>
  <c r="F1108" i="14"/>
  <c r="F1106" i="14"/>
  <c r="F1104" i="14"/>
  <c r="F1103" i="14"/>
  <c r="F1097" i="14"/>
  <c r="F1118" i="14" s="1"/>
  <c r="E1093" i="14"/>
  <c r="F1089" i="14"/>
  <c r="F1088" i="14"/>
  <c r="F1087" i="14"/>
  <c r="F1085" i="14"/>
  <c r="F1084" i="14"/>
  <c r="F1081" i="14"/>
  <c r="F1093" i="14" s="1"/>
  <c r="E1069" i="14"/>
  <c r="D1069" i="14"/>
  <c r="F1068" i="14"/>
  <c r="E1068" i="14"/>
  <c r="F1067" i="14"/>
  <c r="F1065" i="14"/>
  <c r="E1061" i="14"/>
  <c r="F1060" i="14"/>
  <c r="F1059" i="14"/>
  <c r="F1058" i="14"/>
  <c r="F1057" i="14"/>
  <c r="F1056" i="14"/>
  <c r="F1055" i="14"/>
  <c r="F1054" i="14"/>
  <c r="F1061" i="14" s="1"/>
  <c r="F1049" i="14"/>
  <c r="F1048" i="14"/>
  <c r="F1047" i="14"/>
  <c r="F1046" i="14"/>
  <c r="F1045" i="14"/>
  <c r="F1043" i="14"/>
  <c r="F1040" i="14"/>
  <c r="F1052" i="14" s="1"/>
  <c r="F1035" i="14"/>
  <c r="F1034" i="14"/>
  <c r="F1033" i="14"/>
  <c r="F1032" i="14"/>
  <c r="F1031" i="14"/>
  <c r="F1030" i="14"/>
  <c r="F1029" i="14"/>
  <c r="F1027" i="14"/>
  <c r="F1026" i="14"/>
  <c r="F1025" i="14"/>
  <c r="F1024" i="14"/>
  <c r="F1023" i="14"/>
  <c r="F1036" i="14" s="1"/>
  <c r="F1019" i="14"/>
  <c r="F1018" i="14"/>
  <c r="F1017" i="14"/>
  <c r="F1016" i="14"/>
  <c r="F1014" i="14"/>
  <c r="F1012" i="14"/>
  <c r="F1011" i="14"/>
  <c r="F1010" i="14"/>
  <c r="F1009" i="14"/>
  <c r="F1008" i="14"/>
  <c r="F1021" i="14" s="1"/>
  <c r="F1006" i="14"/>
  <c r="F1001" i="14"/>
  <c r="E1001" i="14"/>
  <c r="D1001" i="14"/>
  <c r="E998" i="14"/>
  <c r="F997" i="14"/>
  <c r="E997" i="14"/>
  <c r="F996" i="14"/>
  <c r="F995" i="14"/>
  <c r="E993" i="14"/>
  <c r="D993" i="14"/>
  <c r="D998" i="14" s="1"/>
  <c r="F989" i="14"/>
  <c r="F976" i="14"/>
  <c r="F993" i="14" s="1"/>
  <c r="F970" i="14"/>
  <c r="F968" i="14"/>
  <c r="F967" i="14"/>
  <c r="F966" i="14"/>
  <c r="F964" i="14"/>
  <c r="F963" i="14"/>
  <c r="F962" i="14"/>
  <c r="F959" i="14"/>
  <c r="F958" i="14"/>
  <c r="F957" i="14"/>
  <c r="F956" i="14"/>
  <c r="F955" i="14"/>
  <c r="F953" i="14"/>
  <c r="F952" i="14"/>
  <c r="F950" i="14"/>
  <c r="F948" i="14"/>
  <c r="F947" i="14"/>
  <c r="F945" i="14"/>
  <c r="F939" i="14"/>
  <c r="F971" i="14" s="1"/>
  <c r="F933" i="14"/>
  <c r="F932" i="14"/>
  <c r="F931" i="14"/>
  <c r="F930" i="14"/>
  <c r="F934" i="14" s="1"/>
  <c r="F929" i="14"/>
  <c r="F926" i="14"/>
  <c r="E926" i="14"/>
  <c r="F923" i="14"/>
  <c r="F915" i="14"/>
  <c r="F914" i="14"/>
  <c r="F913" i="14"/>
  <c r="F912" i="14"/>
  <c r="F911" i="14"/>
  <c r="F910" i="14"/>
  <c r="F908" i="14"/>
  <c r="F895" i="14"/>
  <c r="F894" i="14"/>
  <c r="F893" i="14"/>
  <c r="F892" i="14"/>
  <c r="F891" i="14"/>
  <c r="F890" i="14"/>
  <c r="F889" i="14"/>
  <c r="F888" i="14"/>
  <c r="F887" i="14"/>
  <c r="F886" i="14"/>
  <c r="F885" i="14"/>
  <c r="F884" i="14"/>
  <c r="F883" i="14"/>
  <c r="F882" i="14"/>
  <c r="F881" i="14"/>
  <c r="F880" i="14"/>
  <c r="F879" i="14"/>
  <c r="F878" i="14"/>
  <c r="F877" i="14"/>
  <c r="F876" i="14"/>
  <c r="F897" i="14" s="1"/>
  <c r="F875" i="14"/>
  <c r="F872" i="14"/>
  <c r="F871" i="14"/>
  <c r="F870" i="14"/>
  <c r="F869" i="14"/>
  <c r="F868" i="14"/>
  <c r="F867" i="14"/>
  <c r="F866" i="14"/>
  <c r="F865" i="14"/>
  <c r="F864" i="14"/>
  <c r="F863" i="14"/>
  <c r="F861" i="14"/>
  <c r="F860" i="14"/>
  <c r="F859" i="14"/>
  <c r="F858" i="14"/>
  <c r="F857" i="14"/>
  <c r="F853" i="14"/>
  <c r="F873" i="14" s="1"/>
  <c r="F850" i="14"/>
  <c r="F849" i="14"/>
  <c r="F848" i="14"/>
  <c r="F847" i="14"/>
  <c r="F846" i="14"/>
  <c r="F844" i="14"/>
  <c r="F842" i="14"/>
  <c r="F841" i="14"/>
  <c r="F840" i="14"/>
  <c r="F851" i="14" s="1"/>
  <c r="F837" i="14"/>
  <c r="F836" i="14"/>
  <c r="F835" i="14"/>
  <c r="F834" i="14"/>
  <c r="F833" i="14"/>
  <c r="F832" i="14"/>
  <c r="F831" i="14"/>
  <c r="F830" i="14"/>
  <c r="F838" i="14" s="1"/>
  <c r="F827" i="14"/>
  <c r="F826" i="14"/>
  <c r="F828" i="14" s="1"/>
  <c r="F823" i="14"/>
  <c r="F824" i="14" s="1"/>
  <c r="F820" i="14"/>
  <c r="F817" i="14"/>
  <c r="F815" i="14"/>
  <c r="F812" i="14"/>
  <c r="F810" i="14"/>
  <c r="E810" i="14"/>
  <c r="F809" i="14"/>
  <c r="F821" i="14" s="1"/>
  <c r="E807" i="14"/>
  <c r="E935" i="14" s="1"/>
  <c r="D807" i="14"/>
  <c r="F806" i="14"/>
  <c r="F805" i="14"/>
  <c r="F804" i="14"/>
  <c r="F803" i="14"/>
  <c r="F802" i="14"/>
  <c r="F801" i="14"/>
  <c r="F800" i="14"/>
  <c r="F807" i="14" s="1"/>
  <c r="F795" i="14"/>
  <c r="F794" i="14"/>
  <c r="F793" i="14"/>
  <c r="F791" i="14"/>
  <c r="F790" i="14"/>
  <c r="F789" i="14"/>
  <c r="F788" i="14"/>
  <c r="F787" i="14"/>
  <c r="F786" i="14"/>
  <c r="F785" i="14"/>
  <c r="F784" i="14"/>
  <c r="F783" i="14"/>
  <c r="F782" i="14"/>
  <c r="F781" i="14"/>
  <c r="F780" i="14"/>
  <c r="F779" i="14"/>
  <c r="F778" i="14"/>
  <c r="F777" i="14"/>
  <c r="F776" i="14"/>
  <c r="F775" i="14"/>
  <c r="F773" i="14"/>
  <c r="F772" i="14"/>
  <c r="F771" i="14"/>
  <c r="F770" i="14"/>
  <c r="F796" i="14" s="1"/>
  <c r="D768" i="14"/>
  <c r="D935" i="14" s="1"/>
  <c r="F767" i="14"/>
  <c r="F766" i="14"/>
  <c r="F765" i="14"/>
  <c r="F764" i="14"/>
  <c r="F762" i="14"/>
  <c r="F761" i="14"/>
  <c r="F760" i="14"/>
  <c r="F759" i="14"/>
  <c r="F758" i="14"/>
  <c r="F755" i="14"/>
  <c r="F753" i="14"/>
  <c r="F752" i="14"/>
  <c r="F751" i="14"/>
  <c r="F748" i="14"/>
  <c r="F747" i="14"/>
  <c r="F746" i="14"/>
  <c r="F745" i="14"/>
  <c r="F744" i="14"/>
  <c r="F743" i="14"/>
  <c r="F742" i="14"/>
  <c r="F741" i="14"/>
  <c r="F740" i="14"/>
  <c r="F739" i="14"/>
  <c r="F738" i="14"/>
  <c r="F737" i="14"/>
  <c r="F736" i="14"/>
  <c r="F735" i="14"/>
  <c r="F768" i="14" s="1"/>
  <c r="E731" i="14"/>
  <c r="D731" i="14"/>
  <c r="D732" i="14" s="1"/>
  <c r="F729" i="14"/>
  <c r="F728" i="14"/>
  <c r="F727" i="14"/>
  <c r="F725" i="14"/>
  <c r="F723" i="14"/>
  <c r="F722" i="14"/>
  <c r="F731" i="14" s="1"/>
  <c r="E720" i="14"/>
  <c r="E732" i="14" s="1"/>
  <c r="F719" i="14"/>
  <c r="F718" i="14"/>
  <c r="F717" i="14"/>
  <c r="F720" i="14" s="1"/>
  <c r="F711" i="14"/>
  <c r="F708" i="14"/>
  <c r="F706" i="14"/>
  <c r="F705" i="14"/>
  <c r="F703" i="14"/>
  <c r="F702" i="14"/>
  <c r="F701" i="14"/>
  <c r="F700" i="14"/>
  <c r="F715" i="14" s="1"/>
  <c r="F695" i="14"/>
  <c r="F694" i="14"/>
  <c r="F693" i="14"/>
  <c r="F691" i="14"/>
  <c r="F690" i="14"/>
  <c r="F698" i="14" s="1"/>
  <c r="F684" i="14"/>
  <c r="F682" i="14"/>
  <c r="F681" i="14"/>
  <c r="F680" i="14"/>
  <c r="F687" i="14" s="1"/>
  <c r="F676" i="14"/>
  <c r="F675" i="14"/>
  <c r="F673" i="14"/>
  <c r="F672" i="14"/>
  <c r="F668" i="14"/>
  <c r="F665" i="14"/>
  <c r="F662" i="14"/>
  <c r="F661" i="14"/>
  <c r="F659" i="14"/>
  <c r="F658" i="14"/>
  <c r="F655" i="14"/>
  <c r="E652" i="14"/>
  <c r="F651" i="14"/>
  <c r="F650" i="14"/>
  <c r="F649" i="14"/>
  <c r="F648" i="14"/>
  <c r="F647" i="14"/>
  <c r="F646" i="14"/>
  <c r="F645" i="14"/>
  <c r="F643" i="14"/>
  <c r="F640" i="14"/>
  <c r="F639" i="14"/>
  <c r="E637" i="14"/>
  <c r="D637" i="14"/>
  <c r="D652" i="14" s="1"/>
  <c r="F636" i="14"/>
  <c r="F635" i="14"/>
  <c r="F634" i="14"/>
  <c r="F633" i="14"/>
  <c r="F631" i="14"/>
  <c r="F626" i="14"/>
  <c r="F625" i="14"/>
  <c r="F623" i="14"/>
  <c r="F622" i="14"/>
  <c r="F621" i="14"/>
  <c r="F637" i="14" s="1"/>
  <c r="F620" i="14"/>
  <c r="F617" i="14"/>
  <c r="F616" i="14"/>
  <c r="F615" i="14"/>
  <c r="F614" i="14"/>
  <c r="F613" i="14"/>
  <c r="F612" i="14"/>
  <c r="F611" i="14"/>
  <c r="F610" i="14"/>
  <c r="F609" i="14"/>
  <c r="F608" i="14"/>
  <c r="F607" i="14"/>
  <c r="F606" i="14"/>
  <c r="F605" i="14"/>
  <c r="F604" i="14"/>
  <c r="F603" i="14"/>
  <c r="F602" i="14"/>
  <c r="F601" i="14"/>
  <c r="F600" i="14"/>
  <c r="F599" i="14"/>
  <c r="F598" i="14"/>
  <c r="F597" i="14"/>
  <c r="F596" i="14"/>
  <c r="F595" i="14"/>
  <c r="F594" i="14"/>
  <c r="F593" i="14"/>
  <c r="F592" i="14"/>
  <c r="F591" i="14"/>
  <c r="F590" i="14"/>
  <c r="F618" i="14" s="1"/>
  <c r="F589" i="14"/>
  <c r="F586" i="14"/>
  <c r="F579" i="14"/>
  <c r="F578" i="14"/>
  <c r="F577" i="14"/>
  <c r="F576" i="14"/>
  <c r="F575" i="14"/>
  <c r="F574" i="14"/>
  <c r="F573" i="14"/>
  <c r="F587" i="14" s="1"/>
  <c r="F568" i="14"/>
  <c r="F567" i="14"/>
  <c r="F566" i="14"/>
  <c r="F565" i="14"/>
  <c r="F564" i="14"/>
  <c r="F563" i="14"/>
  <c r="F562" i="14"/>
  <c r="F561" i="14"/>
  <c r="F560" i="14"/>
  <c r="F559" i="14"/>
  <c r="F558" i="14"/>
  <c r="F557" i="14"/>
  <c r="F556" i="14"/>
  <c r="F555" i="14"/>
  <c r="F554" i="14"/>
  <c r="F553" i="14"/>
  <c r="F552" i="14"/>
  <c r="F551" i="14"/>
  <c r="F550" i="14"/>
  <c r="F549" i="14"/>
  <c r="F569" i="14" s="1"/>
  <c r="F548" i="14"/>
  <c r="F546" i="14"/>
  <c r="E546" i="14"/>
  <c r="F545" i="14"/>
  <c r="F544" i="14"/>
  <c r="E539" i="14"/>
  <c r="F538" i="14"/>
  <c r="F537" i="14"/>
  <c r="F536" i="14"/>
  <c r="F535" i="14"/>
  <c r="F534" i="14"/>
  <c r="F533" i="14"/>
  <c r="F532" i="14"/>
  <c r="F539" i="14" s="1"/>
  <c r="F531" i="14"/>
  <c r="F528" i="14"/>
  <c r="E526" i="14"/>
  <c r="E570" i="14" s="1"/>
  <c r="F525" i="14"/>
  <c r="F524" i="14"/>
  <c r="F526" i="14" s="1"/>
  <c r="E522" i="14"/>
  <c r="F521" i="14"/>
  <c r="F520" i="14"/>
  <c r="F519" i="14"/>
  <c r="F518" i="14"/>
  <c r="F517" i="14"/>
  <c r="F516" i="14"/>
  <c r="F515" i="14"/>
  <c r="F522" i="14" s="1"/>
  <c r="E513" i="14"/>
  <c r="F512" i="14"/>
  <c r="F511" i="14"/>
  <c r="F510" i="14"/>
  <c r="F509" i="14"/>
  <c r="F508" i="14"/>
  <c r="F507" i="14"/>
  <c r="F506" i="14"/>
  <c r="F505" i="14"/>
  <c r="F504" i="14"/>
  <c r="F503" i="14"/>
  <c r="F502" i="14"/>
  <c r="F513" i="14" s="1"/>
  <c r="F501" i="14"/>
  <c r="F498" i="14"/>
  <c r="F497" i="14"/>
  <c r="F496" i="14"/>
  <c r="F495" i="14"/>
  <c r="F494" i="14"/>
  <c r="F493" i="14"/>
  <c r="F492" i="14"/>
  <c r="F491" i="14"/>
  <c r="F490" i="14"/>
  <c r="F489" i="14"/>
  <c r="F488" i="14"/>
  <c r="F487" i="14"/>
  <c r="F486" i="14"/>
  <c r="F485" i="14"/>
  <c r="F484" i="14"/>
  <c r="F483" i="14"/>
  <c r="F499" i="14" s="1"/>
  <c r="F482" i="14"/>
  <c r="F478" i="14"/>
  <c r="F477" i="14"/>
  <c r="F476" i="14"/>
  <c r="F475" i="14"/>
  <c r="F474" i="14"/>
  <c r="F473" i="14"/>
  <c r="F472" i="14"/>
  <c r="F471" i="14"/>
  <c r="F470" i="14"/>
  <c r="F469" i="14"/>
  <c r="F468" i="14"/>
  <c r="F467" i="14"/>
  <c r="F466" i="14"/>
  <c r="F465" i="14"/>
  <c r="F464" i="14"/>
  <c r="F463" i="14"/>
  <c r="F462" i="14"/>
  <c r="F461" i="14"/>
  <c r="F460" i="14"/>
  <c r="F479" i="14" s="1"/>
  <c r="E479" i="14" s="1"/>
  <c r="F459" i="14"/>
  <c r="F458" i="14"/>
  <c r="F457" i="14"/>
  <c r="F455" i="14"/>
  <c r="F454" i="14"/>
  <c r="F452" i="14"/>
  <c r="D450" i="14"/>
  <c r="D570" i="14" s="1"/>
  <c r="F449" i="14"/>
  <c r="F448" i="14"/>
  <c r="F447" i="14"/>
  <c r="F446" i="14"/>
  <c r="F445" i="14"/>
  <c r="F444" i="14"/>
  <c r="F443" i="14"/>
  <c r="F442" i="14"/>
  <c r="F441" i="14"/>
  <c r="F440" i="14"/>
  <c r="F439" i="14"/>
  <c r="F438" i="14"/>
  <c r="F437" i="14"/>
  <c r="F436" i="14"/>
  <c r="F435" i="14"/>
  <c r="F434" i="14"/>
  <c r="F433" i="14"/>
  <c r="F432" i="14"/>
  <c r="F431" i="14"/>
  <c r="F428" i="14"/>
  <c r="F427" i="14"/>
  <c r="F426" i="14"/>
  <c r="F425" i="14"/>
  <c r="F424" i="14"/>
  <c r="F423" i="14"/>
  <c r="F422" i="14"/>
  <c r="F421" i="14"/>
  <c r="F420" i="14"/>
  <c r="F419" i="14"/>
  <c r="F418" i="14"/>
  <c r="F417" i="14"/>
  <c r="F416" i="14"/>
  <c r="F415" i="14"/>
  <c r="F414" i="14"/>
  <c r="F413" i="14"/>
  <c r="F412" i="14"/>
  <c r="F411" i="14"/>
  <c r="F410" i="14"/>
  <c r="F409" i="14"/>
  <c r="F408" i="14"/>
  <c r="F407" i="14"/>
  <c r="F406" i="14"/>
  <c r="F405" i="14"/>
  <c r="F404" i="14"/>
  <c r="F403" i="14"/>
  <c r="F402" i="14"/>
  <c r="F401" i="14"/>
  <c r="F400" i="14"/>
  <c r="F399" i="14"/>
  <c r="F398" i="14"/>
  <c r="F397" i="14"/>
  <c r="F396" i="14"/>
  <c r="F395" i="14"/>
  <c r="F394" i="14"/>
  <c r="F393" i="14"/>
  <c r="F392" i="14"/>
  <c r="F450" i="14" s="1"/>
  <c r="F388" i="14"/>
  <c r="E388" i="14"/>
  <c r="F387" i="14"/>
  <c r="E384" i="14"/>
  <c r="E389" i="14" s="1"/>
  <c r="F383" i="14"/>
  <c r="F381" i="14"/>
  <c r="F380" i="14"/>
  <c r="F384" i="14" s="1"/>
  <c r="F376" i="14"/>
  <c r="F375" i="14"/>
  <c r="E373" i="14"/>
  <c r="D373" i="14"/>
  <c r="D389" i="14" s="1"/>
  <c r="F369" i="14"/>
  <c r="E369" i="14"/>
  <c r="F368" i="14"/>
  <c r="F367" i="14"/>
  <c r="E365" i="14"/>
  <c r="F364" i="14"/>
  <c r="F363" i="14"/>
  <c r="F362" i="14"/>
  <c r="F361" i="14"/>
  <c r="F360" i="14"/>
  <c r="F359" i="14"/>
  <c r="F358" i="14"/>
  <c r="F365" i="14" s="1"/>
  <c r="F357" i="14"/>
  <c r="D355" i="14"/>
  <c r="F354" i="14"/>
  <c r="F353" i="14"/>
  <c r="F352" i="14"/>
  <c r="F351" i="14"/>
  <c r="F350" i="14"/>
  <c r="F349" i="14"/>
  <c r="F348" i="14"/>
  <c r="F345" i="14"/>
  <c r="F344" i="14"/>
  <c r="F343" i="14"/>
  <c r="F342" i="14"/>
  <c r="F355" i="14" s="1"/>
  <c r="F341" i="14"/>
  <c r="F339" i="14"/>
  <c r="E339" i="14"/>
  <c r="F336" i="14"/>
  <c r="E336" i="14"/>
  <c r="F333" i="14"/>
  <c r="E333" i="14"/>
  <c r="F330" i="14"/>
  <c r="E330" i="14"/>
  <c r="F327" i="14"/>
  <c r="E327" i="14"/>
  <c r="D327" i="14"/>
  <c r="F323" i="14"/>
  <c r="E323" i="14"/>
  <c r="F320" i="14"/>
  <c r="E320" i="14"/>
  <c r="F317" i="14"/>
  <c r="E317" i="14"/>
  <c r="F314" i="14"/>
  <c r="E314" i="14"/>
  <c r="E311" i="14"/>
  <c r="D311" i="14"/>
  <c r="F310" i="14"/>
  <c r="F311" i="14" s="1"/>
  <c r="D305" i="14"/>
  <c r="F304" i="14"/>
  <c r="F303" i="14"/>
  <c r="F302" i="14"/>
  <c r="F301" i="14"/>
  <c r="F300" i="14"/>
  <c r="F299" i="14"/>
  <c r="F298" i="14"/>
  <c r="F297" i="14"/>
  <c r="F305" i="14" s="1"/>
  <c r="E294" i="14"/>
  <c r="D294" i="14"/>
  <c r="F293" i="14"/>
  <c r="F292" i="14"/>
  <c r="F291" i="14"/>
  <c r="F290" i="14"/>
  <c r="F289" i="14"/>
  <c r="F288" i="14"/>
  <c r="F287" i="14"/>
  <c r="F286" i="14"/>
  <c r="F285" i="14"/>
  <c r="F284" i="14"/>
  <c r="F283" i="14"/>
  <c r="F282" i="14"/>
  <c r="F281" i="14"/>
  <c r="F280" i="14"/>
  <c r="F279" i="14"/>
  <c r="F278" i="14"/>
  <c r="F277" i="14"/>
  <c r="F276" i="14"/>
  <c r="F274" i="14"/>
  <c r="F272" i="14"/>
  <c r="F271" i="14"/>
  <c r="F270" i="14"/>
  <c r="F269" i="14"/>
  <c r="F294" i="14" s="1"/>
  <c r="E266" i="14"/>
  <c r="E265" i="14"/>
  <c r="D265" i="14"/>
  <c r="D266" i="14" s="1"/>
  <c r="F262" i="14"/>
  <c r="F261" i="14"/>
  <c r="F265" i="14" s="1"/>
  <c r="F260" i="14"/>
  <c r="D258" i="14"/>
  <c r="F252" i="14"/>
  <c r="F251" i="14"/>
  <c r="F250" i="14"/>
  <c r="F249" i="14"/>
  <c r="F247" i="14"/>
  <c r="F246" i="14"/>
  <c r="F245" i="14"/>
  <c r="F258" i="14" s="1"/>
  <c r="F244" i="14"/>
  <c r="F243" i="14"/>
  <c r="F242" i="14"/>
  <c r="D240" i="14"/>
  <c r="F239" i="14"/>
  <c r="F238" i="14"/>
  <c r="F236" i="14"/>
  <c r="F235" i="14"/>
  <c r="F234" i="14"/>
  <c r="F233" i="14"/>
  <c r="F232" i="14"/>
  <c r="F231" i="14"/>
  <c r="F230" i="14"/>
  <c r="F229" i="14"/>
  <c r="F228" i="14"/>
  <c r="F240" i="14" s="1"/>
  <c r="F227" i="14"/>
  <c r="F226" i="14"/>
  <c r="D224" i="14"/>
  <c r="F223" i="14"/>
  <c r="F222" i="14"/>
  <c r="F221" i="14"/>
  <c r="F220" i="14"/>
  <c r="F219" i="14"/>
  <c r="F217" i="14"/>
  <c r="F213" i="14"/>
  <c r="F211" i="14"/>
  <c r="F210" i="14"/>
  <c r="F208" i="14"/>
  <c r="F207" i="14"/>
  <c r="F206" i="14"/>
  <c r="F204" i="14"/>
  <c r="F202" i="14"/>
  <c r="F201" i="14"/>
  <c r="F224" i="14" s="1"/>
  <c r="F198" i="14"/>
  <c r="D198" i="14"/>
  <c r="F193" i="14"/>
  <c r="F192" i="14"/>
  <c r="F190" i="14"/>
  <c r="F185" i="14"/>
  <c r="F182" i="14"/>
  <c r="D178" i="14"/>
  <c r="D179" i="14" s="1"/>
  <c r="F177" i="14"/>
  <c r="F176" i="14"/>
  <c r="F175" i="14"/>
  <c r="F174" i="14"/>
  <c r="F173" i="14"/>
  <c r="F171" i="14"/>
  <c r="F170" i="14"/>
  <c r="F169" i="14"/>
  <c r="F168" i="14"/>
  <c r="F167" i="14"/>
  <c r="F166" i="14"/>
  <c r="F165" i="14"/>
  <c r="F164" i="14"/>
  <c r="F163" i="14"/>
  <c r="F162" i="14"/>
  <c r="F161" i="14"/>
  <c r="F160" i="14"/>
  <c r="F159" i="14"/>
  <c r="F158" i="14"/>
  <c r="F157" i="14"/>
  <c r="F156" i="14"/>
  <c r="F155" i="14"/>
  <c r="F154" i="14"/>
  <c r="F153" i="14"/>
  <c r="F152" i="14"/>
  <c r="F151" i="14"/>
  <c r="F150" i="14"/>
  <c r="F149" i="14"/>
  <c r="F148" i="14"/>
  <c r="F146" i="14"/>
  <c r="F145" i="14"/>
  <c r="F144" i="14"/>
  <c r="F143" i="14"/>
  <c r="F142" i="14"/>
  <c r="F141" i="14"/>
  <c r="F140" i="14"/>
  <c r="F139" i="14"/>
  <c r="F138" i="14"/>
  <c r="F137" i="14"/>
  <c r="F178" i="14" s="1"/>
  <c r="D135" i="14"/>
  <c r="F134" i="14"/>
  <c r="F133" i="14"/>
  <c r="F135" i="14" s="1"/>
  <c r="E131" i="14"/>
  <c r="E179" i="14" s="1"/>
  <c r="D131" i="14"/>
  <c r="F130" i="14"/>
  <c r="F129" i="14"/>
  <c r="F128" i="14"/>
  <c r="F131" i="14" s="1"/>
  <c r="D126" i="14"/>
  <c r="F124" i="14"/>
  <c r="F123" i="14"/>
  <c r="F122" i="14"/>
  <c r="F121" i="14"/>
  <c r="F119" i="14"/>
  <c r="E117" i="14"/>
  <c r="D117" i="14"/>
  <c r="F115" i="14"/>
  <c r="F114" i="14"/>
  <c r="F113" i="14"/>
  <c r="F112" i="14"/>
  <c r="F111" i="14"/>
  <c r="F110" i="14"/>
  <c r="F109" i="14"/>
  <c r="F108" i="14"/>
  <c r="F106" i="14"/>
  <c r="F104" i="14"/>
  <c r="F103" i="14"/>
  <c r="F102" i="14"/>
  <c r="F101" i="14"/>
  <c r="F100" i="14"/>
  <c r="F99" i="14"/>
  <c r="F98" i="14"/>
  <c r="F117" i="14" s="1"/>
  <c r="F97" i="14"/>
  <c r="D95" i="14"/>
  <c r="F93" i="14"/>
  <c r="F92" i="14"/>
  <c r="F91" i="14"/>
  <c r="F90" i="14"/>
  <c r="F89" i="14"/>
  <c r="F88" i="14"/>
  <c r="F87" i="14"/>
  <c r="F86" i="14"/>
  <c r="F85" i="14"/>
  <c r="F95" i="14" s="1"/>
  <c r="E83" i="14"/>
  <c r="D83" i="14"/>
  <c r="F82" i="14"/>
  <c r="F81" i="14"/>
  <c r="F79" i="14"/>
  <c r="F78" i="14"/>
  <c r="F77" i="14"/>
  <c r="F76" i="14"/>
  <c r="F83" i="14" s="1"/>
  <c r="D74" i="14"/>
  <c r="F64" i="14"/>
  <c r="F63" i="14"/>
  <c r="F62" i="14"/>
  <c r="F61" i="14"/>
  <c r="F60" i="14"/>
  <c r="F59" i="14"/>
  <c r="F58" i="14"/>
  <c r="F57" i="14"/>
  <c r="F56" i="14"/>
  <c r="F55" i="14"/>
  <c r="F54" i="14"/>
  <c r="F53" i="14"/>
  <c r="F52" i="14"/>
  <c r="F51" i="14"/>
  <c r="F50" i="14"/>
  <c r="F49" i="14"/>
  <c r="F48" i="14"/>
  <c r="F47" i="14"/>
  <c r="F46" i="14"/>
  <c r="F45" i="14"/>
  <c r="F44" i="14"/>
  <c r="F43" i="14"/>
  <c r="F42" i="14"/>
  <c r="F41" i="14"/>
  <c r="F40" i="14"/>
  <c r="F39" i="14"/>
  <c r="F38" i="14"/>
  <c r="F74" i="14" s="1"/>
  <c r="F37" i="14"/>
  <c r="F34" i="14"/>
  <c r="F33" i="14"/>
  <c r="F32" i="14"/>
  <c r="F31" i="14"/>
  <c r="F30" i="14"/>
  <c r="F29" i="14"/>
  <c r="F28" i="14"/>
  <c r="F27" i="14"/>
  <c r="F26" i="14"/>
  <c r="F25" i="14"/>
  <c r="F24" i="14"/>
  <c r="F23" i="14"/>
  <c r="F22" i="14"/>
  <c r="F21" i="14"/>
  <c r="F20" i="14"/>
  <c r="F19" i="14"/>
  <c r="F18" i="14"/>
  <c r="F17" i="14"/>
  <c r="F16" i="14"/>
  <c r="F15" i="14"/>
  <c r="F14" i="14"/>
  <c r="F13" i="14"/>
  <c r="F12" i="14"/>
  <c r="F11" i="14"/>
  <c r="F10" i="14"/>
  <c r="F9" i="14"/>
  <c r="F8" i="14"/>
  <c r="F7" i="14"/>
  <c r="F35" i="14" s="1"/>
  <c r="F6" i="14"/>
  <c r="F5" i="14"/>
  <c r="F179" i="14" l="1"/>
  <c r="F652" i="14"/>
  <c r="F998" i="14"/>
  <c r="E1449" i="14"/>
  <c r="F266" i="14"/>
  <c r="F570" i="14"/>
  <c r="D1449" i="14"/>
  <c r="F1448" i="14"/>
  <c r="F389" i="14"/>
  <c r="F935" i="14"/>
  <c r="F1069" i="14"/>
  <c r="F1202" i="14"/>
  <c r="F1393" i="14"/>
  <c r="F663" i="14"/>
  <c r="F677" i="14" s="1"/>
  <c r="F732" i="14" s="1"/>
  <c r="F1449" i="14" l="1"/>
  <c r="E1451" i="14" s="1"/>
  <c r="F695" i="13"/>
  <c r="E11" i="12"/>
  <c r="F688" i="13"/>
  <c r="E688" i="13"/>
  <c r="D688" i="13"/>
  <c r="F675" i="13"/>
  <c r="E675" i="13"/>
  <c r="D675" i="13"/>
  <c r="F620" i="13"/>
  <c r="E620" i="13"/>
  <c r="D620" i="13"/>
  <c r="F609" i="13"/>
  <c r="E609" i="13"/>
  <c r="D609" i="13"/>
  <c r="F601" i="13"/>
  <c r="D601" i="13"/>
  <c r="F588" i="13"/>
  <c r="E588" i="13"/>
  <c r="D588" i="13"/>
  <c r="F583" i="13"/>
  <c r="E583" i="13"/>
  <c r="D583" i="13"/>
  <c r="F577" i="13"/>
  <c r="E577" i="13"/>
  <c r="D577" i="13"/>
  <c r="F574" i="13"/>
  <c r="E574" i="13"/>
  <c r="D574" i="13"/>
  <c r="F566" i="13"/>
  <c r="E566" i="13"/>
  <c r="D566" i="13"/>
  <c r="F552" i="13"/>
  <c r="E552" i="13"/>
  <c r="D552" i="13"/>
  <c r="F544" i="13"/>
  <c r="E544" i="13"/>
  <c r="D544" i="13"/>
  <c r="F535" i="13"/>
  <c r="E535" i="13"/>
  <c r="D535" i="13"/>
  <c r="F531" i="13"/>
  <c r="E531" i="13"/>
  <c r="D531" i="13"/>
  <c r="F527" i="13"/>
  <c r="E527" i="13"/>
  <c r="D527" i="13"/>
  <c r="F519" i="13"/>
  <c r="E519" i="13"/>
  <c r="D519" i="13"/>
  <c r="F513" i="13"/>
  <c r="E513" i="13"/>
  <c r="D513" i="13"/>
  <c r="F507" i="13"/>
  <c r="E507" i="13"/>
  <c r="D507" i="13"/>
  <c r="F501" i="13"/>
  <c r="E501" i="13"/>
  <c r="D501" i="13"/>
  <c r="F490" i="13"/>
  <c r="E490" i="13"/>
  <c r="D490" i="13"/>
  <c r="F487" i="13"/>
  <c r="E487" i="13"/>
  <c r="D487" i="13"/>
  <c r="F483" i="13"/>
  <c r="E483" i="13"/>
  <c r="D483" i="13"/>
  <c r="F474" i="13"/>
  <c r="E474" i="13"/>
  <c r="D474" i="13"/>
  <c r="E452" i="13"/>
  <c r="D452" i="13"/>
  <c r="F445" i="13"/>
  <c r="E445" i="13"/>
  <c r="D445" i="13"/>
  <c r="F442" i="13"/>
  <c r="E442" i="13"/>
  <c r="D442" i="13"/>
  <c r="F427" i="13"/>
  <c r="E427" i="13"/>
  <c r="D427" i="13"/>
  <c r="E397" i="13"/>
  <c r="F369" i="13"/>
  <c r="E369" i="13"/>
  <c r="D369" i="13"/>
  <c r="F361" i="13"/>
  <c r="E361" i="13"/>
  <c r="D361" i="13"/>
  <c r="E350" i="13"/>
  <c r="F370" i="13"/>
  <c r="E12" i="12" s="1"/>
  <c r="E333" i="13"/>
  <c r="D333" i="13"/>
  <c r="F323" i="13"/>
  <c r="E323" i="13"/>
  <c r="D323" i="13"/>
  <c r="F315" i="13"/>
  <c r="E315" i="13"/>
  <c r="D315" i="13"/>
  <c r="F306" i="13"/>
  <c r="E306" i="13"/>
  <c r="D306" i="13"/>
  <c r="F303" i="13"/>
  <c r="E303" i="13"/>
  <c r="D303" i="13"/>
  <c r="F297" i="13"/>
  <c r="E297" i="13"/>
  <c r="D297" i="13"/>
  <c r="F294" i="13"/>
  <c r="E294" i="13"/>
  <c r="D294" i="13"/>
  <c r="F291" i="13"/>
  <c r="E291" i="13"/>
  <c r="D291" i="13"/>
  <c r="E281" i="13"/>
  <c r="D281" i="13"/>
  <c r="F280" i="13"/>
  <c r="F281" i="13" s="1"/>
  <c r="F278" i="13"/>
  <c r="E278" i="13"/>
  <c r="D278" i="13"/>
  <c r="F272" i="13"/>
  <c r="E272" i="13"/>
  <c r="D272" i="13"/>
  <c r="F263" i="13"/>
  <c r="E263" i="13"/>
  <c r="D263" i="13"/>
  <c r="F260" i="13"/>
  <c r="E260" i="13"/>
  <c r="D260" i="13"/>
  <c r="F256" i="13"/>
  <c r="E256" i="13"/>
  <c r="D256" i="13"/>
  <c r="F250" i="13"/>
  <c r="E250" i="13"/>
  <c r="D250" i="13"/>
  <c r="F230" i="13"/>
  <c r="E230" i="13"/>
  <c r="D230" i="13"/>
  <c r="F214" i="13"/>
  <c r="E214" i="13"/>
  <c r="D214" i="13"/>
  <c r="F187" i="13"/>
  <c r="E187" i="13"/>
  <c r="D187" i="13"/>
  <c r="F181" i="13"/>
  <c r="E181" i="13"/>
  <c r="D181" i="13"/>
  <c r="F169" i="13"/>
  <c r="E169" i="13"/>
  <c r="D169" i="13"/>
  <c r="F166" i="13"/>
  <c r="E166" i="13"/>
  <c r="D166" i="13"/>
  <c r="F160" i="13"/>
  <c r="E160" i="13"/>
  <c r="D160" i="13"/>
  <c r="F153" i="13"/>
  <c r="E153" i="13"/>
  <c r="D153" i="13"/>
  <c r="F149" i="13"/>
  <c r="E149" i="13"/>
  <c r="D149" i="13"/>
  <c r="F146" i="13"/>
  <c r="E146" i="13"/>
  <c r="D146" i="13"/>
  <c r="F139" i="13"/>
  <c r="E139" i="13"/>
  <c r="D139" i="13"/>
  <c r="F108" i="13"/>
  <c r="E108" i="13"/>
  <c r="D108" i="13"/>
  <c r="F97" i="13"/>
  <c r="E97" i="13"/>
  <c r="D97" i="13"/>
  <c r="F80" i="13"/>
  <c r="E80" i="13"/>
  <c r="D80" i="13"/>
  <c r="F57" i="13"/>
  <c r="E57" i="13"/>
  <c r="D57" i="13"/>
  <c r="F53" i="13"/>
  <c r="E53" i="13"/>
  <c r="D53" i="13"/>
  <c r="F31" i="13"/>
  <c r="E31" i="13"/>
  <c r="D31" i="13"/>
  <c r="D58" i="13" s="1"/>
  <c r="F20" i="13"/>
  <c r="E20" i="13"/>
  <c r="D20" i="13"/>
  <c r="F13" i="13"/>
  <c r="E13" i="13"/>
  <c r="D13" i="13"/>
  <c r="F9" i="13"/>
  <c r="E9" i="13"/>
  <c r="D9" i="13"/>
  <c r="F188" i="13" l="1"/>
  <c r="E7" i="12" s="1"/>
  <c r="E307" i="13"/>
  <c r="E324" i="13"/>
  <c r="F324" i="13"/>
  <c r="E10" i="12" s="1"/>
  <c r="F689" i="13"/>
  <c r="E15" i="12" s="1"/>
  <c r="F621" i="13"/>
  <c r="E14" i="12" s="1"/>
  <c r="D453" i="13"/>
  <c r="D170" i="13"/>
  <c r="D324" i="13"/>
  <c r="D21" i="13"/>
  <c r="E170" i="13"/>
  <c r="F307" i="13"/>
  <c r="E9" i="12" s="1"/>
  <c r="D307" i="13"/>
  <c r="E370" i="13"/>
  <c r="D621" i="13"/>
  <c r="E689" i="13"/>
  <c r="E21" i="13"/>
  <c r="D154" i="13"/>
  <c r="F170" i="13"/>
  <c r="E6" i="12" s="1"/>
  <c r="D188" i="13"/>
  <c r="F21" i="13"/>
  <c r="E3" i="12" s="1"/>
  <c r="E58" i="13"/>
  <c r="E154" i="13"/>
  <c r="E453" i="13"/>
  <c r="F58" i="13"/>
  <c r="E4" i="12" s="1"/>
  <c r="F154" i="13"/>
  <c r="D370" i="13"/>
  <c r="E621" i="13"/>
  <c r="D689" i="13"/>
  <c r="E188" i="13"/>
  <c r="E273" i="13"/>
  <c r="D273" i="13"/>
  <c r="F273" i="13"/>
  <c r="F453" i="13"/>
  <c r="E5" i="12" l="1"/>
  <c r="F690" i="13"/>
  <c r="D690" i="13"/>
  <c r="E13" i="12"/>
  <c r="E690" i="13"/>
  <c r="E8" i="12"/>
  <c r="H1780" i="11"/>
  <c r="E17" i="12" l="1"/>
  <c r="F693" i="13"/>
  <c r="E922" i="11"/>
  <c r="F922" i="11"/>
  <c r="G922" i="11"/>
  <c r="D922" i="11"/>
  <c r="E1715" i="11"/>
  <c r="F1715" i="11"/>
  <c r="G1715" i="11"/>
  <c r="D1715" i="11"/>
  <c r="H1700" i="11"/>
  <c r="H1366" i="11"/>
  <c r="H1376" i="11"/>
  <c r="H1388" i="11"/>
  <c r="H1344" i="11"/>
  <c r="H1349" i="11"/>
  <c r="H1352" i="11"/>
  <c r="H1399" i="11"/>
  <c r="H1408" i="11"/>
  <c r="H1415" i="11"/>
  <c r="H1419" i="11" s="1"/>
  <c r="H1432" i="11"/>
  <c r="H1444" i="11"/>
  <c r="H1457" i="11"/>
  <c r="H1471" i="11"/>
  <c r="H1482" i="11"/>
  <c r="H1494" i="11"/>
  <c r="H1505" i="11"/>
  <c r="H1516" i="11"/>
  <c r="H1526" i="11"/>
  <c r="H1538" i="11"/>
  <c r="H1549" i="11"/>
  <c r="H1562" i="11"/>
  <c r="H1573" i="11"/>
  <c r="H1583" i="11"/>
  <c r="H1593" i="11"/>
  <c r="H1605" i="11"/>
  <c r="H1616" i="11"/>
  <c r="H1625" i="11"/>
  <c r="H1637" i="11"/>
  <c r="H1646" i="11"/>
  <c r="H1658" i="11"/>
  <c r="H1669" i="11"/>
  <c r="H1684" i="11"/>
  <c r="E1778" i="11"/>
  <c r="F1778" i="11"/>
  <c r="G1778" i="11"/>
  <c r="D1778" i="11"/>
  <c r="H1718" i="11"/>
  <c r="H1729" i="11" s="1"/>
  <c r="H1740" i="11"/>
  <c r="H1752" i="11"/>
  <c r="H1765" i="11"/>
  <c r="H1777" i="11"/>
  <c r="H1340" i="11"/>
  <c r="H1328" i="11"/>
  <c r="H1305" i="11"/>
  <c r="H1316" i="11"/>
  <c r="H1292" i="11"/>
  <c r="H1280" i="11"/>
  <c r="H1715" i="11" l="1"/>
  <c r="H1354" i="11"/>
  <c r="H1778" i="11"/>
  <c r="H653" i="7"/>
  <c r="H664" i="7"/>
  <c r="H677" i="7"/>
  <c r="H688" i="7"/>
  <c r="H1198" i="11"/>
  <c r="H1209" i="11"/>
  <c r="H1221" i="11"/>
  <c r="H1233" i="11"/>
  <c r="H1257" i="11"/>
  <c r="H1174" i="11"/>
  <c r="H1675" i="7"/>
  <c r="H1663" i="7"/>
  <c r="H1127" i="11"/>
  <c r="H1138" i="11"/>
  <c r="H1151" i="11"/>
  <c r="H1162" i="11"/>
  <c r="E1111" i="11"/>
  <c r="F1111" i="11"/>
  <c r="G1111" i="11"/>
  <c r="D1111" i="11"/>
  <c r="H1110" i="11"/>
  <c r="H970" i="11"/>
  <c r="H983" i="11" s="1"/>
  <c r="H1006" i="11"/>
  <c r="H1023" i="11"/>
  <c r="H1030" i="11" s="1"/>
  <c r="H1038" i="11"/>
  <c r="H1046" i="11" s="1"/>
  <c r="H1058" i="11"/>
  <c r="H1070" i="11"/>
  <c r="H1079" i="11"/>
  <c r="H939" i="11"/>
  <c r="H952" i="11"/>
  <c r="E925" i="11"/>
  <c r="F925" i="11"/>
  <c r="G925" i="11"/>
  <c r="H925" i="11"/>
  <c r="D11" i="12" s="1"/>
  <c r="D925" i="11"/>
  <c r="H921" i="11"/>
  <c r="H910" i="11"/>
  <c r="H880" i="11"/>
  <c r="E867" i="11"/>
  <c r="F867" i="11"/>
  <c r="D867" i="11"/>
  <c r="H806" i="11"/>
  <c r="H817" i="11"/>
  <c r="H828" i="11"/>
  <c r="G840" i="11"/>
  <c r="H840" i="11"/>
  <c r="G854" i="11"/>
  <c r="H854" i="11"/>
  <c r="H866" i="11"/>
  <c r="H793" i="11"/>
  <c r="H781" i="11"/>
  <c r="H778" i="11"/>
  <c r="H765" i="11"/>
  <c r="H753" i="11"/>
  <c r="H736" i="11"/>
  <c r="H724" i="11"/>
  <c r="H710" i="11"/>
  <c r="E681" i="11"/>
  <c r="F681" i="11"/>
  <c r="G681" i="11"/>
  <c r="D681" i="11"/>
  <c r="H680" i="11"/>
  <c r="H669" i="11"/>
  <c r="H657" i="11"/>
  <c r="H633" i="11"/>
  <c r="H621" i="11"/>
  <c r="E608" i="11"/>
  <c r="F608" i="11"/>
  <c r="G608" i="11"/>
  <c r="D608" i="11"/>
  <c r="H565" i="11"/>
  <c r="H572" i="11" s="1"/>
  <c r="H584" i="11"/>
  <c r="H607" i="11"/>
  <c r="D559" i="11"/>
  <c r="E559" i="11"/>
  <c r="F559" i="11"/>
  <c r="G559" i="11"/>
  <c r="H558" i="11"/>
  <c r="H547" i="11"/>
  <c r="H534" i="11"/>
  <c r="H522" i="11"/>
  <c r="H511" i="11"/>
  <c r="H478" i="11"/>
  <c r="H467" i="11"/>
  <c r="H454" i="11"/>
  <c r="H441" i="11"/>
  <c r="E429" i="11"/>
  <c r="F429" i="11"/>
  <c r="G429" i="11"/>
  <c r="D429" i="11"/>
  <c r="H428" i="11"/>
  <c r="H417" i="11"/>
  <c r="H408" i="11"/>
  <c r="H387" i="11"/>
  <c r="H397" i="11" s="1"/>
  <c r="H385" i="11"/>
  <c r="H283" i="11"/>
  <c r="H270" i="11"/>
  <c r="H258" i="11"/>
  <c r="H234" i="11"/>
  <c r="E209" i="11"/>
  <c r="F209" i="11"/>
  <c r="G209" i="11"/>
  <c r="D209" i="11"/>
  <c r="H208" i="11"/>
  <c r="H194" i="11"/>
  <c r="H182" i="11"/>
  <c r="H171" i="11"/>
  <c r="E159" i="11"/>
  <c r="F159" i="11"/>
  <c r="G159" i="11"/>
  <c r="D159" i="11"/>
  <c r="D13" i="12" l="1"/>
  <c r="D14" i="12"/>
  <c r="D1779" i="11"/>
  <c r="E1779" i="11"/>
  <c r="F1779" i="11"/>
  <c r="H922" i="11"/>
  <c r="D10" i="12" s="1"/>
  <c r="D15" i="12"/>
  <c r="H1111" i="11"/>
  <c r="D12" i="12" s="1"/>
  <c r="G867" i="11"/>
  <c r="G1779" i="11" s="1"/>
  <c r="H681" i="11"/>
  <c r="D8" i="12" s="1"/>
  <c r="H608" i="11"/>
  <c r="D7" i="12" s="1"/>
  <c r="H559" i="11"/>
  <c r="D6" i="12" s="1"/>
  <c r="H429" i="11"/>
  <c r="D5" i="12" s="1"/>
  <c r="H209" i="11"/>
  <c r="D4" i="12" s="1"/>
  <c r="H158" i="11" l="1"/>
  <c r="H142" i="11"/>
  <c r="H128" i="11"/>
  <c r="H117" i="11"/>
  <c r="H106" i="11"/>
  <c r="H96" i="11"/>
  <c r="H84" i="11"/>
  <c r="H73" i="11"/>
  <c r="H58" i="11"/>
  <c r="H44" i="11"/>
  <c r="H32" i="11"/>
  <c r="H20" i="11"/>
  <c r="H159" i="11" l="1"/>
  <c r="E1256" i="9"/>
  <c r="E1261" i="9"/>
  <c r="E1267" i="9"/>
  <c r="E1294" i="9"/>
  <c r="E1297" i="9"/>
  <c r="E1302" i="9"/>
  <c r="E1334" i="9"/>
  <c r="E1341" i="9"/>
  <c r="E1352" i="9"/>
  <c r="E1375" i="9"/>
  <c r="E1381" i="9"/>
  <c r="E1386" i="9"/>
  <c r="E1412" i="9"/>
  <c r="F1260" i="9"/>
  <c r="F1261" i="9" s="1"/>
  <c r="F1263" i="9"/>
  <c r="F1264" i="9"/>
  <c r="F1265" i="9"/>
  <c r="F1272" i="9"/>
  <c r="F1273" i="9"/>
  <c r="F1274" i="9"/>
  <c r="F1275" i="9"/>
  <c r="F1277" i="9"/>
  <c r="F1288" i="9"/>
  <c r="F1297" i="9"/>
  <c r="F1302" i="9"/>
  <c r="F1304" i="9"/>
  <c r="F1306" i="9"/>
  <c r="F1307" i="9"/>
  <c r="F1317" i="9"/>
  <c r="F1318" i="9"/>
  <c r="F1319" i="9"/>
  <c r="F1320" i="9"/>
  <c r="F1322" i="9"/>
  <c r="F1323" i="9"/>
  <c r="F1328" i="9"/>
  <c r="F1329" i="9"/>
  <c r="F1334" i="9"/>
  <c r="F1340" i="9"/>
  <c r="F1351" i="9"/>
  <c r="F1352" i="9" s="1"/>
  <c r="F1354" i="9"/>
  <c r="F1357" i="9"/>
  <c r="F1358" i="9"/>
  <c r="F1359" i="9"/>
  <c r="F1361" i="9"/>
  <c r="F1362" i="9"/>
  <c r="F1366" i="9"/>
  <c r="F1368" i="9"/>
  <c r="F1371" i="9"/>
  <c r="F1373" i="9"/>
  <c r="F1374" i="9"/>
  <c r="F1379" i="9"/>
  <c r="F1384" i="9"/>
  <c r="F1386" i="9" s="1"/>
  <c r="F1389" i="9"/>
  <c r="F1396" i="9"/>
  <c r="F1397" i="9"/>
  <c r="F1400" i="9"/>
  <c r="F1406" i="9"/>
  <c r="F1407" i="9"/>
  <c r="F1412" i="9"/>
  <c r="F1252" i="9"/>
  <c r="F1254" i="9"/>
  <c r="E1484" i="9"/>
  <c r="D1484" i="9"/>
  <c r="F1431" i="9"/>
  <c r="F1432" i="9"/>
  <c r="F1433" i="9"/>
  <c r="F1435" i="9"/>
  <c r="F1436" i="9"/>
  <c r="F1441" i="9"/>
  <c r="F1443" i="9"/>
  <c r="F1453" i="9"/>
  <c r="F1454" i="9"/>
  <c r="F1471" i="9"/>
  <c r="F1477" i="9"/>
  <c r="E1235" i="9"/>
  <c r="F1246" i="9"/>
  <c r="F1247" i="9"/>
  <c r="F1248" i="9"/>
  <c r="F1234" i="9"/>
  <c r="F1239" i="9"/>
  <c r="F1230" i="9"/>
  <c r="E1111" i="9"/>
  <c r="E1169" i="9"/>
  <c r="E1182" i="9"/>
  <c r="E1186" i="9"/>
  <c r="D1222" i="9"/>
  <c r="F1210" i="9"/>
  <c r="F1212" i="9"/>
  <c r="F1205" i="9"/>
  <c r="F1206" i="9"/>
  <c r="F1189" i="9"/>
  <c r="F1195" i="9"/>
  <c r="F1197" i="9"/>
  <c r="F1182" i="9"/>
  <c r="F1142" i="9"/>
  <c r="F1144" i="9"/>
  <c r="F1148" i="9"/>
  <c r="F1151" i="9"/>
  <c r="F1152" i="9"/>
  <c r="F1153" i="9"/>
  <c r="F1154" i="9"/>
  <c r="F1156" i="9"/>
  <c r="F1159" i="9"/>
  <c r="F1171" i="9"/>
  <c r="F1172" i="9"/>
  <c r="F1173" i="9"/>
  <c r="F1098" i="9"/>
  <c r="F1101" i="9"/>
  <c r="F1102" i="9"/>
  <c r="F1116" i="9"/>
  <c r="F1123" i="9"/>
  <c r="F1125" i="9"/>
  <c r="F1131" i="9"/>
  <c r="D1086" i="9"/>
  <c r="F1040" i="9"/>
  <c r="F1041" i="9"/>
  <c r="F1042" i="9"/>
  <c r="F1043" i="9"/>
  <c r="F1045" i="9"/>
  <c r="F1046" i="9"/>
  <c r="F1047" i="9"/>
  <c r="F1048" i="9"/>
  <c r="F1051" i="9"/>
  <c r="E1085" i="9"/>
  <c r="E1078" i="9"/>
  <c r="F1056" i="9"/>
  <c r="F1061" i="9"/>
  <c r="F1062" i="9"/>
  <c r="F1063" i="9"/>
  <c r="F1082" i="9"/>
  <c r="F1028" i="9"/>
  <c r="F1032" i="9"/>
  <c r="F1033" i="9"/>
  <c r="F1034" i="9"/>
  <c r="F1035" i="9"/>
  <c r="F1070" i="9"/>
  <c r="F1072" i="9"/>
  <c r="F1075" i="9"/>
  <c r="E1017" i="9"/>
  <c r="F1017" i="9"/>
  <c r="I11" i="12" s="1"/>
  <c r="M11" i="12" s="1"/>
  <c r="D1017" i="9"/>
  <c r="F960" i="9"/>
  <c r="F962" i="9"/>
  <c r="F963" i="9"/>
  <c r="F965" i="9"/>
  <c r="F968" i="9"/>
  <c r="F970" i="9"/>
  <c r="F971" i="9"/>
  <c r="F972" i="9"/>
  <c r="F974" i="9"/>
  <c r="F977" i="9"/>
  <c r="F978" i="9"/>
  <c r="F979" i="9"/>
  <c r="F981" i="9"/>
  <c r="F982" i="9"/>
  <c r="F983" i="9"/>
  <c r="F985" i="9"/>
  <c r="E1013" i="9"/>
  <c r="F992" i="9"/>
  <c r="F1005" i="9"/>
  <c r="D1009" i="9"/>
  <c r="D1014" i="9" s="1"/>
  <c r="E1009" i="9"/>
  <c r="E941" i="9"/>
  <c r="F944" i="9"/>
  <c r="F945" i="9"/>
  <c r="F947" i="9"/>
  <c r="F941" i="9"/>
  <c r="F925" i="9"/>
  <c r="F890" i="9"/>
  <c r="F891" i="9"/>
  <c r="F893" i="9"/>
  <c r="F895" i="9"/>
  <c r="F898" i="9"/>
  <c r="F899" i="9"/>
  <c r="F900" i="9"/>
  <c r="F901" i="9"/>
  <c r="F902" i="9"/>
  <c r="F903" i="9"/>
  <c r="F904" i="9"/>
  <c r="F906" i="9"/>
  <c r="F866" i="9"/>
  <c r="F870" i="9"/>
  <c r="F871" i="9"/>
  <c r="F872" i="9"/>
  <c r="F873" i="9"/>
  <c r="H873" i="9" s="1"/>
  <c r="H887" i="9" s="1"/>
  <c r="F874" i="9"/>
  <c r="F877" i="9"/>
  <c r="F878" i="9"/>
  <c r="F879" i="9"/>
  <c r="F880" i="9"/>
  <c r="F886" i="9"/>
  <c r="F844" i="9"/>
  <c r="F850" i="9"/>
  <c r="F836" i="9"/>
  <c r="F837" i="9" s="1"/>
  <c r="E823" i="9"/>
  <c r="D780" i="9"/>
  <c r="F812" i="9"/>
  <c r="F820" i="9" s="1"/>
  <c r="F782" i="9"/>
  <c r="F785" i="9"/>
  <c r="F787" i="9"/>
  <c r="F789" i="9"/>
  <c r="F790" i="9"/>
  <c r="F792" i="9"/>
  <c r="F793" i="9"/>
  <c r="F796" i="9"/>
  <c r="F801" i="9"/>
  <c r="F803" i="9"/>
  <c r="F807" i="9"/>
  <c r="F750" i="9"/>
  <c r="F751" i="9"/>
  <c r="F754" i="9"/>
  <c r="F758" i="9"/>
  <c r="F760" i="9"/>
  <c r="F765" i="9"/>
  <c r="F767" i="9"/>
  <c r="H767" i="9" s="1"/>
  <c r="F772" i="9"/>
  <c r="F773" i="9"/>
  <c r="F774" i="9"/>
  <c r="F776" i="9"/>
  <c r="F778" i="9"/>
  <c r="F779" i="9"/>
  <c r="E732" i="9"/>
  <c r="E743" i="9"/>
  <c r="F734" i="9"/>
  <c r="H734" i="9" s="1"/>
  <c r="F735" i="9"/>
  <c r="F737" i="9"/>
  <c r="F739" i="9"/>
  <c r="H739" i="9" s="1"/>
  <c r="F740" i="9"/>
  <c r="F741" i="9"/>
  <c r="D743" i="9"/>
  <c r="D744" i="9" s="1"/>
  <c r="F714" i="9"/>
  <c r="F723" i="9"/>
  <c r="F702" i="9"/>
  <c r="F706" i="9"/>
  <c r="F667" i="9"/>
  <c r="H667" i="9" s="1"/>
  <c r="H675" i="9" s="1"/>
  <c r="F670" i="9"/>
  <c r="F671" i="9"/>
  <c r="F673" i="9"/>
  <c r="F674" i="9"/>
  <c r="F680" i="9"/>
  <c r="F684" i="9"/>
  <c r="H684" i="9" s="1"/>
  <c r="H689" i="9" s="1"/>
  <c r="F685" i="9"/>
  <c r="F692" i="9"/>
  <c r="F693" i="9"/>
  <c r="F694" i="9"/>
  <c r="F696" i="9"/>
  <c r="F655" i="9"/>
  <c r="F658" i="9"/>
  <c r="F659" i="9"/>
  <c r="F660" i="9"/>
  <c r="F661" i="9"/>
  <c r="F662" i="9"/>
  <c r="F651" i="9"/>
  <c r="F652" i="9" s="1"/>
  <c r="E649" i="9"/>
  <c r="E664" i="9" s="1"/>
  <c r="D649" i="9"/>
  <c r="D664" i="9" s="1"/>
  <c r="F648" i="9"/>
  <c r="F643" i="9"/>
  <c r="F638" i="9"/>
  <c r="F637" i="9"/>
  <c r="F635" i="9"/>
  <c r="F634" i="9"/>
  <c r="F633" i="9"/>
  <c r="F607" i="9"/>
  <c r="F614" i="9"/>
  <c r="F615" i="9"/>
  <c r="F628" i="9"/>
  <c r="F585" i="9"/>
  <c r="F587" i="9"/>
  <c r="F588" i="9"/>
  <c r="F589" i="9"/>
  <c r="F590" i="9"/>
  <c r="F591" i="9"/>
  <c r="F598" i="9"/>
  <c r="E533" i="9"/>
  <c r="E537" i="9"/>
  <c r="E558" i="9"/>
  <c r="F566" i="9"/>
  <c r="F567" i="9"/>
  <c r="F568" i="9"/>
  <c r="F575" i="9"/>
  <c r="F578" i="9"/>
  <c r="F579" i="9"/>
  <c r="E550" i="9"/>
  <c r="F548" i="9"/>
  <c r="H548" i="9" s="1"/>
  <c r="H550" i="9" s="1"/>
  <c r="F544" i="9"/>
  <c r="F543" i="9"/>
  <c r="F535" i="9"/>
  <c r="F536" i="9"/>
  <c r="F526" i="9"/>
  <c r="F527" i="9"/>
  <c r="F528" i="9"/>
  <c r="F529" i="9"/>
  <c r="F530" i="9"/>
  <c r="F531" i="9"/>
  <c r="F532" i="9"/>
  <c r="E524" i="9"/>
  <c r="F512" i="9"/>
  <c r="H512" i="9" s="1"/>
  <c r="H524" i="9" s="1"/>
  <c r="F513" i="9"/>
  <c r="F514" i="9"/>
  <c r="F515" i="9"/>
  <c r="F516" i="9"/>
  <c r="F517" i="9"/>
  <c r="F518" i="9"/>
  <c r="F519" i="9"/>
  <c r="F520" i="9"/>
  <c r="F521" i="9"/>
  <c r="F522" i="9"/>
  <c r="F523" i="9"/>
  <c r="F494" i="9"/>
  <c r="F495" i="9"/>
  <c r="F496" i="9"/>
  <c r="F497" i="9"/>
  <c r="F498" i="9"/>
  <c r="F503" i="9"/>
  <c r="F504" i="9"/>
  <c r="F505" i="9"/>
  <c r="F506" i="9"/>
  <c r="F507" i="9"/>
  <c r="F486" i="9"/>
  <c r="H482" i="9"/>
  <c r="F480" i="9"/>
  <c r="F479" i="9"/>
  <c r="F478" i="9"/>
  <c r="F477" i="9"/>
  <c r="F476" i="9"/>
  <c r="F475" i="9"/>
  <c r="F474" i="9"/>
  <c r="F473" i="9"/>
  <c r="F472" i="9"/>
  <c r="F471" i="9"/>
  <c r="F470" i="9"/>
  <c r="F469" i="9"/>
  <c r="F468" i="9"/>
  <c r="F467" i="9"/>
  <c r="F466" i="9"/>
  <c r="F462" i="9"/>
  <c r="D458" i="9"/>
  <c r="D582" i="9" s="1"/>
  <c r="F410" i="9"/>
  <c r="F458" i="9" s="1"/>
  <c r="F412" i="9"/>
  <c r="F418" i="9"/>
  <c r="F420" i="9"/>
  <c r="F421" i="9"/>
  <c r="F422" i="9"/>
  <c r="F424" i="9"/>
  <c r="H424" i="9" s="1"/>
  <c r="H458" i="9" s="1"/>
  <c r="F426" i="9"/>
  <c r="F427" i="9"/>
  <c r="F429" i="9"/>
  <c r="F434" i="9"/>
  <c r="F435" i="9"/>
  <c r="F441" i="9"/>
  <c r="F442" i="9"/>
  <c r="H442" i="9" s="1"/>
  <c r="F443" i="9"/>
  <c r="F445" i="9"/>
  <c r="F446" i="9"/>
  <c r="F449" i="9"/>
  <c r="F450" i="9"/>
  <c r="F452" i="9"/>
  <c r="F456" i="9"/>
  <c r="E318" i="9"/>
  <c r="E321" i="9"/>
  <c r="E324" i="9"/>
  <c r="E327" i="9"/>
  <c r="E330" i="9"/>
  <c r="E334" i="9"/>
  <c r="E337" i="9"/>
  <c r="E340" i="9"/>
  <c r="E343" i="9"/>
  <c r="E346" i="9"/>
  <c r="E372" i="9"/>
  <c r="E376" i="9"/>
  <c r="E391" i="9"/>
  <c r="E395" i="9"/>
  <c r="F395" i="9"/>
  <c r="F390" i="9"/>
  <c r="F387" i="9"/>
  <c r="F382" i="9"/>
  <c r="F383" i="9" s="1"/>
  <c r="D380" i="9"/>
  <c r="F371" i="9"/>
  <c r="F370" i="9"/>
  <c r="F369" i="9"/>
  <c r="F368" i="9"/>
  <c r="F367" i="9"/>
  <c r="F365" i="9"/>
  <c r="F364" i="9"/>
  <c r="D362" i="9"/>
  <c r="F348" i="9"/>
  <c r="F350" i="9"/>
  <c r="F351" i="9"/>
  <c r="F352" i="9"/>
  <c r="F359" i="9"/>
  <c r="F346" i="9"/>
  <c r="F343" i="9"/>
  <c r="F340" i="9"/>
  <c r="F337" i="9"/>
  <c r="F334" i="9"/>
  <c r="D334" i="9"/>
  <c r="F330" i="9"/>
  <c r="F327" i="9"/>
  <c r="F324" i="9"/>
  <c r="F321" i="9"/>
  <c r="D318" i="9"/>
  <c r="F318" i="9"/>
  <c r="D312" i="9"/>
  <c r="F311" i="9"/>
  <c r="F308" i="9"/>
  <c r="F305" i="9"/>
  <c r="E300" i="9"/>
  <c r="D300" i="9"/>
  <c r="F279" i="9"/>
  <c r="F282" i="9"/>
  <c r="F283" i="9"/>
  <c r="F287" i="9"/>
  <c r="F288" i="9"/>
  <c r="F289" i="9"/>
  <c r="F290" i="9"/>
  <c r="F292" i="9"/>
  <c r="F295" i="9"/>
  <c r="F296" i="9"/>
  <c r="F297" i="9"/>
  <c r="E270" i="9"/>
  <c r="E271" i="9" s="1"/>
  <c r="D270" i="9"/>
  <c r="F265" i="9"/>
  <c r="F266" i="9"/>
  <c r="F267" i="9"/>
  <c r="D263" i="9"/>
  <c r="F248" i="9"/>
  <c r="F249" i="9"/>
  <c r="F250" i="9"/>
  <c r="F251" i="9"/>
  <c r="F252" i="9"/>
  <c r="F254" i="9"/>
  <c r="F255" i="9"/>
  <c r="F257" i="9"/>
  <c r="D245" i="9"/>
  <c r="F232" i="9"/>
  <c r="F231" i="9"/>
  <c r="D229" i="9"/>
  <c r="D203" i="9"/>
  <c r="F228" i="9"/>
  <c r="F225" i="9"/>
  <c r="F224" i="9"/>
  <c r="F222" i="9"/>
  <c r="F218" i="9"/>
  <c r="F216" i="9"/>
  <c r="F215" i="9"/>
  <c r="F213" i="9"/>
  <c r="F209" i="9"/>
  <c r="F207" i="9"/>
  <c r="F197" i="9"/>
  <c r="E136" i="9"/>
  <c r="E87" i="9"/>
  <c r="E121" i="9"/>
  <c r="D183" i="9"/>
  <c r="F181" i="9"/>
  <c r="F178" i="9"/>
  <c r="F175" i="9"/>
  <c r="F174" i="9"/>
  <c r="F172" i="9"/>
  <c r="F169" i="9"/>
  <c r="F162" i="9"/>
  <c r="F159" i="9"/>
  <c r="F156" i="9"/>
  <c r="F155" i="9"/>
  <c r="F154" i="9"/>
  <c r="F151" i="9"/>
  <c r="F147" i="9"/>
  <c r="H147" i="9" s="1"/>
  <c r="F146" i="9"/>
  <c r="H146" i="9" s="1"/>
  <c r="F143" i="9"/>
  <c r="F142" i="9"/>
  <c r="D140" i="9"/>
  <c r="D136" i="9"/>
  <c r="F135" i="9"/>
  <c r="D131" i="9"/>
  <c r="F128" i="9"/>
  <c r="F127" i="9"/>
  <c r="F126" i="9"/>
  <c r="D121" i="9"/>
  <c r="F107" i="9"/>
  <c r="F108" i="9"/>
  <c r="H108" i="9" s="1"/>
  <c r="H121" i="9" s="1"/>
  <c r="F113" i="9"/>
  <c r="D99" i="9"/>
  <c r="D87" i="9"/>
  <c r="F80" i="9"/>
  <c r="F81" i="9"/>
  <c r="F82" i="9"/>
  <c r="F83" i="9"/>
  <c r="H83" i="9" s="1"/>
  <c r="H87" i="9" s="1"/>
  <c r="F86" i="9"/>
  <c r="F91" i="9"/>
  <c r="D78" i="9"/>
  <c r="F47" i="9"/>
  <c r="F51" i="9"/>
  <c r="F52" i="9"/>
  <c r="F53" i="9"/>
  <c r="F54" i="9"/>
  <c r="F58" i="9"/>
  <c r="F59" i="9"/>
  <c r="F62" i="9"/>
  <c r="F63" i="9"/>
  <c r="F67" i="9"/>
  <c r="F68" i="9"/>
  <c r="F34" i="9"/>
  <c r="F33" i="9"/>
  <c r="F32" i="9"/>
  <c r="F31" i="9"/>
  <c r="F30" i="9"/>
  <c r="F29" i="9"/>
  <c r="F28" i="9"/>
  <c r="F27" i="9"/>
  <c r="F26" i="9"/>
  <c r="F25" i="9"/>
  <c r="F24" i="9"/>
  <c r="F22" i="9"/>
  <c r="F21" i="9"/>
  <c r="F20" i="9"/>
  <c r="F19" i="9"/>
  <c r="F18" i="9"/>
  <c r="H18" i="9" s="1"/>
  <c r="F17" i="9"/>
  <c r="H17" i="9" s="1"/>
  <c r="F16" i="9"/>
  <c r="F15" i="9"/>
  <c r="F14" i="9"/>
  <c r="F13" i="9"/>
  <c r="F12" i="9"/>
  <c r="F11" i="9"/>
  <c r="F10" i="9"/>
  <c r="F9" i="9"/>
  <c r="F8" i="9"/>
  <c r="F7" i="9"/>
  <c r="F6" i="9"/>
  <c r="D1423" i="3"/>
  <c r="F329" i="3"/>
  <c r="F330" i="3"/>
  <c r="F331" i="3"/>
  <c r="F332" i="3"/>
  <c r="F333" i="3"/>
  <c r="F334" i="3"/>
  <c r="F335" i="3"/>
  <c r="F336" i="3"/>
  <c r="F337" i="3"/>
  <c r="F338" i="3"/>
  <c r="F339" i="3"/>
  <c r="F340" i="3"/>
  <c r="F341" i="3"/>
  <c r="F342" i="3"/>
  <c r="F343" i="3"/>
  <c r="F344" i="3"/>
  <c r="F345" i="3"/>
  <c r="F346" i="3"/>
  <c r="F347" i="3"/>
  <c r="F348" i="3"/>
  <c r="F349" i="3"/>
  <c r="F350" i="3"/>
  <c r="F351" i="3"/>
  <c r="F352" i="3"/>
  <c r="F359" i="3" s="1"/>
  <c r="F353" i="3"/>
  <c r="F354" i="3"/>
  <c r="F355" i="3"/>
  <c r="F356" i="3"/>
  <c r="F357" i="3"/>
  <c r="F358" i="3"/>
  <c r="F300" i="9" l="1"/>
  <c r="H39" i="9"/>
  <c r="F464" i="9"/>
  <c r="H462" i="9"/>
  <c r="H464" i="9" s="1"/>
  <c r="H950" i="9"/>
  <c r="H743" i="9"/>
  <c r="H744" i="9" s="1"/>
  <c r="F808" i="9"/>
  <c r="H183" i="9"/>
  <c r="F510" i="9"/>
  <c r="F1458" i="9"/>
  <c r="F689" i="9"/>
  <c r="D950" i="9"/>
  <c r="F131" i="9"/>
  <c r="D1450" i="14"/>
  <c r="F780" i="9"/>
  <c r="F39" i="9"/>
  <c r="D3" i="12"/>
  <c r="F1363" i="9"/>
  <c r="E1428" i="9"/>
  <c r="D1486" i="9"/>
  <c r="F1235" i="9"/>
  <c r="F1341" i="9"/>
  <c r="F1267" i="9"/>
  <c r="F1283" i="9"/>
  <c r="F1330" i="9"/>
  <c r="F1381" i="9"/>
  <c r="F1294" i="9"/>
  <c r="F1375" i="9"/>
  <c r="F1409" i="9"/>
  <c r="F1309" i="9"/>
  <c r="F1256" i="9"/>
  <c r="F1242" i="9"/>
  <c r="F1483" i="9"/>
  <c r="F1250" i="9"/>
  <c r="F1221" i="9"/>
  <c r="E1222" i="9"/>
  <c r="F1208" i="9"/>
  <c r="F1202" i="9"/>
  <c r="F1175" i="9"/>
  <c r="F1169" i="9"/>
  <c r="F1162" i="9"/>
  <c r="E1086" i="9"/>
  <c r="F1085" i="9"/>
  <c r="F1068" i="9"/>
  <c r="F1052" i="9"/>
  <c r="F1037" i="9"/>
  <c r="F1078" i="9"/>
  <c r="E1014" i="9"/>
  <c r="F1009" i="9"/>
  <c r="F1013" i="9"/>
  <c r="E950" i="9"/>
  <c r="F949" i="9"/>
  <c r="F938" i="9"/>
  <c r="F537" i="9"/>
  <c r="F887" i="9"/>
  <c r="F841" i="9"/>
  <c r="F864" i="9"/>
  <c r="F851" i="9"/>
  <c r="F834" i="9"/>
  <c r="F743" i="9"/>
  <c r="F663" i="9"/>
  <c r="F710" i="9"/>
  <c r="E744" i="9"/>
  <c r="F727" i="9"/>
  <c r="F581" i="9"/>
  <c r="F599" i="9"/>
  <c r="F630" i="9"/>
  <c r="F649" i="9"/>
  <c r="F675" i="9"/>
  <c r="F699" i="9"/>
  <c r="F533" i="9"/>
  <c r="F550" i="9"/>
  <c r="F524" i="9"/>
  <c r="E396" i="9"/>
  <c r="D396" i="9"/>
  <c r="F391" i="9"/>
  <c r="F372" i="9"/>
  <c r="F376" i="9"/>
  <c r="F140" i="9"/>
  <c r="F362" i="9"/>
  <c r="F270" i="9"/>
  <c r="D184" i="9"/>
  <c r="D271" i="9"/>
  <c r="F312" i="9"/>
  <c r="E184" i="9"/>
  <c r="F121" i="9"/>
  <c r="F183" i="9"/>
  <c r="F245" i="9"/>
  <c r="F263" i="9"/>
  <c r="F136" i="9"/>
  <c r="F229" i="9"/>
  <c r="F203" i="9"/>
  <c r="F99" i="9"/>
  <c r="F78" i="9"/>
  <c r="F87" i="9"/>
  <c r="F665" i="6"/>
  <c r="F663" i="6" s="1"/>
  <c r="F659" i="6"/>
  <c r="H1766" i="7"/>
  <c r="G1763" i="7"/>
  <c r="H897" i="7"/>
  <c r="H908" i="7"/>
  <c r="H919" i="7"/>
  <c r="H931" i="7"/>
  <c r="G931" i="7"/>
  <c r="H945" i="7"/>
  <c r="G945" i="7"/>
  <c r="H957" i="7"/>
  <c r="H184" i="9" l="1"/>
  <c r="H582" i="9"/>
  <c r="F744" i="9"/>
  <c r="F1428" i="9"/>
  <c r="I14" i="12" s="1"/>
  <c r="F1014" i="9"/>
  <c r="I10" i="12" s="1"/>
  <c r="D1485" i="9"/>
  <c r="I8" i="12"/>
  <c r="F396" i="9"/>
  <c r="I5" i="12" s="1"/>
  <c r="F271" i="9"/>
  <c r="I4" i="12" s="1"/>
  <c r="E582" i="9"/>
  <c r="E1485" i="9" s="1"/>
  <c r="F1450" i="14"/>
  <c r="F1486" i="9"/>
  <c r="F1484" i="9"/>
  <c r="I13" i="12"/>
  <c r="F1086" i="9"/>
  <c r="F950" i="9"/>
  <c r="I9" i="12" s="1"/>
  <c r="F664" i="9"/>
  <c r="I7" i="12" s="1"/>
  <c r="F582" i="9"/>
  <c r="F184" i="9"/>
  <c r="I3" i="12" s="1"/>
  <c r="M9" i="12" l="1"/>
  <c r="L5" i="12"/>
  <c r="M5" i="12"/>
  <c r="M14" i="12"/>
  <c r="L14" i="12"/>
  <c r="L8" i="12"/>
  <c r="M8" i="12"/>
  <c r="M7" i="12"/>
  <c r="L7" i="12"/>
  <c r="M10" i="12"/>
  <c r="L10" i="12"/>
  <c r="M13" i="12"/>
  <c r="L13" i="12"/>
  <c r="M4" i="12"/>
  <c r="L4" i="12"/>
  <c r="H1485" i="9"/>
  <c r="H1487" i="9" s="1"/>
  <c r="F1485" i="9"/>
  <c r="I15" i="12"/>
  <c r="I12" i="12"/>
  <c r="I6" i="12"/>
  <c r="M15" i="12" l="1"/>
  <c r="L15" i="12"/>
  <c r="L6" i="12"/>
  <c r="M6" i="12"/>
  <c r="M12" i="12"/>
  <c r="L12" i="12"/>
  <c r="I17" i="12"/>
  <c r="H836" i="7"/>
  <c r="H822" i="7"/>
  <c r="H812" i="7"/>
  <c r="H800" i="7"/>
  <c r="H975" i="7"/>
  <c r="H988" i="7" s="1"/>
  <c r="H1011" i="7"/>
  <c r="H1028" i="7"/>
  <c r="H1035" i="7" s="1"/>
  <c r="H1043" i="7"/>
  <c r="H1051" i="7" s="1"/>
  <c r="H1063" i="7"/>
  <c r="H1075" i="7"/>
  <c r="G103" i="5"/>
  <c r="H1084" i="7"/>
  <c r="H1551" i="7"/>
  <c r="G69" i="5"/>
  <c r="H783" i="7"/>
  <c r="H1095" i="7"/>
  <c r="H1107" i="7"/>
  <c r="H1119" i="7"/>
  <c r="H1128" i="7"/>
  <c r="H1139" i="7"/>
  <c r="H1150" i="7"/>
  <c r="H771" i="7"/>
  <c r="H758" i="7"/>
  <c r="G97" i="5"/>
  <c r="H1163" i="7"/>
  <c r="G111" i="5"/>
  <c r="G113" i="5"/>
  <c r="G112" i="5"/>
  <c r="H1187" i="7"/>
  <c r="H1199" i="7"/>
  <c r="H1212" i="7"/>
  <c r="G116" i="5"/>
  <c r="G117" i="5"/>
  <c r="G118" i="5"/>
  <c r="G119" i="5"/>
  <c r="G120" i="5"/>
  <c r="G121" i="5"/>
  <c r="G122" i="5"/>
  <c r="G123" i="5"/>
  <c r="G124" i="5"/>
  <c r="H1314" i="7"/>
  <c r="H1316" i="7"/>
  <c r="H1326" i="7" s="1"/>
  <c r="H1337" i="7"/>
  <c r="H1350" i="7"/>
  <c r="H1363" i="7"/>
  <c r="H1374" i="7"/>
  <c r="H1407" i="7"/>
  <c r="H1418" i="7"/>
  <c r="H1430" i="7"/>
  <c r="H1460" i="7"/>
  <c r="H1472" i="7"/>
  <c r="H1484" i="7"/>
  <c r="H1493" i="7"/>
  <c r="H1505" i="7" l="1"/>
  <c r="H1521" i="7"/>
  <c r="H1533" i="7"/>
  <c r="H1652" i="7" l="1"/>
  <c r="H1639" i="7"/>
  <c r="H1628" i="7"/>
  <c r="H1616" i="7"/>
  <c r="H1602" i="7"/>
  <c r="H1591" i="7"/>
  <c r="H1579" i="7"/>
  <c r="H1566" i="7"/>
  <c r="H1548" i="7"/>
  <c r="H746" i="7"/>
  <c r="H1687" i="7"/>
  <c r="H1700" i="7"/>
  <c r="H1712" i="7"/>
  <c r="H1727" i="7"/>
  <c r="H1739" i="7"/>
  <c r="H1762" i="7"/>
  <c r="H1751" i="7"/>
  <c r="H735" i="7"/>
  <c r="H712" i="7"/>
  <c r="H700" i="7"/>
  <c r="H640" i="7"/>
  <c r="H629" i="7"/>
  <c r="H616" i="7"/>
  <c r="H605" i="7"/>
  <c r="H590" i="7"/>
  <c r="H576" i="7"/>
  <c r="H564" i="7"/>
  <c r="H552" i="7"/>
  <c r="H538" i="7"/>
  <c r="H529" i="7"/>
  <c r="H518" i="7"/>
  <c r="H506" i="7"/>
  <c r="H495" i="7"/>
  <c r="F181" i="3" l="1"/>
  <c r="H482" i="7" l="1"/>
  <c r="H472" i="7"/>
  <c r="H462" i="7"/>
  <c r="H451" i="7"/>
  <c r="H438" i="7" l="1"/>
  <c r="H427" i="7"/>
  <c r="H415" i="7"/>
  <c r="H405" i="7"/>
  <c r="H382" i="7"/>
  <c r="H363" i="7"/>
  <c r="H370" i="7" s="1"/>
  <c r="H358" i="7"/>
  <c r="H346" i="7"/>
  <c r="H333" i="7"/>
  <c r="H321" i="7"/>
  <c r="H299" i="7"/>
  <c r="H310" i="7" s="1"/>
  <c r="H297" i="7"/>
  <c r="H286" i="7"/>
  <c r="H274" i="7"/>
  <c r="H263" i="7"/>
  <c r="H251" i="7"/>
  <c r="H240" i="7"/>
  <c r="H226" i="7"/>
  <c r="H213" i="7"/>
  <c r="H202" i="7"/>
  <c r="H190" i="7"/>
  <c r="H177" i="7"/>
  <c r="H162" i="7"/>
  <c r="H166" i="7" s="1"/>
  <c r="H155" i="7"/>
  <c r="H146" i="7"/>
  <c r="H125" i="7"/>
  <c r="H130" i="7"/>
  <c r="H133" i="7"/>
  <c r="H123" i="7"/>
  <c r="H101" i="7"/>
  <c r="H111" i="7" s="1"/>
  <c r="H99" i="7"/>
  <c r="H89" i="7"/>
  <c r="H77" i="7"/>
  <c r="H64" i="7"/>
  <c r="H4" i="5"/>
  <c r="H5" i="5"/>
  <c r="H6" i="5"/>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5" i="5"/>
  <c r="H126" i="5"/>
  <c r="H127" i="5"/>
  <c r="H128" i="5"/>
  <c r="H129" i="5"/>
  <c r="H130" i="5"/>
  <c r="H131" i="5"/>
  <c r="H132" i="5"/>
  <c r="H133" i="5"/>
  <c r="H134" i="5"/>
  <c r="H135" i="5"/>
  <c r="H136" i="5"/>
  <c r="H137" i="5"/>
  <c r="H138" i="5"/>
  <c r="H139" i="5"/>
  <c r="H140" i="5"/>
  <c r="H141" i="5"/>
  <c r="H142" i="5"/>
  <c r="H143" i="5"/>
  <c r="H3" i="5"/>
  <c r="H7" i="7"/>
  <c r="H135" i="7" l="1"/>
  <c r="H51" i="7"/>
  <c r="H20" i="7"/>
  <c r="H1763" i="7" l="1"/>
  <c r="F449" i="6"/>
  <c r="G1766" i="7" l="1"/>
  <c r="H1768" i="7"/>
  <c r="F611" i="3"/>
  <c r="E611" i="3"/>
  <c r="I611" i="3"/>
  <c r="F657" i="6" l="1"/>
  <c r="E657" i="6"/>
  <c r="D657" i="6"/>
  <c r="F654" i="6"/>
  <c r="E654" i="6"/>
  <c r="D654" i="6"/>
  <c r="F638" i="6"/>
  <c r="E638" i="6"/>
  <c r="D638" i="6"/>
  <c r="F585" i="6"/>
  <c r="E585" i="6"/>
  <c r="D585" i="6"/>
  <c r="F574" i="6"/>
  <c r="E574" i="6"/>
  <c r="D574" i="6"/>
  <c r="F563" i="6"/>
  <c r="E563" i="6"/>
  <c r="D563" i="6"/>
  <c r="F546" i="6"/>
  <c r="E546" i="6"/>
  <c r="D546" i="6"/>
  <c r="F538" i="6"/>
  <c r="D538" i="6"/>
  <c r="F525" i="6"/>
  <c r="E525" i="6"/>
  <c r="D525" i="6"/>
  <c r="F520" i="6"/>
  <c r="E520" i="6"/>
  <c r="D520" i="6"/>
  <c r="F512" i="6"/>
  <c r="E512" i="6"/>
  <c r="E659" i="6" s="1"/>
  <c r="D512" i="6"/>
  <c r="D659" i="6" s="1"/>
  <c r="F492" i="6"/>
  <c r="E492" i="6"/>
  <c r="D492" i="6"/>
  <c r="F486" i="6"/>
  <c r="E486" i="6"/>
  <c r="D486" i="6"/>
  <c r="F479" i="6"/>
  <c r="E479" i="6"/>
  <c r="D479" i="6"/>
  <c r="F476" i="6"/>
  <c r="E476" i="6"/>
  <c r="D476" i="6"/>
  <c r="F470" i="6"/>
  <c r="E470" i="6"/>
  <c r="D470" i="6"/>
  <c r="F466" i="6"/>
  <c r="D466" i="6"/>
  <c r="F458" i="6"/>
  <c r="D458" i="6"/>
  <c r="F455" i="6"/>
  <c r="E455" i="6"/>
  <c r="D455" i="6"/>
  <c r="F450" i="6"/>
  <c r="D450" i="6"/>
  <c r="F447" i="6"/>
  <c r="E447" i="6"/>
  <c r="D447" i="6"/>
  <c r="F444" i="6"/>
  <c r="E444" i="6"/>
  <c r="D444" i="6"/>
  <c r="F441" i="6"/>
  <c r="E441" i="6"/>
  <c r="D441" i="6"/>
  <c r="F434" i="6"/>
  <c r="E434" i="6"/>
  <c r="D434" i="6"/>
  <c r="F426" i="6"/>
  <c r="E426" i="6"/>
  <c r="D426" i="6"/>
  <c r="F416" i="6"/>
  <c r="D416" i="6"/>
  <c r="F410" i="6"/>
  <c r="E410" i="6"/>
  <c r="D410" i="6"/>
  <c r="F402" i="6"/>
  <c r="E402" i="6"/>
  <c r="D402" i="6"/>
  <c r="F399" i="6"/>
  <c r="E399" i="6"/>
  <c r="D399" i="6"/>
  <c r="F385" i="6"/>
  <c r="E385" i="6"/>
  <c r="D385" i="6"/>
  <c r="F382" i="6"/>
  <c r="E382" i="6"/>
  <c r="D382" i="6"/>
  <c r="F376" i="6"/>
  <c r="E376" i="6"/>
  <c r="D376" i="6"/>
  <c r="F360" i="6"/>
  <c r="E360" i="6"/>
  <c r="D360" i="6"/>
  <c r="F336" i="6"/>
  <c r="E336" i="6"/>
  <c r="D336" i="6"/>
  <c r="F333" i="6"/>
  <c r="E333" i="6"/>
  <c r="D333" i="6"/>
  <c r="F325" i="6"/>
  <c r="E325" i="6"/>
  <c r="D325" i="6"/>
  <c r="F319" i="6"/>
  <c r="E319" i="6"/>
  <c r="D319" i="6"/>
  <c r="F312" i="6"/>
  <c r="E312" i="6"/>
  <c r="D312" i="6"/>
  <c r="F303" i="6"/>
  <c r="E303" i="6"/>
  <c r="D303" i="6"/>
  <c r="F299" i="6"/>
  <c r="E299" i="6"/>
  <c r="D299" i="6"/>
  <c r="F293" i="6"/>
  <c r="E293" i="6"/>
  <c r="D293" i="6"/>
  <c r="F283" i="6"/>
  <c r="E283" i="6"/>
  <c r="D283" i="6"/>
  <c r="F278" i="6"/>
  <c r="E278" i="6"/>
  <c r="D278" i="6"/>
  <c r="F248" i="6"/>
  <c r="E248" i="6"/>
  <c r="D248" i="6"/>
  <c r="F241" i="6"/>
  <c r="E241" i="6"/>
  <c r="D241" i="6"/>
  <c r="F220" i="6"/>
  <c r="E220" i="6"/>
  <c r="D220" i="6"/>
  <c r="F196" i="6"/>
  <c r="E196" i="6"/>
  <c r="D196" i="6"/>
  <c r="F174" i="6"/>
  <c r="E174" i="6"/>
  <c r="D174" i="6"/>
  <c r="F165" i="6"/>
  <c r="E165" i="6"/>
  <c r="D165" i="6"/>
  <c r="F159" i="6"/>
  <c r="E159" i="6"/>
  <c r="D159" i="6"/>
  <c r="F155" i="6"/>
  <c r="E155" i="6"/>
  <c r="D155" i="6"/>
  <c r="F151" i="6"/>
  <c r="E151" i="6"/>
  <c r="D151" i="6"/>
  <c r="F143" i="6"/>
  <c r="E143" i="6"/>
  <c r="D143" i="6"/>
  <c r="F130" i="6"/>
  <c r="E130" i="6"/>
  <c r="D130" i="6"/>
  <c r="F124" i="6"/>
  <c r="I124" i="6" s="1"/>
  <c r="E124" i="6"/>
  <c r="D124" i="6"/>
  <c r="F104" i="6"/>
  <c r="D104" i="6"/>
  <c r="F100" i="6"/>
  <c r="E100" i="6"/>
  <c r="D100" i="6"/>
  <c r="F96" i="6"/>
  <c r="E96" i="6"/>
  <c r="D96" i="6"/>
  <c r="F87" i="6"/>
  <c r="E87" i="6"/>
  <c r="D87" i="6"/>
  <c r="F84" i="6"/>
  <c r="E84" i="6"/>
  <c r="D84" i="6"/>
  <c r="F73" i="6"/>
  <c r="E73" i="6"/>
  <c r="D73" i="6"/>
  <c r="F69" i="6"/>
  <c r="E69" i="6"/>
  <c r="D69" i="6"/>
  <c r="F63" i="6"/>
  <c r="E63" i="6"/>
  <c r="D63" i="6"/>
  <c r="F57" i="6"/>
  <c r="E57" i="6"/>
  <c r="D57" i="6"/>
  <c r="F46" i="6"/>
  <c r="E46" i="6"/>
  <c r="D46" i="6"/>
  <c r="F15" i="6"/>
  <c r="D15" i="6"/>
  <c r="F11" i="6"/>
  <c r="E11" i="6"/>
  <c r="D11" i="6"/>
  <c r="G107" i="5" l="1"/>
  <c r="G52" i="5"/>
  <c r="G126" i="5"/>
  <c r="G19" i="5"/>
  <c r="G63" i="5"/>
  <c r="G134" i="5"/>
  <c r="G136" i="5"/>
  <c r="G12" i="5"/>
  <c r="G45" i="5"/>
  <c r="G54" i="5"/>
  <c r="G80" i="5"/>
  <c r="G8" i="5"/>
  <c r="G100" i="5"/>
  <c r="G46" i="5"/>
  <c r="G56" i="5"/>
  <c r="G65" i="5"/>
  <c r="G40" i="5"/>
  <c r="G96" i="5"/>
  <c r="G4" i="5"/>
  <c r="G91" i="5"/>
  <c r="G5" i="5"/>
  <c r="G89" i="5"/>
  <c r="G142" i="5"/>
  <c r="G41" i="5"/>
  <c r="G31" i="5"/>
  <c r="G37" i="5"/>
  <c r="G102" i="5"/>
  <c r="G133" i="5"/>
  <c r="G9" i="5"/>
  <c r="G30" i="5"/>
  <c r="G10" i="5"/>
  <c r="G34" i="5"/>
  <c r="G38" i="5"/>
  <c r="G44" i="5"/>
  <c r="G53" i="5"/>
  <c r="G70" i="5"/>
  <c r="G36" i="5"/>
  <c r="G51" i="5"/>
  <c r="G71" i="5"/>
  <c r="G3" i="5"/>
  <c r="G130" i="5"/>
  <c r="G13" i="5"/>
  <c r="G28" i="5"/>
  <c r="G42" i="5"/>
  <c r="G84" i="5"/>
  <c r="G26" i="5"/>
  <c r="G143" i="5"/>
  <c r="G72" i="5"/>
  <c r="G105" i="5"/>
  <c r="G15" i="5"/>
  <c r="G110" i="5"/>
  <c r="G14" i="5"/>
  <c r="G88" i="5"/>
  <c r="G47" i="5"/>
  <c r="G141" i="5"/>
  <c r="G81" i="5"/>
  <c r="G95" i="5"/>
  <c r="G48" i="5"/>
  <c r="G66" i="5"/>
  <c r="G94" i="5"/>
  <c r="G99" i="5"/>
  <c r="G64" i="5"/>
  <c r="G17" i="5"/>
  <c r="G78" i="5"/>
  <c r="G77" i="5"/>
  <c r="G87" i="5"/>
  <c r="G125" i="5"/>
  <c r="G108" i="5"/>
  <c r="G135" i="5"/>
  <c r="G138" i="5"/>
  <c r="G74" i="5"/>
  <c r="G137" i="5"/>
  <c r="G127" i="5"/>
  <c r="G86" i="5"/>
  <c r="G32" i="5"/>
  <c r="G33" i="5"/>
  <c r="G98" i="5"/>
  <c r="G11" i="5"/>
  <c r="G90" i="5"/>
  <c r="G140" i="5"/>
  <c r="G39" i="5"/>
  <c r="G22" i="5"/>
  <c r="G73" i="5"/>
  <c r="G92" i="5"/>
  <c r="G29" i="5"/>
  <c r="G21" i="5"/>
  <c r="G43" i="5"/>
  <c r="G106" i="5"/>
  <c r="G104" i="5"/>
  <c r="G83" i="5"/>
  <c r="G68" i="5"/>
  <c r="G18" i="5"/>
  <c r="G115" i="5"/>
  <c r="G82" i="5"/>
  <c r="G24" i="5"/>
  <c r="G25" i="5"/>
  <c r="H124" i="5"/>
  <c r="G62" i="5"/>
  <c r="G55" i="5"/>
  <c r="G23" i="5"/>
  <c r="G128" i="5"/>
  <c r="G131" i="5"/>
  <c r="G67" i="5"/>
  <c r="G75" i="5"/>
  <c r="G85" i="5"/>
  <c r="G35" i="5"/>
  <c r="G139" i="5"/>
  <c r="G93" i="5"/>
  <c r="G50" i="5"/>
  <c r="F144" i="5"/>
  <c r="E144" i="5"/>
  <c r="D144" i="5"/>
  <c r="F1226" i="3" l="1"/>
  <c r="F1169" i="3"/>
  <c r="F1051" i="3"/>
  <c r="F765" i="3"/>
  <c r="F613" i="3"/>
  <c r="F436" i="3" l="1"/>
  <c r="F23" i="3"/>
  <c r="F191" i="3"/>
  <c r="F192" i="3"/>
  <c r="F1390" i="3" l="1"/>
  <c r="F1391" i="3"/>
  <c r="F1392" i="3"/>
  <c r="F1393" i="3"/>
  <c r="F1394" i="3"/>
  <c r="F1395" i="3"/>
  <c r="F1396" i="3"/>
  <c r="F1397" i="3"/>
  <c r="F1398" i="3"/>
  <c r="F1399" i="3"/>
  <c r="F1400" i="3"/>
  <c r="F1401" i="3"/>
  <c r="F1402" i="3"/>
  <c r="F1405" i="3"/>
  <c r="F1406" i="3"/>
  <c r="F1407" i="3"/>
  <c r="F1409" i="3"/>
  <c r="F1412" i="3"/>
  <c r="F1413" i="3"/>
  <c r="F1414" i="3"/>
  <c r="F1415" i="3"/>
  <c r="F1416" i="3"/>
  <c r="F1418" i="3"/>
  <c r="F1419" i="3"/>
  <c r="F1420" i="3"/>
  <c r="F1421" i="3"/>
  <c r="F1389" i="3"/>
  <c r="F1422" i="3" s="1"/>
  <c r="F1374" i="3"/>
  <c r="F1375" i="3"/>
  <c r="F1376" i="3"/>
  <c r="F1377" i="3"/>
  <c r="F1378" i="3"/>
  <c r="F1380" i="3"/>
  <c r="F1381" i="3"/>
  <c r="F1382" i="3"/>
  <c r="F1383" i="3"/>
  <c r="F1384" i="3"/>
  <c r="F1385" i="3"/>
  <c r="F1386" i="3"/>
  <c r="F1369" i="3"/>
  <c r="F1370" i="3"/>
  <c r="F1371" i="3"/>
  <c r="F1368" i="3"/>
  <c r="F1366" i="3"/>
  <c r="F1351" i="3"/>
  <c r="F1363" i="3" s="1"/>
  <c r="F1354" i="3"/>
  <c r="F1356" i="3"/>
  <c r="F1357" i="3"/>
  <c r="F1358" i="3"/>
  <c r="F1359" i="3"/>
  <c r="F1360" i="3"/>
  <c r="F1322" i="3"/>
  <c r="F1323" i="3"/>
  <c r="F1325" i="3"/>
  <c r="F1326" i="3"/>
  <c r="F1328" i="3"/>
  <c r="F1329" i="3"/>
  <c r="F1331" i="3"/>
  <c r="F1333" i="3"/>
  <c r="F1334" i="3"/>
  <c r="F1335" i="3"/>
  <c r="F1336" i="3"/>
  <c r="F1337" i="3"/>
  <c r="F1338" i="3"/>
  <c r="F1339" i="3"/>
  <c r="F1340" i="3"/>
  <c r="F1341" i="3"/>
  <c r="F1342" i="3"/>
  <c r="F1343" i="3"/>
  <c r="F1344" i="3"/>
  <c r="F1321" i="3"/>
  <c r="F1387" i="3" l="1"/>
  <c r="F1347" i="3"/>
  <c r="F1372" i="3"/>
  <c r="F1319" i="3"/>
  <c r="F1316" i="3"/>
  <c r="F1313" i="3"/>
  <c r="F1310" i="3"/>
  <c r="D1307" i="3"/>
  <c r="F1307" i="3"/>
  <c r="F1303" i="3"/>
  <c r="F1300" i="3"/>
  <c r="F1297" i="3"/>
  <c r="F1294" i="3"/>
  <c r="F1290" i="3"/>
  <c r="F1289" i="3"/>
  <c r="D1287" i="3"/>
  <c r="F1286" i="3"/>
  <c r="D1281" i="3"/>
  <c r="F1280" i="3"/>
  <c r="F1279" i="3"/>
  <c r="F1278" i="3"/>
  <c r="F1277" i="3"/>
  <c r="F1276" i="3"/>
  <c r="F1275" i="3"/>
  <c r="F1274" i="3"/>
  <c r="F1273" i="3"/>
  <c r="F1268" i="3"/>
  <c r="F1267" i="3"/>
  <c r="F1264" i="3"/>
  <c r="F1261" i="3"/>
  <c r="F1260" i="3"/>
  <c r="F1259" i="3"/>
  <c r="F1258" i="3"/>
  <c r="F1257" i="3"/>
  <c r="F1256" i="3"/>
  <c r="F1255" i="3"/>
  <c r="F1254" i="3"/>
  <c r="F1253" i="3"/>
  <c r="F1252" i="3"/>
  <c r="F1249" i="3"/>
  <c r="F1248" i="3"/>
  <c r="F1247" i="3"/>
  <c r="F1245" i="3"/>
  <c r="F1244" i="3"/>
  <c r="F1243" i="3"/>
  <c r="F1242" i="3"/>
  <c r="F1241" i="3"/>
  <c r="F1240" i="3"/>
  <c r="F1239" i="3"/>
  <c r="F1238" i="3"/>
  <c r="F1237" i="3"/>
  <c r="F1236" i="3"/>
  <c r="F1235" i="3"/>
  <c r="F1234" i="3"/>
  <c r="F1233" i="3"/>
  <c r="F1232" i="3"/>
  <c r="F1231" i="3"/>
  <c r="F1230" i="3"/>
  <c r="F1229" i="3"/>
  <c r="F1227" i="3"/>
  <c r="F1225" i="3"/>
  <c r="F1224" i="3"/>
  <c r="F1222" i="3"/>
  <c r="F1219" i="3"/>
  <c r="F1217" i="3"/>
  <c r="F1213" i="3"/>
  <c r="F1212" i="3"/>
  <c r="F1206" i="3"/>
  <c r="F1207" i="3" s="1"/>
  <c r="F1203" i="3"/>
  <c r="F1199" i="3"/>
  <c r="F1198" i="3"/>
  <c r="F1193" i="3"/>
  <c r="F1192" i="3"/>
  <c r="F1191" i="3"/>
  <c r="F1190" i="3"/>
  <c r="F1189" i="3"/>
  <c r="F1188" i="3"/>
  <c r="F1187" i="3"/>
  <c r="F1186" i="3"/>
  <c r="F1185" i="3"/>
  <c r="F1184" i="3"/>
  <c r="F1183" i="3"/>
  <c r="F1182" i="3"/>
  <c r="F1181" i="3"/>
  <c r="F1180" i="3"/>
  <c r="F1179" i="3"/>
  <c r="F1178" i="3"/>
  <c r="F1177" i="3"/>
  <c r="F1176" i="3"/>
  <c r="F1175" i="3"/>
  <c r="F1174" i="3"/>
  <c r="F1173" i="3"/>
  <c r="F1172" i="3"/>
  <c r="F1161" i="3"/>
  <c r="F1159" i="3"/>
  <c r="F1156" i="3"/>
  <c r="F1157" i="3" s="1"/>
  <c r="E1154" i="3"/>
  <c r="D1154" i="3"/>
  <c r="F1153" i="3"/>
  <c r="F1152" i="3"/>
  <c r="F1151" i="3"/>
  <c r="F1150" i="3"/>
  <c r="F1148" i="3"/>
  <c r="F1143" i="3"/>
  <c r="F1142" i="3"/>
  <c r="F1140" i="3"/>
  <c r="F1139" i="3"/>
  <c r="F1138" i="3"/>
  <c r="F1137" i="3"/>
  <c r="E1135" i="3"/>
  <c r="D1135" i="3"/>
  <c r="F1134" i="3"/>
  <c r="F1133" i="3"/>
  <c r="F1132" i="3"/>
  <c r="F1131" i="3"/>
  <c r="F1130" i="3"/>
  <c r="F1129" i="3"/>
  <c r="F1128" i="3"/>
  <c r="E1124" i="3"/>
  <c r="D1124" i="3"/>
  <c r="F1120" i="3"/>
  <c r="F1107" i="3"/>
  <c r="F1170" i="3" l="1"/>
  <c r="F1124" i="3"/>
  <c r="F1287" i="3"/>
  <c r="F1281" i="3"/>
  <c r="F1200" i="3"/>
  <c r="F1194" i="3"/>
  <c r="E1194" i="3" s="1"/>
  <c r="F1250" i="3"/>
  <c r="F1270" i="3"/>
  <c r="F1291" i="3"/>
  <c r="F1214" i="3"/>
  <c r="F1135" i="3"/>
  <c r="F1154" i="3"/>
  <c r="E1101" i="3" l="1"/>
  <c r="E1093" i="3"/>
  <c r="E6" i="3"/>
  <c r="D6" i="3"/>
  <c r="F1097" i="3"/>
  <c r="F1098" i="3"/>
  <c r="F1100" i="3"/>
  <c r="F1085" i="3"/>
  <c r="F1086" i="3"/>
  <c r="F1087" i="3"/>
  <c r="F1088" i="3"/>
  <c r="F1089" i="3"/>
  <c r="F1090" i="3"/>
  <c r="F1091" i="3"/>
  <c r="F1092" i="3"/>
  <c r="F1082" i="3"/>
  <c r="F1079" i="3"/>
  <c r="F1080" i="3" s="1"/>
  <c r="F1076" i="3"/>
  <c r="F1075" i="3"/>
  <c r="F1066" i="3"/>
  <c r="F1067" i="3"/>
  <c r="F1068" i="3"/>
  <c r="F1070" i="3"/>
  <c r="F1055" i="3"/>
  <c r="F1057" i="3"/>
  <c r="F1058" i="3"/>
  <c r="F1059" i="3"/>
  <c r="F1060" i="3"/>
  <c r="F1061" i="3"/>
  <c r="F1062" i="3"/>
  <c r="F1045" i="3"/>
  <c r="F1046" i="3"/>
  <c r="F1047" i="3"/>
  <c r="F1048" i="3"/>
  <c r="F1049" i="3"/>
  <c r="F1050" i="3"/>
  <c r="F1044" i="3"/>
  <c r="F1022" i="3"/>
  <c r="F1026" i="3"/>
  <c r="F1027" i="3"/>
  <c r="F1028" i="3"/>
  <c r="F1029" i="3"/>
  <c r="F1030" i="3"/>
  <c r="F1032" i="3"/>
  <c r="F1033" i="3"/>
  <c r="F1034" i="3"/>
  <c r="F1035" i="3"/>
  <c r="F1036" i="3"/>
  <c r="F1037" i="3"/>
  <c r="F1038" i="3"/>
  <c r="F1039" i="3"/>
  <c r="F1040" i="3"/>
  <c r="F1041" i="3"/>
  <c r="F1018" i="3"/>
  <c r="F1019" i="3"/>
  <c r="F1017" i="3"/>
  <c r="F986" i="3"/>
  <c r="F987" i="3"/>
  <c r="F988" i="3"/>
  <c r="F989" i="3"/>
  <c r="F990" i="3"/>
  <c r="F991" i="3"/>
  <c r="F992" i="3"/>
  <c r="F993" i="3"/>
  <c r="F994" i="3"/>
  <c r="F995" i="3"/>
  <c r="F996" i="3"/>
  <c r="F997" i="3"/>
  <c r="F998" i="3"/>
  <c r="F999" i="3"/>
  <c r="F1000" i="3"/>
  <c r="F1001" i="3"/>
  <c r="F1002" i="3"/>
  <c r="F1003" i="3"/>
  <c r="F1004" i="3"/>
  <c r="F1005" i="3"/>
  <c r="F1006" i="3"/>
  <c r="F1007" i="3"/>
  <c r="F1008" i="3"/>
  <c r="F1009" i="3"/>
  <c r="F1010" i="3"/>
  <c r="F1011" i="3"/>
  <c r="F1012" i="3"/>
  <c r="F1013" i="3"/>
  <c r="F1014" i="3"/>
  <c r="F975" i="3"/>
  <c r="F976" i="3"/>
  <c r="F977" i="3"/>
  <c r="F979" i="3"/>
  <c r="F980" i="3"/>
  <c r="F981" i="3"/>
  <c r="F982" i="3"/>
  <c r="F983" i="3"/>
  <c r="F971" i="3"/>
  <c r="F970" i="3"/>
  <c r="F965" i="3"/>
  <c r="F967" i="3"/>
  <c r="F948" i="3"/>
  <c r="F949" i="3"/>
  <c r="F950" i="3"/>
  <c r="F951" i="3"/>
  <c r="F952" i="3"/>
  <c r="F953" i="3"/>
  <c r="F954" i="3"/>
  <c r="F955" i="3"/>
  <c r="F956" i="3"/>
  <c r="F957" i="3"/>
  <c r="F959" i="3"/>
  <c r="F960" i="3"/>
  <c r="F947" i="3"/>
  <c r="F937" i="3"/>
  <c r="F938" i="3"/>
  <c r="F939" i="3"/>
  <c r="F940" i="3"/>
  <c r="F941" i="3"/>
  <c r="F942" i="3"/>
  <c r="F943" i="3"/>
  <c r="F944" i="3"/>
  <c r="F936" i="3"/>
  <c r="F926" i="3"/>
  <c r="F927" i="3"/>
  <c r="F929" i="3"/>
  <c r="F930" i="3"/>
  <c r="F931" i="3"/>
  <c r="F916" i="3"/>
  <c r="F917" i="3"/>
  <c r="F918" i="3"/>
  <c r="F919" i="3"/>
  <c r="F920" i="3"/>
  <c r="F921" i="3"/>
  <c r="F922" i="3"/>
  <c r="F915" i="3"/>
  <c r="F912" i="3"/>
  <c r="F911" i="3"/>
  <c r="F913" i="3" s="1"/>
  <c r="F907" i="3"/>
  <c r="F908" i="3"/>
  <c r="F906" i="3"/>
  <c r="F904" i="3"/>
  <c r="F896" i="3"/>
  <c r="D886" i="3"/>
  <c r="F882" i="3"/>
  <c r="F880" i="3"/>
  <c r="F881" i="3"/>
  <c r="F883" i="3"/>
  <c r="F884" i="3"/>
  <c r="F885" i="3"/>
  <c r="F879" i="3"/>
  <c r="F856" i="3"/>
  <c r="F857" i="3"/>
  <c r="F858" i="3"/>
  <c r="F859" i="3"/>
  <c r="F860" i="3"/>
  <c r="F861" i="3"/>
  <c r="F862" i="3"/>
  <c r="F863" i="3"/>
  <c r="F864" i="3"/>
  <c r="F865" i="3"/>
  <c r="F866" i="3"/>
  <c r="F867" i="3"/>
  <c r="F868" i="3"/>
  <c r="F869" i="3"/>
  <c r="F870" i="3"/>
  <c r="F871" i="3"/>
  <c r="F872" i="3"/>
  <c r="F873" i="3"/>
  <c r="F874" i="3"/>
  <c r="F875" i="3"/>
  <c r="F876" i="3"/>
  <c r="F843" i="3"/>
  <c r="F844" i="3"/>
  <c r="F845" i="3"/>
  <c r="F847" i="3"/>
  <c r="F849" i="3"/>
  <c r="F850" i="3"/>
  <c r="F851" i="3"/>
  <c r="F852" i="3"/>
  <c r="F853" i="3"/>
  <c r="F837" i="3"/>
  <c r="F838" i="3"/>
  <c r="F839" i="3"/>
  <c r="F840" i="3"/>
  <c r="F836" i="3"/>
  <c r="F814" i="3"/>
  <c r="F816" i="3"/>
  <c r="F820" i="3"/>
  <c r="F823" i="3"/>
  <c r="F824" i="3"/>
  <c r="F825" i="3"/>
  <c r="F826" i="3"/>
  <c r="F827" i="3"/>
  <c r="F828" i="3"/>
  <c r="F831" i="3"/>
  <c r="F805" i="3"/>
  <c r="F806" i="3"/>
  <c r="F807" i="3"/>
  <c r="F808" i="3"/>
  <c r="F809" i="3"/>
  <c r="F798" i="3"/>
  <c r="F799" i="3"/>
  <c r="F800" i="3"/>
  <c r="F801" i="3"/>
  <c r="F792" i="3"/>
  <c r="F793" i="3"/>
  <c r="F791" i="3"/>
  <c r="F788" i="3"/>
  <c r="F787" i="3"/>
  <c r="F773" i="3"/>
  <c r="F774" i="3"/>
  <c r="F775" i="3"/>
  <c r="F776" i="3"/>
  <c r="F777" i="3"/>
  <c r="F778" i="3"/>
  <c r="F779" i="3"/>
  <c r="F780" i="3"/>
  <c r="F781" i="3"/>
  <c r="F782" i="3"/>
  <c r="F783" i="3"/>
  <c r="F784" i="3"/>
  <c r="F758" i="3"/>
  <c r="F762" i="3"/>
  <c r="F763" i="3"/>
  <c r="F766" i="3"/>
  <c r="F755" i="3"/>
  <c r="F771" i="3"/>
  <c r="F748" i="3"/>
  <c r="F749" i="3"/>
  <c r="F751" i="3"/>
  <c r="F752" i="3"/>
  <c r="F745" i="3"/>
  <c r="F721" i="3"/>
  <c r="F722" i="3"/>
  <c r="F723" i="3"/>
  <c r="F724" i="3"/>
  <c r="F725" i="3"/>
  <c r="F726" i="3"/>
  <c r="F727" i="3"/>
  <c r="F728" i="3"/>
  <c r="F729" i="3"/>
  <c r="F730" i="3"/>
  <c r="F731" i="3"/>
  <c r="F732" i="3"/>
  <c r="F733" i="3"/>
  <c r="F734" i="3"/>
  <c r="F735" i="3"/>
  <c r="F736" i="3"/>
  <c r="F737" i="3"/>
  <c r="F738" i="3"/>
  <c r="F739" i="3"/>
  <c r="F740" i="3"/>
  <c r="F741" i="3"/>
  <c r="F706" i="3"/>
  <c r="F707" i="3"/>
  <c r="F708" i="3"/>
  <c r="F709" i="3"/>
  <c r="F711" i="3"/>
  <c r="F712" i="3"/>
  <c r="F717" i="3"/>
  <c r="F718" i="3"/>
  <c r="F683" i="3"/>
  <c r="F685" i="3"/>
  <c r="F686" i="3"/>
  <c r="F687" i="3"/>
  <c r="F688" i="3"/>
  <c r="F689" i="3"/>
  <c r="F690" i="3"/>
  <c r="F631" i="3"/>
  <c r="F632" i="3"/>
  <c r="F633" i="3"/>
  <c r="F634" i="3"/>
  <c r="F635" i="3"/>
  <c r="F636" i="3"/>
  <c r="F637" i="3"/>
  <c r="F638" i="3"/>
  <c r="F639" i="3"/>
  <c r="F640" i="3"/>
  <c r="F642" i="3"/>
  <c r="F643" i="3"/>
  <c r="F644" i="3"/>
  <c r="F645" i="3"/>
  <c r="F646" i="3"/>
  <c r="F647" i="3"/>
  <c r="F648" i="3"/>
  <c r="F649" i="3"/>
  <c r="F650" i="3"/>
  <c r="F651" i="3"/>
  <c r="F652" i="3"/>
  <c r="F653" i="3"/>
  <c r="F654" i="3"/>
  <c r="F655" i="3"/>
  <c r="F656" i="3"/>
  <c r="F657" i="3"/>
  <c r="F658" i="3"/>
  <c r="F659" i="3"/>
  <c r="F660" i="3"/>
  <c r="F661" i="3"/>
  <c r="F662" i="3"/>
  <c r="F663" i="3"/>
  <c r="F664" i="3"/>
  <c r="F665" i="3"/>
  <c r="F667" i="3"/>
  <c r="F668" i="3"/>
  <c r="F669" i="3"/>
  <c r="F670" i="3"/>
  <c r="F671" i="3"/>
  <c r="F624" i="3"/>
  <c r="F626" i="3"/>
  <c r="F627" i="3"/>
  <c r="F628" i="3"/>
  <c r="F621" i="3"/>
  <c r="F618" i="3"/>
  <c r="F616" i="3"/>
  <c r="F610" i="3"/>
  <c r="F593" i="3"/>
  <c r="F595" i="3"/>
  <c r="F596" i="3"/>
  <c r="F597" i="3"/>
  <c r="F598" i="3"/>
  <c r="F599" i="3"/>
  <c r="F601" i="3"/>
  <c r="F603" i="3"/>
  <c r="F604" i="3"/>
  <c r="F605" i="3"/>
  <c r="F606" i="3"/>
  <c r="F575" i="3"/>
  <c r="F576" i="3"/>
  <c r="F577" i="3"/>
  <c r="F578" i="3"/>
  <c r="F579" i="3"/>
  <c r="F580" i="3"/>
  <c r="F581" i="3"/>
  <c r="F588" i="3"/>
  <c r="F515" i="3"/>
  <c r="F516" i="3"/>
  <c r="F517" i="3"/>
  <c r="F518" i="3"/>
  <c r="F519" i="3"/>
  <c r="F520" i="3"/>
  <c r="F521" i="3"/>
  <c r="F522" i="3"/>
  <c r="F523" i="3"/>
  <c r="F524" i="3"/>
  <c r="F525" i="3"/>
  <c r="F526" i="3"/>
  <c r="F527" i="3"/>
  <c r="F528" i="3"/>
  <c r="F529" i="3"/>
  <c r="F530" i="3"/>
  <c r="F531" i="3"/>
  <c r="F532" i="3"/>
  <c r="F533" i="3"/>
  <c r="F534" i="3"/>
  <c r="F535" i="3"/>
  <c r="F536" i="3"/>
  <c r="F537" i="3"/>
  <c r="F538" i="3"/>
  <c r="F539" i="3"/>
  <c r="F540" i="3"/>
  <c r="F541" i="3"/>
  <c r="F542" i="3"/>
  <c r="F543" i="3"/>
  <c r="F544" i="3"/>
  <c r="F545" i="3"/>
  <c r="F546" i="3"/>
  <c r="F547" i="3"/>
  <c r="F548" i="3"/>
  <c r="F549" i="3"/>
  <c r="F550" i="3"/>
  <c r="F551" i="3"/>
  <c r="F554" i="3"/>
  <c r="F555" i="3"/>
  <c r="F556" i="3"/>
  <c r="F557" i="3"/>
  <c r="F558" i="3"/>
  <c r="F559" i="3"/>
  <c r="F560" i="3"/>
  <c r="F561" i="3"/>
  <c r="F562" i="3"/>
  <c r="F563" i="3"/>
  <c r="F564" i="3"/>
  <c r="F565" i="3"/>
  <c r="F566" i="3"/>
  <c r="F567" i="3"/>
  <c r="F568" i="3"/>
  <c r="F569" i="3"/>
  <c r="F570" i="3"/>
  <c r="F571" i="3"/>
  <c r="F572" i="3"/>
  <c r="F492" i="3"/>
  <c r="F498" i="3"/>
  <c r="F499" i="3"/>
  <c r="F501" i="3"/>
  <c r="F503" i="3"/>
  <c r="F507" i="3"/>
  <c r="F508" i="3"/>
  <c r="F509" i="3"/>
  <c r="F428" i="3"/>
  <c r="F429" i="3"/>
  <c r="F430" i="3"/>
  <c r="F431" i="3"/>
  <c r="F433" i="3"/>
  <c r="F435" i="3"/>
  <c r="F437" i="3"/>
  <c r="F438" i="3"/>
  <c r="F439" i="3"/>
  <c r="F440" i="3"/>
  <c r="F441" i="3"/>
  <c r="F442" i="3"/>
  <c r="F443" i="3"/>
  <c r="F444" i="3"/>
  <c r="F445" i="3"/>
  <c r="F446" i="3"/>
  <c r="F447" i="3"/>
  <c r="F448" i="3"/>
  <c r="F449" i="3"/>
  <c r="F450" i="3"/>
  <c r="F451" i="3"/>
  <c r="F452" i="3"/>
  <c r="F462" i="3"/>
  <c r="F464" i="3"/>
  <c r="F465" i="3"/>
  <c r="F467" i="3"/>
  <c r="F469" i="3"/>
  <c r="F470" i="3"/>
  <c r="F472" i="3"/>
  <c r="F473" i="3"/>
  <c r="F474" i="3"/>
  <c r="F475" i="3"/>
  <c r="F476" i="3"/>
  <c r="F479" i="3"/>
  <c r="F480" i="3"/>
  <c r="F481" i="3"/>
  <c r="F483" i="3"/>
  <c r="F484" i="3"/>
  <c r="F485" i="3"/>
  <c r="F487" i="3"/>
  <c r="F456" i="3"/>
  <c r="F414" i="3"/>
  <c r="F417" i="3"/>
  <c r="F418" i="3"/>
  <c r="F420" i="3"/>
  <c r="F421" i="3"/>
  <c r="F422" i="3"/>
  <c r="F380" i="3"/>
  <c r="F381" i="3"/>
  <c r="F383" i="3"/>
  <c r="F385" i="3"/>
  <c r="F386" i="3"/>
  <c r="F387" i="3"/>
  <c r="F389" i="3"/>
  <c r="F390" i="3"/>
  <c r="F392" i="3"/>
  <c r="F396" i="3"/>
  <c r="F398" i="3"/>
  <c r="F399" i="3"/>
  <c r="F400" i="3"/>
  <c r="F401" i="3"/>
  <c r="F402" i="3"/>
  <c r="F364" i="3"/>
  <c r="F369" i="3"/>
  <c r="F371" i="3"/>
  <c r="F372" i="3"/>
  <c r="F361" i="3"/>
  <c r="F312" i="3"/>
  <c r="F313" i="3"/>
  <c r="F314" i="3"/>
  <c r="F315" i="3"/>
  <c r="F316" i="3"/>
  <c r="F318" i="3"/>
  <c r="F319" i="3"/>
  <c r="F320" i="3"/>
  <c r="F321" i="3"/>
  <c r="F311" i="3"/>
  <c r="F309" i="3"/>
  <c r="F304" i="3"/>
  <c r="F295" i="3"/>
  <c r="F297" i="3"/>
  <c r="F298" i="3"/>
  <c r="F299" i="3"/>
  <c r="F300" i="3"/>
  <c r="F268" i="3"/>
  <c r="F270" i="3"/>
  <c r="F271" i="3"/>
  <c r="F272" i="3"/>
  <c r="F273" i="3"/>
  <c r="F274" i="3"/>
  <c r="F275" i="3"/>
  <c r="F276" i="3"/>
  <c r="F277" i="3"/>
  <c r="F278" i="3"/>
  <c r="F279" i="3"/>
  <c r="F280" i="3"/>
  <c r="F281" i="3"/>
  <c r="F282" i="3"/>
  <c r="F283" i="3"/>
  <c r="F284" i="3"/>
  <c r="F288" i="3"/>
  <c r="F289" i="3"/>
  <c r="F267" i="3"/>
  <c r="F264" i="3"/>
  <c r="F262" i="3"/>
  <c r="F260" i="3"/>
  <c r="F249" i="3"/>
  <c r="F250" i="3"/>
  <c r="F240" i="3"/>
  <c r="F241" i="3"/>
  <c r="F242" i="3"/>
  <c r="F243" i="3"/>
  <c r="F244" i="3"/>
  <c r="F245" i="3"/>
  <c r="F239" i="3"/>
  <c r="F223" i="3"/>
  <c r="F224" i="3"/>
  <c r="F225" i="3"/>
  <c r="F227" i="3"/>
  <c r="F228" i="3"/>
  <c r="F230" i="3"/>
  <c r="F233" i="3"/>
  <c r="F222" i="3"/>
  <c r="F219" i="3"/>
  <c r="F220" i="3" s="1"/>
  <c r="F215" i="3"/>
  <c r="F216" i="3"/>
  <c r="F208" i="3"/>
  <c r="F209" i="3"/>
  <c r="F210" i="3"/>
  <c r="F201" i="3"/>
  <c r="F202" i="3"/>
  <c r="F193" i="3"/>
  <c r="F194" i="3"/>
  <c r="F195" i="3"/>
  <c r="F196" i="3"/>
  <c r="F197" i="3"/>
  <c r="F172" i="3"/>
  <c r="F173" i="3"/>
  <c r="F174" i="3"/>
  <c r="F175" i="3"/>
  <c r="F176" i="3"/>
  <c r="F177" i="3"/>
  <c r="F178" i="3"/>
  <c r="F179" i="3"/>
  <c r="F180" i="3"/>
  <c r="F182" i="3"/>
  <c r="F183" i="3"/>
  <c r="F184" i="3"/>
  <c r="F185" i="3"/>
  <c r="F186" i="3"/>
  <c r="F187" i="3"/>
  <c r="F188" i="3"/>
  <c r="F165" i="3"/>
  <c r="F166" i="3"/>
  <c r="F164" i="3"/>
  <c r="F143" i="3"/>
  <c r="F144" i="3"/>
  <c r="F145" i="3"/>
  <c r="F146" i="3"/>
  <c r="F147" i="3"/>
  <c r="F148" i="3"/>
  <c r="F149" i="3"/>
  <c r="F151" i="3"/>
  <c r="F153" i="3"/>
  <c r="F154" i="3"/>
  <c r="F155" i="3"/>
  <c r="F156" i="3"/>
  <c r="F157" i="3"/>
  <c r="F158" i="3"/>
  <c r="F159" i="3"/>
  <c r="F160" i="3"/>
  <c r="F142" i="3"/>
  <c r="F128" i="3"/>
  <c r="F129" i="3"/>
  <c r="F130" i="3"/>
  <c r="F131" i="3"/>
  <c r="F132" i="3"/>
  <c r="F133" i="3"/>
  <c r="F134" i="3"/>
  <c r="F135" i="3"/>
  <c r="F136" i="3"/>
  <c r="F137" i="3"/>
  <c r="F138" i="3"/>
  <c r="F139" i="3"/>
  <c r="F121" i="3"/>
  <c r="F122" i="3"/>
  <c r="F120" i="3"/>
  <c r="F117" i="3"/>
  <c r="F115" i="3"/>
  <c r="F100" i="3"/>
  <c r="F101" i="3"/>
  <c r="F103" i="3"/>
  <c r="F106" i="3"/>
  <c r="F108" i="3"/>
  <c r="F109" i="3"/>
  <c r="F111" i="3"/>
  <c r="F96" i="3"/>
  <c r="F95" i="3"/>
  <c r="F80" i="3"/>
  <c r="F81" i="3"/>
  <c r="F82" i="3"/>
  <c r="F83" i="3"/>
  <c r="F86" i="3"/>
  <c r="F87" i="3"/>
  <c r="F88" i="3"/>
  <c r="F89" i="3"/>
  <c r="F90" i="3"/>
  <c r="F91" i="3"/>
  <c r="F92" i="3"/>
  <c r="F79" i="3"/>
  <c r="F68" i="3"/>
  <c r="F69" i="3"/>
  <c r="F70" i="3"/>
  <c r="F71" i="3"/>
  <c r="F72" i="3"/>
  <c r="F73" i="3"/>
  <c r="F74" i="3"/>
  <c r="F75" i="3"/>
  <c r="F67" i="3"/>
  <c r="F59" i="3"/>
  <c r="F60" i="3"/>
  <c r="F61" i="3"/>
  <c r="F63" i="3"/>
  <c r="F64" i="3"/>
  <c r="F58" i="3"/>
  <c r="F19" i="3"/>
  <c r="F20" i="3"/>
  <c r="F21" i="3"/>
  <c r="F22" i="3"/>
  <c r="F24" i="3"/>
  <c r="F25" i="3"/>
  <c r="F26" i="3"/>
  <c r="F27" i="3"/>
  <c r="F28" i="3"/>
  <c r="F29" i="3"/>
  <c r="F30" i="3"/>
  <c r="F31" i="3"/>
  <c r="F32" i="3"/>
  <c r="F33" i="3"/>
  <c r="F34" i="3"/>
  <c r="F35" i="3"/>
  <c r="F36" i="3"/>
  <c r="F37" i="3"/>
  <c r="F38" i="3"/>
  <c r="F39" i="3"/>
  <c r="F40" i="3"/>
  <c r="F41" i="3"/>
  <c r="F42" i="3"/>
  <c r="F43" i="3"/>
  <c r="F44" i="3"/>
  <c r="F45" i="3"/>
  <c r="F46" i="3"/>
  <c r="F9" i="3"/>
  <c r="F11" i="3"/>
  <c r="F13" i="3"/>
  <c r="F14" i="3"/>
  <c r="F15" i="3"/>
  <c r="F8" i="3"/>
  <c r="F622" i="3" l="1"/>
  <c r="F77" i="3"/>
  <c r="F377" i="3"/>
  <c r="F97" i="3"/>
  <c r="F629" i="3"/>
  <c r="F1093" i="3"/>
  <c r="F290" i="3"/>
  <c r="F753" i="3"/>
  <c r="F767" i="3" s="1"/>
  <c r="F785" i="3"/>
  <c r="F1020" i="3"/>
  <c r="F65" i="3"/>
  <c r="F169" i="3"/>
  <c r="F513" i="3"/>
  <c r="F854" i="3"/>
  <c r="F877" i="3"/>
  <c r="F1101" i="3"/>
  <c r="F217" i="3"/>
  <c r="F488" i="3"/>
  <c r="F698" i="3"/>
  <c r="F719" i="3"/>
  <c r="F789" i="3"/>
  <c r="F834" i="3"/>
  <c r="F886" i="3"/>
  <c r="F934" i="3"/>
  <c r="F573" i="3"/>
  <c r="F403" i="3"/>
  <c r="F426" i="3"/>
  <c r="F672" i="3"/>
  <c r="F743" i="3"/>
  <c r="F795" i="3"/>
  <c r="F923" i="3"/>
  <c r="F945" i="3"/>
  <c r="F1052" i="3"/>
  <c r="F1063" i="3"/>
  <c r="F93" i="3"/>
  <c r="F802" i="3"/>
  <c r="F113" i="3"/>
  <c r="F124" i="3"/>
  <c r="F162" i="3"/>
  <c r="F327" i="3"/>
  <c r="F972" i="3"/>
  <c r="F453" i="3"/>
  <c r="F189" i="3"/>
  <c r="F237" i="3"/>
  <c r="F17" i="3"/>
  <c r="F56" i="3"/>
  <c r="F118" i="3"/>
  <c r="F140" i="3"/>
  <c r="F204" i="3"/>
  <c r="F246" i="3"/>
  <c r="F841" i="3"/>
  <c r="F909" i="3"/>
  <c r="F1073" i="3"/>
  <c r="F1077" i="3"/>
  <c r="F1042" i="3"/>
  <c r="F1015" i="3"/>
  <c r="F984" i="3"/>
  <c r="F968" i="3"/>
  <c r="F961" i="3"/>
  <c r="F897" i="3"/>
  <c r="F810" i="3"/>
  <c r="F608" i="3"/>
  <c r="F589" i="3"/>
  <c r="F301" i="3"/>
  <c r="F253" i="3"/>
  <c r="F265" i="3"/>
  <c r="F212" i="3"/>
  <c r="F198" i="3"/>
  <c r="D17" i="3"/>
  <c r="D1424" i="3" s="1"/>
  <c r="H1316" i="3" l="1"/>
  <c r="F1424" i="3"/>
  <c r="F1423" i="3" l="1"/>
  <c r="E1425" i="3" s="1"/>
  <c r="H1424" i="3"/>
  <c r="H1423" i="3" l="1"/>
  <c r="G144" i="5"/>
  <c r="H144" i="5" s="1"/>
  <c r="G183" i="9" l="1"/>
  <c r="G184" i="9" l="1"/>
  <c r="G1485" i="9" l="1"/>
  <c r="J3" i="12"/>
  <c r="E1487" i="9" l="1"/>
  <c r="F1487" i="9"/>
  <c r="M3" i="12"/>
  <c r="L3" i="12"/>
  <c r="J17" i="12"/>
  <c r="M105" i="17" l="1"/>
  <c r="M106" i="17" s="1"/>
  <c r="M184" i="17" l="1"/>
  <c r="H11" i="12"/>
  <c r="L11" i="12" s="1"/>
  <c r="H17" i="12" l="1"/>
  <c r="H697" i="11" l="1"/>
  <c r="H867" i="11" l="1"/>
  <c r="H1779" i="11" l="1"/>
  <c r="D9" i="12"/>
  <c r="L9" i="12" s="1"/>
  <c r="D17" i="12" l="1"/>
  <c r="H1781" i="11"/>
  <c r="L17" i="12" l="1"/>
  <c r="K17" i="12"/>
  <c r="K19" i="12" l="1"/>
  <c r="M17" i="12"/>
  <c r="N3" i="12"/>
  <c r="N13" i="12"/>
  <c r="N12" i="12"/>
  <c r="N7" i="12"/>
  <c r="N16" i="12"/>
  <c r="N10" i="12"/>
  <c r="N9" i="12"/>
  <c r="N11" i="12" l="1"/>
  <c r="N8" i="12"/>
  <c r="N4" i="12"/>
  <c r="N5" i="12"/>
  <c r="N14" i="12"/>
  <c r="N15" i="12"/>
  <c r="N6" i="12"/>
  <c r="N17" i="12" l="1"/>
  <c r="G185" i="17" l="1"/>
  <c r="G186" i="17" s="1"/>
</calcChain>
</file>

<file path=xl/sharedStrings.xml><?xml version="1.0" encoding="utf-8"?>
<sst xmlns="http://schemas.openxmlformats.org/spreadsheetml/2006/main" count="17981" uniqueCount="3880">
  <si>
    <t>Proposed Adjustment</t>
  </si>
  <si>
    <t>Remarks</t>
  </si>
  <si>
    <t>Sub Head</t>
  </si>
  <si>
    <t>Details</t>
  </si>
  <si>
    <t xml:space="preserve">S/N </t>
  </si>
  <si>
    <t xml:space="preserve">Construction of AAUA International Secondary School </t>
  </si>
  <si>
    <t xml:space="preserve">Asphalt Laying of Ceremonial Road Serving the Senate Building </t>
  </si>
  <si>
    <t>Approved 2020 Budget</t>
  </si>
  <si>
    <t>Actual 2020 Till Date</t>
  </si>
  <si>
    <t>ADEKUNLE AJASIN UNIVERSITY, AKUNGBA AKOKO</t>
  </si>
  <si>
    <t>TOTAL: ADEKUNLE AJASIN UNIVERSITY, AKUNGBA AKOKO</t>
  </si>
  <si>
    <t>AGENCY FOR THE WELFARE OF THE PHYSICALLY CHALLENGED PERSONS</t>
  </si>
  <si>
    <t>SPG- Sensitisation Programme</t>
  </si>
  <si>
    <t>SPG- Specialised Training</t>
  </si>
  <si>
    <t>SPG- Board Members Allowances</t>
  </si>
  <si>
    <t>SPG- Welfare of the Disabled Sponsorship of Persons with disabilities to Seminars and Conferences</t>
  </si>
  <si>
    <t>SPG- Physically Challenged Persons Matters Affecting</t>
  </si>
  <si>
    <t>SPG- International Day of the disables</t>
  </si>
  <si>
    <t>SPG- Sports Development Programmes</t>
  </si>
  <si>
    <t>TOTAL: AGENCY FOR THE WELFARE OF THE PHYSICALLY CHALLENGED PERSONS</t>
  </si>
  <si>
    <t>-</t>
  </si>
  <si>
    <t>Supportive Aids and Equipment (Wheel Chairs, Calipers, Cane Guide etc) for Persons with Disabilities</t>
  </si>
  <si>
    <t>Desktop and laptops computer</t>
  </si>
  <si>
    <t>Video &amp; Photo camera</t>
  </si>
  <si>
    <t>Re-roofing of office building</t>
  </si>
  <si>
    <t>18-Seater Bus</t>
  </si>
  <si>
    <t>Educational support for PWDs</t>
  </si>
  <si>
    <t>Repair of vehicle</t>
  </si>
  <si>
    <t>Renovation of office building</t>
  </si>
  <si>
    <t>Chair/Table and others</t>
  </si>
  <si>
    <t>3040003600103</t>
  </si>
  <si>
    <t>3040003600104</t>
  </si>
  <si>
    <t>3040003600107</t>
  </si>
  <si>
    <t>3040003600108</t>
  </si>
  <si>
    <t>3040003600109</t>
  </si>
  <si>
    <t>3040003600115</t>
  </si>
  <si>
    <t>3040003600121</t>
  </si>
  <si>
    <t>4050004550301</t>
  </si>
  <si>
    <t>2030004540101</t>
  </si>
  <si>
    <t>AGRICULTURAL DEVELOPMENT PROGRAMME</t>
  </si>
  <si>
    <t>03050002180201</t>
  </si>
  <si>
    <t>03050002190201</t>
  </si>
  <si>
    <t>SPG- Audit Fees</t>
  </si>
  <si>
    <t>SPG- Motorcycle Allowance for Extension Workers</t>
  </si>
  <si>
    <t>TOTAL: AGRICULTURAL DEVELOPMENT PROGRAMME</t>
  </si>
  <si>
    <t>Demonstration of Broiler and Turkey Production</t>
  </si>
  <si>
    <t>Demonstration of Sustainable fish Farming</t>
  </si>
  <si>
    <t>Radio and Television Programme</t>
  </si>
  <si>
    <t>Working Tools (Farming tools and research materials)</t>
  </si>
  <si>
    <t>Capacity Building for Farmers in all components of Agriculture (Existing and New)/N-Power Beneficiaries</t>
  </si>
  <si>
    <t>Women in Agriculture Programme- Sensitization of Women Groups on Modern Technology on Crops , Livestock and Fisheries</t>
  </si>
  <si>
    <t>World Food Day</t>
  </si>
  <si>
    <t>Seed Yam/Rice Seed through Outgrower</t>
  </si>
  <si>
    <t>Production of Extension Leaflets/Guide and Farmers Calendar</t>
  </si>
  <si>
    <t>Annual National Workshop on REFILS, Sectoral Review and Steering Committee</t>
  </si>
  <si>
    <t>SEED BUYING BACK- (a) Maize- 30mt at N85,000/ton</t>
  </si>
  <si>
    <t>Rural Institution Development (Organization, Registration and Training of Farmers Group and Credit Management</t>
  </si>
  <si>
    <t>Plantain - Suckers Multiplication/Demonstration Plots at 4 Locations</t>
  </si>
  <si>
    <t>Maintenance of Citrus Orchards (1 Location, Akure)</t>
  </si>
  <si>
    <t>Vegetable Seed Multiplication- Production of Assorted Vegetable Seed (Foundation Seed) at Five Locations</t>
  </si>
  <si>
    <t>Supervision/Monitoring of Projects</t>
  </si>
  <si>
    <t>Processing and Packaging Materials, Completion and Electrification of Seed Cool Room</t>
  </si>
  <si>
    <t>Cassava through Out-growers</t>
  </si>
  <si>
    <t>Seed Development/Certification - Maize through Out-growers</t>
  </si>
  <si>
    <t>Agricultural Transformation Initiative</t>
  </si>
  <si>
    <t>Establishment of Citrus Progeny Orchards 2 Locations (Ikare &amp; Ondo)</t>
  </si>
  <si>
    <t>E-Extension Services</t>
  </si>
  <si>
    <t>Armyworm Farmers Field Days</t>
  </si>
  <si>
    <t>Demonstration- Management Training Plot</t>
  </si>
  <si>
    <t>Planning, Monitoring and Evaluation - Survey and Survey Materials (Agricultural Production Survey- APS and Commodity Market Survey</t>
  </si>
  <si>
    <t>Conduct ot 48 Sessions on Modern Technologies from Research Findings of Improved Productivity on Fortnightly (FNT) Basis (IKare Akoko &amp; Owo)</t>
  </si>
  <si>
    <t>Collaborative trials with Technical Review of Research Institutions/ Agencies</t>
  </si>
  <si>
    <t>Monthly Progress Review</t>
  </si>
  <si>
    <t>Monthly Technology Review Meeting with University and Research Institutes</t>
  </si>
  <si>
    <t>Conduct of 48 Sessions on Modern Technologies from Research Findings of Improved Productivity on Fortnightly (FNT) Basis (Ondo &amp; Okitipupa)</t>
  </si>
  <si>
    <t>Adaptive Research - Establishment and Maintenance of 60 OFAR Trials</t>
  </si>
  <si>
    <t>Agro-Forestry and Land Management/Horticulture: Seedling production- Production of Assorted Fruit Trees (2000)</t>
  </si>
  <si>
    <t>Farmers Business School</t>
  </si>
  <si>
    <t>Farmers Field Days: Quarterly Agric Show</t>
  </si>
  <si>
    <t>Project Facilities - Project Facilities Maintenance: General Repairs of Office Building Complex and Generating Set, Tractor, Heavy Duty Equipment etc</t>
  </si>
  <si>
    <t>Agro-Women Initiative</t>
  </si>
  <si>
    <t>1010000150201</t>
  </si>
  <si>
    <t>1010000150202</t>
  </si>
  <si>
    <t>1010000150203</t>
  </si>
  <si>
    <t>1010000150205</t>
  </si>
  <si>
    <t>1010000150206</t>
  </si>
  <si>
    <t>1010000150207</t>
  </si>
  <si>
    <t>1010000150208</t>
  </si>
  <si>
    <t>1010000150212</t>
  </si>
  <si>
    <t>1010000150213</t>
  </si>
  <si>
    <t>1010000150214</t>
  </si>
  <si>
    <t>1010000150215</t>
  </si>
  <si>
    <t>1010000150216</t>
  </si>
  <si>
    <t>1010000150217</t>
  </si>
  <si>
    <t>1010000150218</t>
  </si>
  <si>
    <t>1010000150219</t>
  </si>
  <si>
    <t>1010000150220</t>
  </si>
  <si>
    <t>1010000150222</t>
  </si>
  <si>
    <t>1010000150224</t>
  </si>
  <si>
    <t>1010000150225</t>
  </si>
  <si>
    <t>1010000150226</t>
  </si>
  <si>
    <t>1010000150227</t>
  </si>
  <si>
    <t>1010000150230</t>
  </si>
  <si>
    <t>1010000150266</t>
  </si>
  <si>
    <t>1010000160201</t>
  </si>
  <si>
    <t>1010002030201</t>
  </si>
  <si>
    <t>1010002030202</t>
  </si>
  <si>
    <t>1010002030203</t>
  </si>
  <si>
    <t>1010002030204</t>
  </si>
  <si>
    <t>1010002030205</t>
  </si>
  <si>
    <t>1010002030206</t>
  </si>
  <si>
    <t>1010002030208</t>
  </si>
  <si>
    <t>1010002030209</t>
  </si>
  <si>
    <t>1010002030210</t>
  </si>
  <si>
    <t>1010002030211</t>
  </si>
  <si>
    <t>1010002030227</t>
  </si>
  <si>
    <t>1010002050201</t>
  </si>
  <si>
    <t>1070002060101</t>
  </si>
  <si>
    <t>Construction/Renovation of Farm Service Center</t>
  </si>
  <si>
    <t>Fumigation/Integrated pest control</t>
  </si>
  <si>
    <t>Establishment of Agro-Chemical Laboratory in collaboration with Research Institute for Adaptive trial of Seed and Agro-Chemical for Efficiency and Residual Effect</t>
  </si>
  <si>
    <t>Procurement of Agro-Inputs</t>
  </si>
  <si>
    <t>Licensing/Registration of Agro-inputs dealers/companies/agents and other allied matters</t>
  </si>
  <si>
    <t>Buyback of Surplus Agricultural Produce</t>
  </si>
  <si>
    <t>FGN/Ondo state presidential fertilizer initiative logistics,Planning and Monitoring matters</t>
  </si>
  <si>
    <t>AGRICULTURAL INPUT AND SUPPLY AGENCY</t>
  </si>
  <si>
    <t>TOTAL: AGRICULTURAL INPUT AND SUPPLY AGENCY</t>
  </si>
  <si>
    <t>1010002020201</t>
  </si>
  <si>
    <t>1010002020204</t>
  </si>
  <si>
    <t>2010000990201</t>
  </si>
  <si>
    <t>2010000990202</t>
  </si>
  <si>
    <t>2010000990206</t>
  </si>
  <si>
    <t>2010000990208</t>
  </si>
  <si>
    <t>2010000990211</t>
  </si>
  <si>
    <t>AGRO-CLIMATOLOGICAL AND ECOLOGICAL PROJECT</t>
  </si>
  <si>
    <t>Purchase of Chemicals/Reagents</t>
  </si>
  <si>
    <t>Purchase of Nitrogen Kjehdal Digestion and Distillation Unit</t>
  </si>
  <si>
    <t>Production of 500 each of Weather Diary Booklet and combined Summary Sheets</t>
  </si>
  <si>
    <t>Reconstruction and Equipping of 2 Meteorological Stations at Okitipupa and Ese-Odo Local Govt Areas</t>
  </si>
  <si>
    <t>Replacement of faulty instrument in the 19 stations of the Project</t>
  </si>
  <si>
    <t>Production and Airing of Weather Guide to Farmers on OSRC</t>
  </si>
  <si>
    <t>Capacity Building on Soil and Weather Activities and Attendance of Conferences/Seminars on Climate and Soil activities</t>
  </si>
  <si>
    <t>Purchase of Field Materials (Rain Coats/Boots, etc) for Soil Analysis</t>
  </si>
  <si>
    <t>Monitoring of Field Activities</t>
  </si>
  <si>
    <t>Automatic weather Station</t>
  </si>
  <si>
    <t>TOTAL: AGRO-CLIMATOLOGICAL AND ECOLOGICAL PROJECT</t>
  </si>
  <si>
    <t>1010002230101</t>
  </si>
  <si>
    <t>1010002230102</t>
  </si>
  <si>
    <t>3050002220101</t>
  </si>
  <si>
    <t>3050002220102</t>
  </si>
  <si>
    <t>3050002220103</t>
  </si>
  <si>
    <t>3050002220104</t>
  </si>
  <si>
    <t>3050002220105</t>
  </si>
  <si>
    <t>3050002220106</t>
  </si>
  <si>
    <t>3050002220107</t>
  </si>
  <si>
    <t>3050002220127</t>
  </si>
  <si>
    <t>BOARD OF ADULT, TECHNICAL AND VOCATIONAL EDUCATION</t>
  </si>
  <si>
    <t>SPG- VEHICLE MAINTENANCE &amp; CONSUMABLES</t>
  </si>
  <si>
    <t>SPG- Publicity/Documentation</t>
  </si>
  <si>
    <t>SPG- JETS Competitions</t>
  </si>
  <si>
    <t>SPG- School Examination (Unity Common Entrance Exams/GTC, etc)</t>
  </si>
  <si>
    <t>SPG- Training Programme for Education Officers, Education Managers and other Related Personnel</t>
  </si>
  <si>
    <t>SPG- Proficiency Exams in the 10 courses for Students at 24 SAC</t>
  </si>
  <si>
    <t>SPG- School Census, Data Analysis and Research</t>
  </si>
  <si>
    <t>SPG- Procurement of Diesel, Petrol and Lubricant Distribution and Servicing</t>
  </si>
  <si>
    <t>SPG- Grants to Technical Colleges</t>
  </si>
  <si>
    <t>SPG- Monitoring and Inspection of Colleges (GTC/TECH DEPT) In school</t>
  </si>
  <si>
    <t>SPG- Adult Literacy Facilitators</t>
  </si>
  <si>
    <t>SPG- Science Based C.E.C Stipend to Facilitators (10 Facilitators N10,000.00 Each @7 Centres for 12 Months)</t>
  </si>
  <si>
    <t>SPG- SAC Trainers and Supervisors</t>
  </si>
  <si>
    <t>SPG- Approval Inspection and Regulation of private CEC For IGR</t>
  </si>
  <si>
    <t>SPG- Stipend to Teacher at The 7 PHS</t>
  </si>
  <si>
    <t>SPG- Provision of Training/Learning Materials/Dossier and Fist AID Kits at SAC Centres, GTCs and PHS</t>
  </si>
  <si>
    <t>SPG- Stipend to facilitators of Liberal Education Centers (GOVT.C.E.C) (N10,000.00 Per 15 Teachers/Facilitators,7 Centres for 12 Months)</t>
  </si>
  <si>
    <t>SPG- National Educational &amp; Professional Conferences and Meetings, NCE, JCC etc</t>
  </si>
  <si>
    <t>SPG- Management of SAC Products</t>
  </si>
  <si>
    <t>SPG- Graduation Ceremonies</t>
  </si>
  <si>
    <t>SPG- Mapping Exercise against Land Encroachment</t>
  </si>
  <si>
    <t>SPG- Payment of Stipend and Provision of Consumables, Training Materials for Functional Literacy</t>
  </si>
  <si>
    <t>SPG- Procurement of Books</t>
  </si>
  <si>
    <t>SPG- Maintenance of Adult Literacy Centre</t>
  </si>
  <si>
    <t>SPG- Consumables for Technical Venture and Production Unit</t>
  </si>
  <si>
    <t>SPG- International Literacy Day</t>
  </si>
  <si>
    <t>SPG- Inter PHS Science Competition</t>
  </si>
  <si>
    <t>SPG- Accreditation of Courses in GTCs and PHS</t>
  </si>
  <si>
    <t>TOTAL: BOARD OF ADULT, TECHNICAL AND VOCATIONAL EDUCATION</t>
  </si>
  <si>
    <t>Mass production of home detergents,confectionaries,bakery product,tie&amp;dye product,chalk,fueless generator/bike,tricycle,solar traffic light,palm oil expeller/extractor,furniture,collapsible chairs,souvenirs,electric furnace</t>
  </si>
  <si>
    <t>Special Training Mentorship Programme (STAMP): Composition of Sector Skill Industry Group (SSIG),Pre-Launching Activities, Launching, Post Launching, Mindset Changing Training Programme, Skill Importation Training Programme, Entrepreneurial Training, Graduation Programme.</t>
  </si>
  <si>
    <t>Procurement of Mowers</t>
  </si>
  <si>
    <t>Procurement/Repair/Maintenance of Machines/Equipment at SACs, GTCs: Embroidery Machines, Buttons making machines, sowing machines, whipping machines, oven, refrigerator, freezers, fryer, slicers, cutter, hair dryer, circular machines, soap making mixer,chalk making low temperature dryer, deep fryer, cylinder, burners, apparatus, welding machines la</t>
  </si>
  <si>
    <t>Procurement of equipment @6PHS: purchasing slides, dissecting sets, microscope, kipps apparatus, cylinder, ammeter, condensers, water bath, etc</t>
  </si>
  <si>
    <t>Renovation of Government Technical Colleges in the State</t>
  </si>
  <si>
    <t>Renovation of BATVE Headquarters</t>
  </si>
  <si>
    <t>Renovation of Prospect High Schools, Government Technical Colleges.</t>
  </si>
  <si>
    <t>Construction of Skill Acquisition Center at Paadi Community in Ondo East Local Government</t>
  </si>
  <si>
    <t>Maintenance/Renovation of Skill Acquisition Centers in Okitipupa, Ipe and Epinmi Akoko</t>
  </si>
  <si>
    <t>Procurement of Sporting Equipment for GTCs and PHS: Javelin, Jersey Training Kits, High Jump Stand, Sprint baton, discuss, shot put, football, lawn tennis net, goalpost nets, Spike Shoe, hand ball</t>
  </si>
  <si>
    <t>Procurement of Software and other serviceable (peripherals) items for computer in BATVE offices: Windows Office packages, Antivirus, Backup, UPS, Stabilizers, HP LaserJet 2050/Pro M402dw Cartridge and Printers</t>
  </si>
  <si>
    <t>Upgrading of EMIS Unit/Procurement of Computers with Installation and Hosting of Website</t>
  </si>
  <si>
    <t>Purchase of Furniture for BATVE: office tables &amp; chairs, office waterproof file cabinets, visitor chairs, refrigerators, etc</t>
  </si>
  <si>
    <t>1050000550103</t>
  </si>
  <si>
    <t>2130000530301</t>
  </si>
  <si>
    <t>2130000530302</t>
  </si>
  <si>
    <t>2130000530305</t>
  </si>
  <si>
    <t>2130000560104</t>
  </si>
  <si>
    <t>2130000560109</t>
  </si>
  <si>
    <t>2130000560110</t>
  </si>
  <si>
    <t>2130000560111</t>
  </si>
  <si>
    <t>2130000560112</t>
  </si>
  <si>
    <t>3080000540101</t>
  </si>
  <si>
    <t>3110000520302</t>
  </si>
  <si>
    <t>3110000520303</t>
  </si>
  <si>
    <t>3110000520306</t>
  </si>
  <si>
    <t>01050000550101</t>
  </si>
  <si>
    <t>BOARD OF ALTERNATIVE MEDICINE</t>
  </si>
  <si>
    <t>Establishment of Herbal Garden</t>
  </si>
  <si>
    <t>Procurement of Office Equipment</t>
  </si>
  <si>
    <t>1010003220301</t>
  </si>
  <si>
    <t>2130003230301</t>
  </si>
  <si>
    <t>TOTAL: BOARD OF ALTERNATIVE MEDICINE</t>
  </si>
  <si>
    <t>BUREAU OF PUBLIC PROCUREMENT (BPP)</t>
  </si>
  <si>
    <t>Procurement of HP Pavillion all in one Laptops (20 Nos with accessories)</t>
  </si>
  <si>
    <t>Purchase of Photocopier AR 6020 (Sharp) with Installation (4 No with stand)</t>
  </si>
  <si>
    <t>Website Development</t>
  </si>
  <si>
    <t>Production of 200 copies of quarterly publication of ODPP cloured embossement paper</t>
  </si>
  <si>
    <t>Engagement of Consultant to produce highly specialized Document: Standard Bidding Documents, Procurement Manual, Contract Management Manual, Inventory, Material, Goods and Eqipoment Management Manual</t>
  </si>
  <si>
    <t>Training and Workshops for Staff</t>
  </si>
  <si>
    <t>Office Furniture and Equipment for ODBPP Office</t>
  </si>
  <si>
    <t>Provision/ Renovation of Offices to accommodate the Procurement Officers.</t>
  </si>
  <si>
    <t>Registration and Categorization of Vendors: Development of website and numbers of Contactor to registered</t>
  </si>
  <si>
    <t>Personnel Allowance and Stipends: Study tours allowance to motivate Staff of the bureau to prevent fraud.</t>
  </si>
  <si>
    <t>Procurement Board Meetings: Four (4) sitting in a year comprises of Fifteen(15) members @ N500,000.00</t>
  </si>
  <si>
    <t>Monitoring and Verification of Projects</t>
  </si>
  <si>
    <t>Procurement of Two (2) Nos of Motorcycles</t>
  </si>
  <si>
    <t>Development of e Procurement Application software</t>
  </si>
  <si>
    <t>TOTAL: BUREAU OF PUBLIC PROCUREMENT (BPP)</t>
  </si>
  <si>
    <t>2110000770101</t>
  </si>
  <si>
    <t>2110000770102</t>
  </si>
  <si>
    <t>2110000770104</t>
  </si>
  <si>
    <t>3130001200101</t>
  </si>
  <si>
    <t>3130001200102</t>
  </si>
  <si>
    <t>3130001200103</t>
  </si>
  <si>
    <t>3130001200104</t>
  </si>
  <si>
    <t>3130001200106</t>
  </si>
  <si>
    <t>3130001200108</t>
  </si>
  <si>
    <t>3130001200109</t>
  </si>
  <si>
    <t>3130001200110</t>
  </si>
  <si>
    <t>3130001200111</t>
  </si>
  <si>
    <t>3130001200128</t>
  </si>
  <si>
    <t>3130001200132</t>
  </si>
  <si>
    <t>CABINET AND SPECIAL SERVICES DEPARTMENT</t>
  </si>
  <si>
    <t>SPG- Activities of the Military (Army)</t>
  </si>
  <si>
    <t>SPG- Federal and State Security Council meeting</t>
  </si>
  <si>
    <t>SPG- Activities of the Military (Navy)</t>
  </si>
  <si>
    <t>SPG- Activities of the Military (Air Force)</t>
  </si>
  <si>
    <t>SPG- Activities of the Paramilitary Agencies</t>
  </si>
  <si>
    <t>SPG- Cabinet/Executive Council Secretariat and maintenance of Exco Chamber and Governor's Conference Room</t>
  </si>
  <si>
    <t>SPG- State Tenders Board Secretariat</t>
  </si>
  <si>
    <t>SPG- Joint Security Patrol (JSP) Office</t>
  </si>
  <si>
    <t>SPG- Swearing-in Ceremonies of Political Appointees in the State and Allied Matters</t>
  </si>
  <si>
    <t>TOTAL: CABINET AND SPECIAL SERVICES DEPARTMENT</t>
  </si>
  <si>
    <t>Purchase of Additional (3 Nos) Digital Photocopier (Sharp) AR5316</t>
  </si>
  <si>
    <t>Purchase and Installation of 4 Units Desktop Computers (Wholesale Replacement and Upgrading of Existing Ones for Processing of EXCO, State Security and STB Papers at N250,000 (Bought 2 to 4 years ago)</t>
  </si>
  <si>
    <t>REPAIRS OF CONFERENCE LIFT COMPUTER SYSTEM IN THE EXCO CHAMBERS</t>
  </si>
  <si>
    <t>CHRISTIAN WELFARE BOARD</t>
  </si>
  <si>
    <t>SPG- Christian Pilgrimage Operation</t>
  </si>
  <si>
    <t>SPG- Co-ordination of Christian Organization and Mobilization of Christian Activities in the State</t>
  </si>
  <si>
    <t>SPG- Visitation to Hospital, Prison, Remand Home and Children</t>
  </si>
  <si>
    <t>Purchase of 2 Hp Laptops and 3 Hp Desktop Computers</t>
  </si>
  <si>
    <t>Office Equipment</t>
  </si>
  <si>
    <t>Procurement of Digital Sony HDV27 (PAL) Video Camera</t>
  </si>
  <si>
    <t>Assistance to Christian Organizations in the State</t>
  </si>
  <si>
    <t>TOTAL: CHRISTIAN WELFARE BOARD</t>
  </si>
  <si>
    <t>2130004050401</t>
  </si>
  <si>
    <t>2130004050402</t>
  </si>
  <si>
    <t>2130004050407</t>
  </si>
  <si>
    <t>2110000350101</t>
  </si>
  <si>
    <t>2110000350102</t>
  </si>
  <si>
    <t>2110000350104</t>
  </si>
  <si>
    <t>4130003680201</t>
  </si>
  <si>
    <t>CIVIL SERVICE COMMISSION</t>
  </si>
  <si>
    <t>SPG- CAPACITY BUILDING</t>
  </si>
  <si>
    <t>SPG- Annual Conference of Civil Service Commission in Nigeria (Plenary Session)</t>
  </si>
  <si>
    <t>SPG- Special and Sundry Activities</t>
  </si>
  <si>
    <t>SPG- Hosting meetings on recruitment, promotion, conversion and advancement</t>
  </si>
  <si>
    <t>TOTAL: CIVIL SERVICE COMMISSION</t>
  </si>
  <si>
    <t>Renovation of Offices at the Commission</t>
  </si>
  <si>
    <t>Digitalization and Electronic Archiving of Personnel Records</t>
  </si>
  <si>
    <t>Development of Employment Web Portal</t>
  </si>
  <si>
    <t>Purchase of 3 numbers of Desktop Computer Systems</t>
  </si>
  <si>
    <t>Purchase of 1 Nos Digital Photocopy sharp AR5316</t>
  </si>
  <si>
    <t>Purchase of NIKON still camera with accessories</t>
  </si>
  <si>
    <t>Purchase of Sony video camera with accessories</t>
  </si>
  <si>
    <t>Purchase of 1 unit of fire Proof cabinet @ #480,000.00 each</t>
  </si>
  <si>
    <t>Purchase of PAE wireless System</t>
  </si>
  <si>
    <t>Purchase of furniture for offices</t>
  </si>
  <si>
    <t>Purchase of window Net for the offices</t>
  </si>
  <si>
    <t>Purchase of Perkin Generating Set</t>
  </si>
  <si>
    <t>Purchase of 2 mowers @ #250,000 each</t>
  </si>
  <si>
    <t>Purchase of 2 motorcycles @ #350,000 each</t>
  </si>
  <si>
    <t>2060003780201</t>
  </si>
  <si>
    <t>2110003760301</t>
  </si>
  <si>
    <t>2110003760302</t>
  </si>
  <si>
    <t>2110003770101</t>
  </si>
  <si>
    <t>2110003770103</t>
  </si>
  <si>
    <t>2110003770107</t>
  </si>
  <si>
    <t>2110003770108</t>
  </si>
  <si>
    <t>2110003770109</t>
  </si>
  <si>
    <t>2110003770110</t>
  </si>
  <si>
    <t>2130003750405</t>
  </si>
  <si>
    <t>2130003750406</t>
  </si>
  <si>
    <t>2140000360101</t>
  </si>
  <si>
    <t>2140000360105</t>
  </si>
  <si>
    <t>2140000360106</t>
  </si>
  <si>
    <t>COCOA REVOLUTION OFFICE</t>
  </si>
  <si>
    <t>Procurement of 20 Nos Moytor-cycles for Pruners</t>
  </si>
  <si>
    <t>Purchase of Cocoa Chemicals at Oda Plantation</t>
  </si>
  <si>
    <t>Provision of Processing Centre Facility at Oda</t>
  </si>
  <si>
    <t>Re-establishment of internal farm roads network, bridge renovation and drainages</t>
  </si>
  <si>
    <t>Purchase of farm equipment</t>
  </si>
  <si>
    <t>Rehabilitation/Maintenance of New Planting</t>
  </si>
  <si>
    <t>Fire Tracing of Oda Cocoa Plantation</t>
  </si>
  <si>
    <t>Maintenance of 75Ha Hybrid Cocoa Seed Gardens</t>
  </si>
  <si>
    <t>Capacity Building (Training of Pruners, Nursery Attendants, Field Officers, Farmers Field School, Workshops &amp; Seminars etc)</t>
  </si>
  <si>
    <t>Maintenance of Farm Equipment and Others: Repairs and Servicing of 5 Tractors, 10 Motorcycles, 5 Motor Saws, Generators, Irrigation Water Pumps etc</t>
  </si>
  <si>
    <t>Project Supervision, Monitoring and Publicity/Advocacy</t>
  </si>
  <si>
    <t>Payment of Labour Wages to Maintain Existing and Rehabilitated Farms</t>
  </si>
  <si>
    <t>Bush Clearing and Development of 2000 Ha of Land</t>
  </si>
  <si>
    <t>Procurement of 1 No of Tractor</t>
  </si>
  <si>
    <t>Raising of Hybrid Cocoa Seedlings</t>
  </si>
  <si>
    <t>Establishment of Cocoa Plantation at Ijugbere, Owo</t>
  </si>
  <si>
    <t>Rehabilitation of Oda Cocoa Farm</t>
  </si>
  <si>
    <t>Procurement and Installation of Cocoa Pod Breaking Machine</t>
  </si>
  <si>
    <t>Logistics/Running Cost on Akure Commodity Exchange</t>
  </si>
  <si>
    <t>Renovation of Office Complex</t>
  </si>
  <si>
    <t>1010002240201</t>
  </si>
  <si>
    <t>1010002250201</t>
  </si>
  <si>
    <t>1010002270201</t>
  </si>
  <si>
    <t>1010002270202</t>
  </si>
  <si>
    <t>1010002280201</t>
  </si>
  <si>
    <t>1010004800301</t>
  </si>
  <si>
    <t>1010004300308</t>
  </si>
  <si>
    <t>1010004300307</t>
  </si>
  <si>
    <t>1010004300306</t>
  </si>
  <si>
    <t>1010004300305</t>
  </si>
  <si>
    <t>1010004300304</t>
  </si>
  <si>
    <t>1010004300302</t>
  </si>
  <si>
    <t>1010004300301</t>
  </si>
  <si>
    <t>1010002280211</t>
  </si>
  <si>
    <t>1010002280209</t>
  </si>
  <si>
    <t>1010002280208</t>
  </si>
  <si>
    <t>1010002280207</t>
  </si>
  <si>
    <t>1010002280206</t>
  </si>
  <si>
    <t>1010002280204</t>
  </si>
  <si>
    <t>1010002280203</t>
  </si>
  <si>
    <t>TOTAL: COCOA REVOLUTION OFFICE</t>
  </si>
  <si>
    <t>CONSUMER PROTECTION COMMITTEE</t>
  </si>
  <si>
    <t>SPG- Sensitization of Consumer and Public Awareness Programme</t>
  </si>
  <si>
    <t>SPG- Conferences, Seminars and Workshops</t>
  </si>
  <si>
    <t>TOTAL: CONSUMER PROTECTION COMMITTEE</t>
  </si>
  <si>
    <t>Purchase of one (1) nos Desktop Computer, Three (3) Laptop Computers</t>
  </si>
  <si>
    <t>Purchase of One no of Executive Table @ N120,000 and four no of executive chair @ N80,000 each for Directors</t>
  </si>
  <si>
    <t>Purchase of Mobile Analytical Kits and Testing Elements</t>
  </si>
  <si>
    <t>Renovation of Office Building</t>
  </si>
  <si>
    <t>Overhauling of Vehicles</t>
  </si>
  <si>
    <t>Total:</t>
  </si>
  <si>
    <t>2020002090101</t>
  </si>
  <si>
    <t>2020002100101</t>
  </si>
  <si>
    <t>2020002110103</t>
  </si>
  <si>
    <t>2130004660401</t>
  </si>
  <si>
    <t>2130004670401</t>
  </si>
  <si>
    <t>CONTRIBUTORY HEALTH COMMISSION</t>
  </si>
  <si>
    <t>Construction of New Office Complex</t>
  </si>
  <si>
    <t>Training and Manpower Development</t>
  </si>
  <si>
    <t>Purchase of Computers, Tablets</t>
  </si>
  <si>
    <t>Purchase of Photocopiers</t>
  </si>
  <si>
    <t>Purchase of Scanners</t>
  </si>
  <si>
    <t>Purchase of Printers</t>
  </si>
  <si>
    <t>Purchase of Projectors</t>
  </si>
  <si>
    <t>Purchase of Office Camera</t>
  </si>
  <si>
    <t>Purchase of Binding Equipment</t>
  </si>
  <si>
    <t>Health Care for Under 5 and Pregnant Women</t>
  </si>
  <si>
    <t>Re-imbursement to PHCs and Hospitals</t>
  </si>
  <si>
    <t>Public Enlightenment, Monitoring &amp; Evaluation</t>
  </si>
  <si>
    <t>Purchase of Executive Tables</t>
  </si>
  <si>
    <t>Purchase of Chairs</t>
  </si>
  <si>
    <t>Purchase of Safes, file cabinets,cupboards, aluminum partition</t>
  </si>
  <si>
    <t>Purchase of Air conditioners</t>
  </si>
  <si>
    <t>Purchase of window blinds</t>
  </si>
  <si>
    <t>Procurement of Operational Vehicle: Toyotal Hilux</t>
  </si>
  <si>
    <t>2040004590201</t>
  </si>
  <si>
    <t>3040004610201</t>
  </si>
  <si>
    <t>4040004570201</t>
  </si>
  <si>
    <t>4040004570202</t>
  </si>
  <si>
    <t>4040004570203</t>
  </si>
  <si>
    <t>4040004570204</t>
  </si>
  <si>
    <t>4040004570205</t>
  </si>
  <si>
    <t>4040004570206</t>
  </si>
  <si>
    <t>4040004570207</t>
  </si>
  <si>
    <t>4040004740101</t>
  </si>
  <si>
    <t>4040004740102</t>
  </si>
  <si>
    <t>4040004740103</t>
  </si>
  <si>
    <t>5040004580201</t>
  </si>
  <si>
    <t>5040004580202</t>
  </si>
  <si>
    <t>5040004580203</t>
  </si>
  <si>
    <t>5040004580204</t>
  </si>
  <si>
    <t>5040004580205</t>
  </si>
  <si>
    <t>5040004600201</t>
  </si>
  <si>
    <t>TOTAL: CONTRIBUTORY HEALTH COMMISSION</t>
  </si>
  <si>
    <t>CUSTOMARY COURT OF APPEAL</t>
  </si>
  <si>
    <t>SPG- ANNUAL OUTFIT ALLOWANCE</t>
  </si>
  <si>
    <t>SPG- Training/Manpower Development</t>
  </si>
  <si>
    <t>SPG- Annual Bar Conference</t>
  </si>
  <si>
    <t>SPG- Annual Legal Year Celebration</t>
  </si>
  <si>
    <t>SPG- Annual Vacation for the President and other Judges</t>
  </si>
  <si>
    <t>SPG- Printing of Diary and Calendar for the year</t>
  </si>
  <si>
    <t>SPG- Medical Intervention</t>
  </si>
  <si>
    <t>SPG- Purchase of Parlliative Commodity</t>
  </si>
  <si>
    <t>Purchase of 3 nos Prado Jeeps for Judicial Officers</t>
  </si>
  <si>
    <t>Purchase of 6 Nos of Toyota Corolla</t>
  </si>
  <si>
    <t>Renovation of Customary Courts and Offices</t>
  </si>
  <si>
    <t>Purchase of 10 nos of Office Chairs</t>
  </si>
  <si>
    <t>Purchase of 10 nos of Office Tables</t>
  </si>
  <si>
    <t>Purchases of Law Books/Law Reports and Printing of Dairies and Calendars.</t>
  </si>
  <si>
    <t>Furniture and Equipment for New Offices.</t>
  </si>
  <si>
    <t>2020004850101</t>
  </si>
  <si>
    <t>2020004850103</t>
  </si>
  <si>
    <t>2020004860301</t>
  </si>
  <si>
    <t>2020004870301</t>
  </si>
  <si>
    <t>2020004870302</t>
  </si>
  <si>
    <t>2130003190301</t>
  </si>
  <si>
    <t>2130003190302</t>
  </si>
  <si>
    <t>TOTAL: CUSTOMARY COURT OF APPEAL</t>
  </si>
  <si>
    <t>DEBT MANAGEMENT OFFICE</t>
  </si>
  <si>
    <t>Reroofing of Office Complex</t>
  </si>
  <si>
    <t>Procurement of Debt Management Software</t>
  </si>
  <si>
    <t>Training of Staff on Debt Management</t>
  </si>
  <si>
    <t>TOTAL: DEBT MANAGEMENT OFFICE</t>
  </si>
  <si>
    <t>DEPARTMENT OF PUBLIC SERVICE REFORM AND DEVELOPMENT (DPSRD)</t>
  </si>
  <si>
    <t>SPG- Civil Service Reforms</t>
  </si>
  <si>
    <t>TOTAL: DEPARTMENT OF PUBLIC SERVICE REFORM AND DEVELOPMENT (DPSRD)</t>
  </si>
  <si>
    <t>Purchase of 3 nos each of Desktop and Laptop Computers</t>
  </si>
  <si>
    <t>Purchase of 2 nos of Sharp Photocopiers</t>
  </si>
  <si>
    <t>Purchase of Office Equipment (General)</t>
  </si>
  <si>
    <t>Purchase of 12.5 KVA Generator</t>
  </si>
  <si>
    <t>Purchase of Motorcycle</t>
  </si>
  <si>
    <t>Purchase of Office Furniture and Fittings</t>
  </si>
  <si>
    <t>DEPUTY GOVERNOR'S OFFICE</t>
  </si>
  <si>
    <t>SPG- Donation</t>
  </si>
  <si>
    <t>SPG- Media relations</t>
  </si>
  <si>
    <t>SPG- Settlement of Hotel bills</t>
  </si>
  <si>
    <t>SPG- SEMA</t>
  </si>
  <si>
    <t>SPG- Attendance of State Functions on Behalf of the Governor</t>
  </si>
  <si>
    <t>SPG- Maintenance of Deputy Governor's Lodge</t>
  </si>
  <si>
    <t>SPG- Maintenance of Convoy Vehicles</t>
  </si>
  <si>
    <t>TOTAL: DEPUTY GOVERNOR'S OFFICE</t>
  </si>
  <si>
    <t>2130000500301</t>
  </si>
  <si>
    <t>2130000500304</t>
  </si>
  <si>
    <t>3130000510303</t>
  </si>
  <si>
    <t>5130004190401</t>
  </si>
  <si>
    <t>5130004640401</t>
  </si>
  <si>
    <t>5130004640402</t>
  </si>
  <si>
    <t>5130004640403</t>
  </si>
  <si>
    <t>5130004640404</t>
  </si>
  <si>
    <t>5130004640405</t>
  </si>
  <si>
    <t>5130004650402</t>
  </si>
  <si>
    <t>purchase of 5 hp Desktop computers,5 HP Laptops, 3sharp photocopy machines, 5shreeding machines, 3scanners, 5hp printers, 3 chest size refrigerators and 6 split Air conditioners</t>
  </si>
  <si>
    <t>procurement of Office Furniture</t>
  </si>
  <si>
    <t>Procurement 0f 2 Units of Video Camera {DRS}@N2M and 2Units of Still Camera NIKON D390@n1.9M for Press Unit.</t>
  </si>
  <si>
    <t>2130001960302</t>
  </si>
  <si>
    <t>2130001970301</t>
  </si>
  <si>
    <t>2130001970302</t>
  </si>
  <si>
    <t>Direct Labour Jobs</t>
  </si>
  <si>
    <t>DIRECT LABOUR AGENCY</t>
  </si>
  <si>
    <t>TOTAL: DIRECT LABOUR AGENCY</t>
  </si>
  <si>
    <t>2060002210101</t>
  </si>
  <si>
    <t>DIRECTORATE OF RURAL AND COMMUNITY DEVELOPMENT</t>
  </si>
  <si>
    <t>SPG- Publicity, Twinning Relationship, Capacity Building and Conferences</t>
  </si>
  <si>
    <t>SPG- National Self Help Day Celebration</t>
  </si>
  <si>
    <t>TOTAL: DIRECTORATE OF RURAL AND COMMUNITY DEVELOPMENT</t>
  </si>
  <si>
    <t>Execution of Constituency Projects across the three senatorial districts of the State</t>
  </si>
  <si>
    <t>Monitoring and Evaluation of all Projects under the Supervision of the Directorate</t>
  </si>
  <si>
    <t>Renovation of Zonal Offices</t>
  </si>
  <si>
    <t>Destop Computers with printers 3{no} at the rate of 252.800 per one =758,400 { b}Laptop Computers System 4 {no} at the rate of 184,000 per one =736,000 {c} 2{no} Photocopiers at the rate of 252,800 per one =505,600 {d} 2{no} of Projectors with screen at the rate of 100.000 per one =200.000 {e} 1 {no} Generator at 180.000 per one</t>
  </si>
  <si>
    <t>Rural Community Projects (RUCOMP)</t>
  </si>
  <si>
    <t>Confidence Building Projects</t>
  </si>
  <si>
    <t>Grant-Aiding of Communal Self-Help Projects</t>
  </si>
  <si>
    <t>Conduct of Baseline survey in Rural Areas of Ondo State for :-(i) Infrastructural facilities(ii) Rural Business (iii) Rural Extension Services</t>
  </si>
  <si>
    <t>Conduct of Needs Assessment Survey in all the Rural Areas</t>
  </si>
  <si>
    <t>Advocacy and Social Mobilization</t>
  </si>
  <si>
    <t>Capacity Building</t>
  </si>
  <si>
    <t>Coordination of Rural Development Programme</t>
  </si>
  <si>
    <t>Conduct of impact assessment</t>
  </si>
  <si>
    <t>Publicity with publications</t>
  </si>
  <si>
    <t>Refurbishment of 4 Hilux Vehicles and 1 Bus</t>
  </si>
  <si>
    <t>2100000580101</t>
  </si>
  <si>
    <t>2100000600101</t>
  </si>
  <si>
    <t>2130000620101</t>
  </si>
  <si>
    <t>3110000570101</t>
  </si>
  <si>
    <t>5100000590101</t>
  </si>
  <si>
    <t>5100000590103</t>
  </si>
  <si>
    <t>5100000590104</t>
  </si>
  <si>
    <t>5100000590105</t>
  </si>
  <si>
    <t>5100000590106</t>
  </si>
  <si>
    <t>5100000590107</t>
  </si>
  <si>
    <t>5100000590108</t>
  </si>
  <si>
    <t>5100000590109</t>
  </si>
  <si>
    <t>5100000590116</t>
  </si>
  <si>
    <t>5100000590199</t>
  </si>
  <si>
    <t>5100001230101</t>
  </si>
  <si>
    <t>EMERGENCY MEDICAL SERVICES AGENCY</t>
  </si>
  <si>
    <t>TOTAL: EMERGENCY MEDICAL SERVICES AGENCY</t>
  </si>
  <si>
    <t>Computerised web based EMS Management System(Inventory management system, Trauma Registry and Personnel PKI Management System)</t>
  </si>
  <si>
    <t>Maintenance and support of call centre ,cost system wide line, bandwidth, subscription , Toll-free lines</t>
  </si>
  <si>
    <t>Basestations fuel upkeep, EMS consumables</t>
  </si>
  <si>
    <t>Maintenance of operational vehicles (Ambulances, Towing Trucks, Extrication and utility vehicles)</t>
  </si>
  <si>
    <t>Branding and EMS social awareness campaign, Trauma summit(Publicity)</t>
  </si>
  <si>
    <t>Capacity Building(For Professional &amp; Other Categories of staff)</t>
  </si>
  <si>
    <t>Procurement of Medicament &amp; Consumables</t>
  </si>
  <si>
    <t>4040001820101</t>
  </si>
  <si>
    <t>4040001820102</t>
  </si>
  <si>
    <t>4040001820103</t>
  </si>
  <si>
    <t>4040001820104</t>
  </si>
  <si>
    <t>4040001820105</t>
  </si>
  <si>
    <t>4040001820114</t>
  </si>
  <si>
    <t>4040001820115</t>
  </si>
  <si>
    <t>GENERAL ADMINISTRATION</t>
  </si>
  <si>
    <t>SPG- Cleaning of the Secretariat Complex and other Government Offices and other Ancillary Activities</t>
  </si>
  <si>
    <t>SPG- Provision of Security Services at State Secretariat Complex</t>
  </si>
  <si>
    <t>TOTAL: GENERAL ADMINISTRATION</t>
  </si>
  <si>
    <t>Refurbishment of Vehicles</t>
  </si>
  <si>
    <t>Purchase/Acquisition of Vehicles and others</t>
  </si>
  <si>
    <t>Maintenance of Landscaping and beautification of Governors Office</t>
  </si>
  <si>
    <t>Maintenance of Secretariat Complex Blocks, Office Equipment and Vehicles</t>
  </si>
  <si>
    <t>Purchase of other office furniture equipment</t>
  </si>
  <si>
    <t>2130003710401</t>
  </si>
  <si>
    <t>2130003720401</t>
  </si>
  <si>
    <t>2130003730401</t>
  </si>
  <si>
    <t>2130003730402</t>
  </si>
  <si>
    <t>2130003740401</t>
  </si>
  <si>
    <t>GOVERNOR'S OFFICE-GOVERNMENT HOUSE AND PROTOCOL</t>
  </si>
  <si>
    <t>SPG- Domestic Passage</t>
  </si>
  <si>
    <t>SPG- Maintenance of Boats</t>
  </si>
  <si>
    <t>SPG- Maintenance of Government House</t>
  </si>
  <si>
    <t>SPG- Gift Items During Festivities: Christmas/Salah/Children Party</t>
  </si>
  <si>
    <t>SPG- Offices of ADC, CSO, Chief Detail and Orderly</t>
  </si>
  <si>
    <t>SPG- Hosting of State Guests during Special Events</t>
  </si>
  <si>
    <t>SPG- Programmes for the Office of the SSAs</t>
  </si>
  <si>
    <t>SPG- Supply of Petroleum Product into Fuel Dump</t>
  </si>
  <si>
    <t>SPG- Office of the SSA on Youth and Students' Affairs</t>
  </si>
  <si>
    <t>SPG- Office of the Chief of Staff</t>
  </si>
  <si>
    <t>SPG- Office of the SSA on Special Duty and Strategy</t>
  </si>
  <si>
    <t>SPG- Office of the SSA on Administration and Policy Planning</t>
  </si>
  <si>
    <t>SPG- Office of the SA on People living with Disabilities</t>
  </si>
  <si>
    <t>SPG- Office of the SSAs on Chams Technology</t>
  </si>
  <si>
    <t>SPG- Senior Special Assistant to the Governor (Monitoring and Performance)</t>
  </si>
  <si>
    <t>TOTAL: GOVERNOR'S OFFICE-GOVERNMENT HOUSE AND PROTOCOL</t>
  </si>
  <si>
    <t>Refurbishment/Maintenance of Government House</t>
  </si>
  <si>
    <t>Landscaping of Government House Ground</t>
  </si>
  <si>
    <t>Capital Projects for the Offices of the SSAs</t>
  </si>
  <si>
    <t>Purchase of Drugs and Medical Equipment for Government House Clinic</t>
  </si>
  <si>
    <t>Bulk Purchase of Spare Parts for Specialized Vehicles, and others</t>
  </si>
  <si>
    <t>2130001920301</t>
  </si>
  <si>
    <t>2130001920302</t>
  </si>
  <si>
    <t>2130001930301</t>
  </si>
  <si>
    <t>2130001940301</t>
  </si>
  <si>
    <t>2130001950101</t>
  </si>
  <si>
    <t>HOSPITAL MANAGEMENT BOARD</t>
  </si>
  <si>
    <t>SPG- Printing of Employment/APER form e.t.c</t>
  </si>
  <si>
    <t>SPG- Monitoring/Board meetings/monthly meetings</t>
  </si>
  <si>
    <t>SPG- Hospital Infection Control</t>
  </si>
  <si>
    <t>SPG- Quality Assurance Services</t>
  </si>
  <si>
    <t>TOTAL: HOSPITAL MANAGEMENT BOARD</t>
  </si>
  <si>
    <t>Purchase of Beds &amp; Mattresses, Nurse and Patient Dresses for all SSH &amp; GHS</t>
  </si>
  <si>
    <t>Maintenance, Renovation, Furnishing of Hospitals &amp; Other Health Facilities.</t>
  </si>
  <si>
    <t>SPG- Training Vote for ODHA Service Commission</t>
  </si>
  <si>
    <t>SPG- Study Tour and exchange programme for members and staff of ODHA Service Commission</t>
  </si>
  <si>
    <t>SPG- Parliamentary Association Meetings (Common Wealth, African Parliamentary Union and Regional meetings</t>
  </si>
  <si>
    <t>SPG- Central Training Vote for ODHA &amp; ODHA Service Commission Staff</t>
  </si>
  <si>
    <t>SPG- Mandatory Continuous Professional Development Programmes (MCPDP) for Staff of ODHA and ODHA Service Commission</t>
  </si>
  <si>
    <t>SPG- Stationery for plenary meetings</t>
  </si>
  <si>
    <t>SPG- Maintenance of Intercom &amp; Other Special Equipments</t>
  </si>
  <si>
    <t>SPG- End of the Year Activities and Allied Matters</t>
  </si>
  <si>
    <t>SPG- 10% Free Transport Allowance for Retirees of ODHA and ODHASC</t>
  </si>
  <si>
    <t>HOUSE OF ASSEMBLY COMMISSION</t>
  </si>
  <si>
    <t>TOTAL: HOUSE OF ASSEMBLY COMMISSION</t>
  </si>
  <si>
    <t>Construction of five Toilets and Renovation of Exiting 3 Toilet</t>
  </si>
  <si>
    <t>Fumigation of the Offices of the Commission</t>
  </si>
  <si>
    <t>Renovation of offices. e.g Painting, Replacememt of doors, TILING etc</t>
  </si>
  <si>
    <t>Purchase of 5 Laptops</t>
  </si>
  <si>
    <t>Purchase of 2 Nos wall Split A/C samsung/L.G @ 152,000 each</t>
  </si>
  <si>
    <t>Purchase of five unit Medium size of (Refrigerator) @ 90,000 each Thermocool</t>
  </si>
  <si>
    <t>Purchase of 2 Motorcycle @ 250,000</t>
  </si>
  <si>
    <t>Purchase of Five (5) Desktop Computer @ N 0.240M each</t>
  </si>
  <si>
    <t>Purchase of three (3) AR-5316E photo-copy machine N 0.300M each</t>
  </si>
  <si>
    <t>Purchase of two(2) additional Desktop Computers @ #240,000</t>
  </si>
  <si>
    <t>Purchase of two(2) additional Sharp AR-5316E photo-copier machine @ #350,000 each</t>
  </si>
  <si>
    <t>Procurement of 10 fire-proof cabinents and office accessories for the office of the Secretary, DDA,DFA and Auditor.</t>
  </si>
  <si>
    <t>Purchase of 1 NOS 10KVA VC Morgan generator and installation</t>
  </si>
  <si>
    <t>Purchase of 3 NOS printers @ #200000.00 each</t>
  </si>
  <si>
    <t>Replacement of essentials motor vehicles spare parts e.g Tyres, Absorber, Gear etc</t>
  </si>
  <si>
    <t>Purchase of 3 Cash Safe @ 195,000 each</t>
  </si>
  <si>
    <t>Purchase of 7 Office Chairs @ 90,000 each</t>
  </si>
  <si>
    <t>Purchase of 10 Office Tables</t>
  </si>
  <si>
    <t>Procurement of 40 units of window Blinds</t>
  </si>
  <si>
    <t>Furnishing of the Offices of the Hon. Members</t>
  </si>
  <si>
    <t>Procurement of Fire-proof steel Cabinets and Office Accessories for the Offices of Chairman, Four (4) Hon Member, Secretary, DDA, DFA, Internal Auditor and Registry</t>
  </si>
  <si>
    <t>Construction of wooden shelve at the open registry</t>
  </si>
  <si>
    <t>Purchase of 5 NOS KDK Fans at #40,000 each</t>
  </si>
  <si>
    <t>2090001460202</t>
  </si>
  <si>
    <t>2090001460207</t>
  </si>
  <si>
    <t>2130000070101</t>
  </si>
  <si>
    <t>2130000070102</t>
  </si>
  <si>
    <t>2130000070103</t>
  </si>
  <si>
    <t>2130000070104</t>
  </si>
  <si>
    <t>2130000070105</t>
  </si>
  <si>
    <t>2130000070106</t>
  </si>
  <si>
    <t>2130000070109</t>
  </si>
  <si>
    <t>2130000070110</t>
  </si>
  <si>
    <t>2130000070111</t>
  </si>
  <si>
    <t>2130000070127</t>
  </si>
  <si>
    <t>2130000070128</t>
  </si>
  <si>
    <t>2130000070129</t>
  </si>
  <si>
    <t>2130000230101</t>
  </si>
  <si>
    <t>2130000230102</t>
  </si>
  <si>
    <t>2130000230103</t>
  </si>
  <si>
    <t>2130000230104</t>
  </si>
  <si>
    <t>2130000230105</t>
  </si>
  <si>
    <t>2090001460201</t>
  </si>
  <si>
    <t>2040002850201</t>
  </si>
  <si>
    <t>3050002860101</t>
  </si>
  <si>
    <t>4040002830202</t>
  </si>
  <si>
    <t>2130000230106</t>
  </si>
  <si>
    <t>2130000230120</t>
  </si>
  <si>
    <t>2130000230121</t>
  </si>
  <si>
    <t>INTER-GOVERNMENTAL AFFAIRS AND MULTILATERAL RELATIONS</t>
  </si>
  <si>
    <t>SPG- Home Grown School Feeding Programme</t>
  </si>
  <si>
    <t>SPG- Management of Public Work Fare Programme</t>
  </si>
  <si>
    <t>SPG- Project Monitoring, Impact Assessment and other Ancillary Activities</t>
  </si>
  <si>
    <t>SPG- State Implementation Committee activities on CGS</t>
  </si>
  <si>
    <t>TOTAL: INTER-GOVERNMENTAL AFFAIRS AND MULTILATERAL RELATIONS</t>
  </si>
  <si>
    <t>State Support for Social Security Programmes</t>
  </si>
  <si>
    <t>State Additional Intervention (MVP)</t>
  </si>
  <si>
    <t>Capacity Building/Annual Review Conference for Focal Officers</t>
  </si>
  <si>
    <t>Publicity/Publications</t>
  </si>
  <si>
    <t>N-Power Activities</t>
  </si>
  <si>
    <t>Public Workfare (Counterpart Contribution)</t>
  </si>
  <si>
    <t>Draw Down - FGN Conditional Grant Scheme</t>
  </si>
  <si>
    <t>Counterpart Contribution - FGN Conditional Grant Scheme</t>
  </si>
  <si>
    <t>NASSO Project Counterpart Contribution</t>
  </si>
  <si>
    <t>LIAISON OFFICE, ABUJA</t>
  </si>
  <si>
    <t>SPG- Maintenance of Governor's Lodge and Convoy - Abuja</t>
  </si>
  <si>
    <t>1030003550101</t>
  </si>
  <si>
    <t>1030003550102</t>
  </si>
  <si>
    <t>1030003550103</t>
  </si>
  <si>
    <t>1030003550104</t>
  </si>
  <si>
    <t>1030003550113</t>
  </si>
  <si>
    <t>1030004240102</t>
  </si>
  <si>
    <t>2060003540201</t>
  </si>
  <si>
    <t>2060003540202</t>
  </si>
  <si>
    <t>4030004230102</t>
  </si>
  <si>
    <t>TOTAL: LIAISON OFFICE, ABUJA</t>
  </si>
  <si>
    <t>Renovation of Government building</t>
  </si>
  <si>
    <t>2060000940104</t>
  </si>
  <si>
    <t>LIAISON OFFICE, LAGOS</t>
  </si>
  <si>
    <t>SPG- Payment of Rent</t>
  </si>
  <si>
    <t>SPG- Consular/Protocol Related Matters and Diplomatic Service</t>
  </si>
  <si>
    <t>TOTAL: LIAISON OFFICE, LAGOS</t>
  </si>
  <si>
    <t>LOCAL GOVERNMENT SERVICE COMMISSION</t>
  </si>
  <si>
    <t>Building/Stocking of ICT Office at the Local Govt Service Commission</t>
  </si>
  <si>
    <t>Computerization of Personnel Profile</t>
  </si>
  <si>
    <t>Perimeter Fencing of Local Government Staff Training School, Itaogbolu</t>
  </si>
  <si>
    <t>TOTAL: LOCAL GOVERNMENT SERVICE COMMISSION</t>
  </si>
  <si>
    <t>2060003840201</t>
  </si>
  <si>
    <t>2060003840204</t>
  </si>
  <si>
    <t>2090000720201</t>
  </si>
  <si>
    <t>MICRO CREDIT AGENCY</t>
  </si>
  <si>
    <t>Loan Recovery Drive in all the 18 Local Government Areas</t>
  </si>
  <si>
    <t>Monitoring of Schemes in the 18 Local Government Areas</t>
  </si>
  <si>
    <t>Sensitization and Training of Beneficiaries</t>
  </si>
  <si>
    <t>Publicity of the Activities of the Agency and Website Services.</t>
  </si>
  <si>
    <t>Repairs of 18 Area Offices</t>
  </si>
  <si>
    <t>Renovation of OSMA main Office Building</t>
  </si>
  <si>
    <t>Micro Credit Scheme</t>
  </si>
  <si>
    <t>Purchase of 20 Motorcycles</t>
  </si>
  <si>
    <t>Purchase of Offices Equipment.</t>
  </si>
  <si>
    <t>Development and Hosting of Website</t>
  </si>
  <si>
    <t>Purchase of 8 Ultimate Reclining Executive Table</t>
  </si>
  <si>
    <t>Purchase 3 Ultimate 1.2m Executive Tables</t>
  </si>
  <si>
    <t>Purchase of Table, Chairs, Widow Blind (Office of the Chairman)</t>
  </si>
  <si>
    <t>Purchase of 3 nos Ultimate 1.4 Executive Table Standing Fans</t>
  </si>
  <si>
    <t>Purchase of 2 nos 1.6 Ultimate Table</t>
  </si>
  <si>
    <t>Purchase of 3 nos Confidential Secretary's Table &amp; Chairs</t>
  </si>
  <si>
    <t>TOTAL: MICRO CREDIT AGENCY</t>
  </si>
  <si>
    <t>1030002350101</t>
  </si>
  <si>
    <t>1030002350102</t>
  </si>
  <si>
    <t>1030002350103</t>
  </si>
  <si>
    <t>1030002350104</t>
  </si>
  <si>
    <t>1030004160101</t>
  </si>
  <si>
    <t>1030004160103</t>
  </si>
  <si>
    <t>1030004810101</t>
  </si>
  <si>
    <t>1130004170401</t>
  </si>
  <si>
    <t>2030002360101</t>
  </si>
  <si>
    <t>2030002360105</t>
  </si>
  <si>
    <t>5030004690101</t>
  </si>
  <si>
    <t>5030004690102</t>
  </si>
  <si>
    <t>5030004690103</t>
  </si>
  <si>
    <t>5030004690104</t>
  </si>
  <si>
    <t>5030004690105</t>
  </si>
  <si>
    <t>5030004690106</t>
  </si>
  <si>
    <t>MINISTRY OF AGRICULTURE</t>
  </si>
  <si>
    <t>SPG- National Council on Agriculture</t>
  </si>
  <si>
    <t>SPG- Monitoring, Supervision and Execution of Assigned Projects.</t>
  </si>
  <si>
    <t>SPG- Publicity of Activities of the Ministry</t>
  </si>
  <si>
    <t>SPG- TCU Labour Wages and Running Grants</t>
  </si>
  <si>
    <t>TOTAL: MINISTRY OF AGRICULTURE</t>
  </si>
  <si>
    <t>Maintenance of 6 Grand Parent Stock pigs, 45 existing breeder pigs and 50 expected weaners</t>
  </si>
  <si>
    <t>Production of 800 Off-Heat Turkey Poults</t>
  </si>
  <si>
    <t>Production of 1500 off-heat broiler chickens</t>
  </si>
  <si>
    <t>Procurement of Veterinary Equipment (Treatment Tables, Furniture, Sterilizers, etc for new clinics at Idanre, Iju, Ifon &amp; Ode-Irele</t>
  </si>
  <si>
    <t>Vaccination Campaigns (Rabies, PPR, Mange, etc)</t>
  </si>
  <si>
    <t>LIvestock Production and Resilience Support Project (L-PRES): Counterpart fund by Ondo State Government</t>
  </si>
  <si>
    <t>Snail Production</t>
  </si>
  <si>
    <t>Establishment of Broilers Processing plant</t>
  </si>
  <si>
    <t>Purchase of Dog Breeders stock (4Females and 2 Males)</t>
  </si>
  <si>
    <t>Establishment of Hachery</t>
  </si>
  <si>
    <t>Raising of 500,000 Cocoa Seedlings at the 3 Senatorial Districts at N50/Seedling</t>
  </si>
  <si>
    <t>Raising of 105,000 Oil Palm Seedlings at the 3 Senatorial Districts at N172/seedling</t>
  </si>
  <si>
    <t>Cost of establishment and maintenance of 2,250ha cashew plantation</t>
  </si>
  <si>
    <t>Maintenance of 61 Ha of Seed Gardens at Owena, Alade Idanre, Otu Costain, Ile-Oluji @ N346 per/Ha</t>
  </si>
  <si>
    <t>Purchase and installation 4 smoking kilns at Akure for value addition in fisheries</t>
  </si>
  <si>
    <t>Establishment of demonstration plots@N200,000/school for 50 Secondary schools</t>
  </si>
  <si>
    <t>Special Intervention in Agriculture</t>
  </si>
  <si>
    <t>Delineation of Farm Settlement lands (Mariwo, Ile oluji, Okitipupa, oniseere, anf Ifon)</t>
  </si>
  <si>
    <t>Purchase of 50 thredle pump for farmers</t>
  </si>
  <si>
    <t>Development of Control centre for real time monitoring of tractor Operators</t>
  </si>
  <si>
    <t>Establishment of Agricultural Database for the State</t>
  </si>
  <si>
    <t>Monitoring of Ministry Capital Projects across the State</t>
  </si>
  <si>
    <t>Purchase of 5 Laptop Computers for PRSD and other Departments at N350,000.00 each</t>
  </si>
  <si>
    <t>Reviewing of the existing Agricultural Policy</t>
  </si>
  <si>
    <t>Training and Capacity Building for Officers</t>
  </si>
  <si>
    <t>Loan administration, disbursement and recovery</t>
  </si>
  <si>
    <t>Field Operations</t>
  </si>
  <si>
    <t>National Fadama III Programme- Counterpart Contribution</t>
  </si>
  <si>
    <t>1010002320105</t>
  </si>
  <si>
    <t>1010002320101</t>
  </si>
  <si>
    <t>1010000420233</t>
  </si>
  <si>
    <t>1010000420217</t>
  </si>
  <si>
    <t>1010000420208</t>
  </si>
  <si>
    <t>1010000420207</t>
  </si>
  <si>
    <t>1010000420206</t>
  </si>
  <si>
    <t>1010000410142</t>
  </si>
  <si>
    <t>1010000410130</t>
  </si>
  <si>
    <t>1010000410120</t>
  </si>
  <si>
    <t>1010000380202</t>
  </si>
  <si>
    <t>1010000380208</t>
  </si>
  <si>
    <t>1010000380209</t>
  </si>
  <si>
    <t>1010000380223</t>
  </si>
  <si>
    <t>1010000380224</t>
  </si>
  <si>
    <t>1010000380255</t>
  </si>
  <si>
    <t>1010000380264</t>
  </si>
  <si>
    <t>1010000380265</t>
  </si>
  <si>
    <t>1010000380266</t>
  </si>
  <si>
    <t>1010000380267</t>
  </si>
  <si>
    <t>1010000390201</t>
  </si>
  <si>
    <t>1010000390202</t>
  </si>
  <si>
    <t>1010000390209</t>
  </si>
  <si>
    <t>1010000390212</t>
  </si>
  <si>
    <t>1010000400202</t>
  </si>
  <si>
    <t>1010000410102</t>
  </si>
  <si>
    <t>1010000410115</t>
  </si>
  <si>
    <t>MINISTRY OF COMMERCE, INDUSTRIES AND COOPERATIVES</t>
  </si>
  <si>
    <t>SPG- Monitoring and Supervision of Co-operative Organization</t>
  </si>
  <si>
    <t>SPG- Cooperative Day Celebration &amp; OSCOFED Congress</t>
  </si>
  <si>
    <t>SPG- Website Development/Maintenace</t>
  </si>
  <si>
    <t>SPG- Allowances and Stipends.</t>
  </si>
  <si>
    <t>TOTAL: MINISTRY OF COMMERCE, INDUSTRIES AND COOPERATIVES</t>
  </si>
  <si>
    <t>Promotion of Small Scale Industries</t>
  </si>
  <si>
    <t>Investment Promotion and Allied Programmes</t>
  </si>
  <si>
    <t>Investible Fund</t>
  </si>
  <si>
    <t>Upgrading of Raw Materials Display Centre</t>
  </si>
  <si>
    <t>Purchase of Equipment (Laptops,Desktops,Printer,Photocopier and Others)</t>
  </si>
  <si>
    <t>Purchase of Office Furniture (Tables)</t>
  </si>
  <si>
    <t>Purchase of Office Furniture (Chairs)</t>
  </si>
  <si>
    <t>Entrepreneurial Development Program</t>
  </si>
  <si>
    <t>Purchase of Equipment (Air Conditioner)</t>
  </si>
  <si>
    <t>Purchase of Equipment (Standing Fan)</t>
  </si>
  <si>
    <t>Purchase of Equipment (Generator)</t>
  </si>
  <si>
    <t>Purchase of Equipment (Television)</t>
  </si>
  <si>
    <t>Purchase of Equipment (Water Dispenser)</t>
  </si>
  <si>
    <t>Registration and Organization of Artisans in the State</t>
  </si>
  <si>
    <t>Strenghtening Cooperative Services</t>
  </si>
  <si>
    <t>5120001220104</t>
  </si>
  <si>
    <t>5120001220101</t>
  </si>
  <si>
    <t>2120002390119</t>
  </si>
  <si>
    <t>2120002390117</t>
  </si>
  <si>
    <t>2120002390118</t>
  </si>
  <si>
    <t>2120002390116</t>
  </si>
  <si>
    <t>2120002390115</t>
  </si>
  <si>
    <t>2120002390111</t>
  </si>
  <si>
    <t>2120002390110</t>
  </si>
  <si>
    <t>2120002390113</t>
  </si>
  <si>
    <t>2120002390109</t>
  </si>
  <si>
    <t>2120002390108</t>
  </si>
  <si>
    <t>2120002390107</t>
  </si>
  <si>
    <t>2120002390102</t>
  </si>
  <si>
    <t>2120002390101</t>
  </si>
  <si>
    <t>1030002370101</t>
  </si>
  <si>
    <t>MINISTRY OF CULTURE AND TOURISM</t>
  </si>
  <si>
    <t>SPG- Special Command Performance, Stage Equipment, Weigh-in etc.</t>
  </si>
  <si>
    <t>SPG- Participation at NAFEST</t>
  </si>
  <si>
    <t>SPG- Abuja Carnival</t>
  </si>
  <si>
    <t>SPG- Meeting of the National Council for Culture and Tourism</t>
  </si>
  <si>
    <t>SPG- School Arts/Cultural Competition/Cultural Training</t>
  </si>
  <si>
    <t>SPG- Acquisition/Production of Artworks</t>
  </si>
  <si>
    <t>SPG- Publicity</t>
  </si>
  <si>
    <t>SPG- World Tourism Day / Tourism Week</t>
  </si>
  <si>
    <t>SPG- Packaging and Promotion of Notable Traditional Festivals and Ceremonies: Igogo, Odunoba, Ogun, Malokun, Okota, Orosun, etc</t>
  </si>
  <si>
    <t>SPG- Weekly Radio and Television Programmes</t>
  </si>
  <si>
    <t>SPG- Participation in exhibitions/workshops/trade fairs</t>
  </si>
  <si>
    <t>SPG- National Cultural Quiz Competition for Secondary Schools</t>
  </si>
  <si>
    <t>SPG- World Cultural Day (21st May, annually)</t>
  </si>
  <si>
    <t>SPG- Participation in Cultural Officers of Oil Producing States Summit</t>
  </si>
  <si>
    <t>SPG- World Artist Day</t>
  </si>
  <si>
    <t>SPG- Techno and Socio-Cultural Tourism Research and Documentation.</t>
  </si>
  <si>
    <t>SPG- Maintenance of Idanre Hill Tourist Center</t>
  </si>
  <si>
    <t>SPG- Development of Tourist Centers</t>
  </si>
  <si>
    <t>TOTAL: MINISTRY OF CULTURE AND TOURISM</t>
  </si>
  <si>
    <t>Festival of Culture</t>
  </si>
  <si>
    <t>Procurement of Equipment for Arts Skill Acquisition Center, Owo</t>
  </si>
  <si>
    <t>Maintenance of State Cultural Troupe</t>
  </si>
  <si>
    <t>National and International Cultural/Tourism Exchange Programme</t>
  </si>
  <si>
    <t>Maintenance of Office Complex</t>
  </si>
  <si>
    <t>Renovation of Adegbemile Hall</t>
  </si>
  <si>
    <t>Maintenance of Arts Skill Acquisition Centre, Owo</t>
  </si>
  <si>
    <t>Purchase of 70 KVA Power Generating Set</t>
  </si>
  <si>
    <t>Purchase of 2 Nos Desktop Computers</t>
  </si>
  <si>
    <t>Purchase of 2 Nos of Photocopier</t>
  </si>
  <si>
    <t>2 Nos Laser Jet Printers</t>
  </si>
  <si>
    <t>15 Nos of Office Chairs</t>
  </si>
  <si>
    <t>12 Fans for Office Use</t>
  </si>
  <si>
    <t>15 Office Tables</t>
  </si>
  <si>
    <t>Window Blind for Offices</t>
  </si>
  <si>
    <t>3 Nos Air Conditioners for Office Use</t>
  </si>
  <si>
    <t>Office Sofa Set by five (5)</t>
  </si>
  <si>
    <t>2 Nos of Secretary Tables</t>
  </si>
  <si>
    <t>Tourism Revolution</t>
  </si>
  <si>
    <t>Projects Monitoring and Evaluation</t>
  </si>
  <si>
    <t>Maintenance of Idanre Hills Tourist Center</t>
  </si>
  <si>
    <t>Provision of Facilities for the Enlistment of Oke Idanre</t>
  </si>
  <si>
    <t>Maintenance of Golf Course</t>
  </si>
  <si>
    <t>Production of Cultural Documentary on Ondo State</t>
  </si>
  <si>
    <t>5020002400208</t>
  </si>
  <si>
    <t>5020002400207</t>
  </si>
  <si>
    <t>5020002400206</t>
  </si>
  <si>
    <t>5020002400205</t>
  </si>
  <si>
    <t>5020002400203</t>
  </si>
  <si>
    <t>5020002400201</t>
  </si>
  <si>
    <t>4020003510208</t>
  </si>
  <si>
    <t>4020003510207</t>
  </si>
  <si>
    <t>4020003510205</t>
  </si>
  <si>
    <t>4020003510204</t>
  </si>
  <si>
    <t>4020003510203</t>
  </si>
  <si>
    <t>4020003510202</t>
  </si>
  <si>
    <t>4020003510201</t>
  </si>
  <si>
    <t>2130003500403</t>
  </si>
  <si>
    <t>2130003500402</t>
  </si>
  <si>
    <t>2130003500401</t>
  </si>
  <si>
    <t>2020004760201</t>
  </si>
  <si>
    <t>2020002380203</t>
  </si>
  <si>
    <t>2020002380202</t>
  </si>
  <si>
    <t>2020002380201</t>
  </si>
  <si>
    <t>2020000690201</t>
  </si>
  <si>
    <t>2020000690202</t>
  </si>
  <si>
    <t>2020000690203</t>
  </si>
  <si>
    <t>2020000690206</t>
  </si>
  <si>
    <t>MINISTRY OF ECONOMIC PLANNING AND BUDGET</t>
  </si>
  <si>
    <t>SPG- Collaboration with Development Partners</t>
  </si>
  <si>
    <t>SPG- Maintenance/Clearing of Premises</t>
  </si>
  <si>
    <t>SPG- Budget preparation and Allied Matters</t>
  </si>
  <si>
    <t>SPG- Printing and Publication of Books of Estimates, Budget Speech, Supplementary Estimates, etc.</t>
  </si>
  <si>
    <t>SPG- National, State Planning and Economic Councils</t>
  </si>
  <si>
    <t>SPG- Capacity Building and Professional Development Training Programmes</t>
  </si>
  <si>
    <t>SPG- Budget Review, Monitoring and Appraisal</t>
  </si>
  <si>
    <t>SPG- State Food and Nutrition Committee</t>
  </si>
  <si>
    <t>SPG- Ondo State Social Protection Committee/Social Protection Programme</t>
  </si>
  <si>
    <t>SPG- State Development and Allied Matters</t>
  </si>
  <si>
    <t>SPG- Economic Summit</t>
  </si>
  <si>
    <t>SPG- Budget Reform, Preparation of MTEF and Allied Matters</t>
  </si>
  <si>
    <t>SPG- Purchase of Diesel/Maintenance of Electricity Generating Sets and Other Assets</t>
  </si>
  <si>
    <t>SPG- Economic Intelligence Unit</t>
  </si>
  <si>
    <t>SPG- Strengthening of Planning Department (Establishment of State Planning Commission)</t>
  </si>
  <si>
    <t>SPG- World Bank Portfolio Performance Review Committee</t>
  </si>
  <si>
    <t>SPG- Open Defecation Free State Steering Committee and Task Force</t>
  </si>
  <si>
    <t>SPG- System Maintenance and Support</t>
  </si>
  <si>
    <t>SPG- State Economic Committee-Matters Affecting</t>
  </si>
  <si>
    <t>SPG- Conduct of Baseline Studies, Policy and Impact Assessment of Projects</t>
  </si>
  <si>
    <t>SPG- Strategic Initiatives for Rapid Economic Development of Ondo State</t>
  </si>
  <si>
    <t>Purchase of Ten (10) Executive Chairs @N100,000 each</t>
  </si>
  <si>
    <t>Purchase of Ten (10) Executive Tables @N120,000 each</t>
  </si>
  <si>
    <t>Purchase of Window Blinds for Offices</t>
  </si>
  <si>
    <t>Provision of Five (5) Window Air Conditioners</t>
  </si>
  <si>
    <t>Painting of Offices</t>
  </si>
  <si>
    <t>Purchase of 10 nos Office/Computer Tables and Chairs</t>
  </si>
  <si>
    <t>Purchase of 10 nos KDK Fans</t>
  </si>
  <si>
    <t>Renovation of Offices (Hon. Commissioner, Perm Sec,Directors and others.</t>
  </si>
  <si>
    <t>Procurement of hardware components (system maintenance) and installation tools</t>
  </si>
  <si>
    <t>Procurement of software development kits, antivirus and others</t>
  </si>
  <si>
    <t>Capacity building for Programme Analysts (Professional Training) and ICT training for staff of the Ministry</t>
  </si>
  <si>
    <t>Provision of internet facilities for the Ministry</t>
  </si>
  <si>
    <t>Maintenance of Ministry's website</t>
  </si>
  <si>
    <t>Procurement of Laptop and Desktop for PA Dept</t>
  </si>
  <si>
    <t>Budget Reform in SFTAS Programme</t>
  </si>
  <si>
    <t>UNICEF Supported Programmes GCCC, Monitoring and Programme Support</t>
  </si>
  <si>
    <t>UNICEF Supported Programmes (Draw Down)</t>
  </si>
  <si>
    <t>Publicity and Purchase of Media Equipment for the Ministry</t>
  </si>
  <si>
    <t>Capacity Building for Staff of the Ministry</t>
  </si>
  <si>
    <t>Home Grown Plan, Strategic Plans, LGDPs and CDPs</t>
  </si>
  <si>
    <t>Special Intervention fund for Human Capital Development</t>
  </si>
  <si>
    <t>TOTAL: MINISTRY OF ECONOMIC PLANNING AND BUDGET</t>
  </si>
  <si>
    <t>5130002160108</t>
  </si>
  <si>
    <t>5130002160101</t>
  </si>
  <si>
    <t>5080001500201</t>
  </si>
  <si>
    <t>4110002150301</t>
  </si>
  <si>
    <t>4040002130102</t>
  </si>
  <si>
    <t>4040002130101</t>
  </si>
  <si>
    <t>2130004470101</t>
  </si>
  <si>
    <t>2110000930306</t>
  </si>
  <si>
    <t>2110000930305</t>
  </si>
  <si>
    <t>2110000930304</t>
  </si>
  <si>
    <t>2110000930303</t>
  </si>
  <si>
    <t>2110000930302</t>
  </si>
  <si>
    <t>2110000930301</t>
  </si>
  <si>
    <t>2060001270115</t>
  </si>
  <si>
    <t>2060001270107</t>
  </si>
  <si>
    <t>2060001270106</t>
  </si>
  <si>
    <t>2060001270101</t>
  </si>
  <si>
    <t>2060001270102</t>
  </si>
  <si>
    <t>2060001270103</t>
  </si>
  <si>
    <t>2060001270104</t>
  </si>
  <si>
    <t>2060001270105</t>
  </si>
  <si>
    <t>MINISTRY OF EDUCATION, SCIENCE AND TECHNOLOGY</t>
  </si>
  <si>
    <t>SPG- J.S.S.C.E</t>
  </si>
  <si>
    <t>SPG- Feeding &amp; Maintenance of 4 Special Schools</t>
  </si>
  <si>
    <t>SPG- Monitoring of Schools/Operational Vote</t>
  </si>
  <si>
    <t>SPG- National Education Competition in Sec. Schools</t>
  </si>
  <si>
    <t>SPG- Schools Sport: Secondary Schools</t>
  </si>
  <si>
    <t>SPG- National Education Conference including subject Assoc. for 56 core subjects, National Council on Education</t>
  </si>
  <si>
    <t>SPG- Guidance and Counseling Therapy on Career Choice for Students</t>
  </si>
  <si>
    <t>SPG- Examination Ethics &amp; Disciplinary Committee Programme.</t>
  </si>
  <si>
    <t>SPG- WAEC/SSCE/JAMB Monitoring</t>
  </si>
  <si>
    <t>SPG- STAN National Conference</t>
  </si>
  <si>
    <t>SPG- Printing of C.A Documents</t>
  </si>
  <si>
    <t>SPG- Science Conference &amp; Diaspora Day Celebration.</t>
  </si>
  <si>
    <t>SPG- Collection, Collation &amp; Analysis of Education Statistics</t>
  </si>
  <si>
    <t>SPG- Application of Psychology Test Instrument.</t>
  </si>
  <si>
    <t>TOTAL: MINISTRY OF EDUCATION, SCIENCE AND TECHNOLOGY</t>
  </si>
  <si>
    <t>Renovation of 10 School Buildings and 1 AEO's Office: Sub-Structures Works</t>
  </si>
  <si>
    <t>Renovation of 10 School Buildings and 1 AEO's Office: Super-Structure Works</t>
  </si>
  <si>
    <t>Renovation of 10 School Buildings and 1 AEO's Office: Finishings</t>
  </si>
  <si>
    <t>Completion of Ongoing Projects in Public Secondary Schools in the State</t>
  </si>
  <si>
    <t>Renovation of Other Schools</t>
  </si>
  <si>
    <t>Completion of Infrastructure in AEO's Offices.</t>
  </si>
  <si>
    <t>Renovation of Commissioner Office</t>
  </si>
  <si>
    <t>Office Equipment &amp; Furniture for Senior Officers in the Ministry.</t>
  </si>
  <si>
    <t>Procurement of 5 &amp; Upgrading of Existing Computers sets in PR&amp;S Dept (EMIS)</t>
  </si>
  <si>
    <t>Provision of Education Tools/ Materials,etc</t>
  </si>
  <si>
    <t>provision of Art &amp; Musicals Instrument (Phase III) to Cover 20 Secondary Schools at N300,000</t>
  </si>
  <si>
    <t>Purchase of new machine tools &amp; Materials for the Science Equipment Centres</t>
  </si>
  <si>
    <t>Procurement of Books &amp; Instructional Teaching Aids/Materials.</t>
  </si>
  <si>
    <t>Purchase of Software and Other Serviceable Items</t>
  </si>
  <si>
    <t>HIV/AIDS Programmes.</t>
  </si>
  <si>
    <t>NDLEA Programmes</t>
  </si>
  <si>
    <t>WAEC SSS Certificate Examination and Re-accreditation of Public Secondary Schools by NECO.</t>
  </si>
  <si>
    <t>Special Intervention for Secondary Schools</t>
  </si>
  <si>
    <t>Strategic Intervention in Knowledge Based Education</t>
  </si>
  <si>
    <t>Provision of Science &amp; Tech. Equipment.</t>
  </si>
  <si>
    <t>Maths Improvement Project (Joint Project with National Mathematical Centre Abuja)</t>
  </si>
  <si>
    <t>Joint SS II Promotion Examination</t>
  </si>
  <si>
    <t>Training on C.A. and Marking Scheme.</t>
  </si>
  <si>
    <t>Counterpart fund (CERC).</t>
  </si>
  <si>
    <t>Entrepreneurial Skill/Training(Community Resource Centre AYEDUN ).</t>
  </si>
  <si>
    <t>3050002750104</t>
  </si>
  <si>
    <t>3050002750101</t>
  </si>
  <si>
    <t>3050002740302</t>
  </si>
  <si>
    <t>3050002740301</t>
  </si>
  <si>
    <t>3050002730301</t>
  </si>
  <si>
    <t>3050002720301</t>
  </si>
  <si>
    <t>3050002700306</t>
  </si>
  <si>
    <t>3050002700304</t>
  </si>
  <si>
    <t>3050002700303</t>
  </si>
  <si>
    <t>3050002700302</t>
  </si>
  <si>
    <t>3050002700301</t>
  </si>
  <si>
    <t>3050002690302</t>
  </si>
  <si>
    <t>3050002690303</t>
  </si>
  <si>
    <t>3050002690304</t>
  </si>
  <si>
    <t>3050002690305</t>
  </si>
  <si>
    <t>3050002690301</t>
  </si>
  <si>
    <t>3050002670102</t>
  </si>
  <si>
    <t>3050002670101</t>
  </si>
  <si>
    <t>2050001480101</t>
  </si>
  <si>
    <t>2050000220206</t>
  </si>
  <si>
    <t>2050000220205</t>
  </si>
  <si>
    <t>2050000220204</t>
  </si>
  <si>
    <t>2050000220201</t>
  </si>
  <si>
    <t>2050000220202</t>
  </si>
  <si>
    <t>2050000220203</t>
  </si>
  <si>
    <t>MINISTRY OF ENVIRONMENT</t>
  </si>
  <si>
    <t>SPG- Joint Task Force</t>
  </si>
  <si>
    <t>SPG- Environmental Related Days, World Environmental Day, National Sanitation Day, National Council on Environment, Emergency Rapid Response</t>
  </si>
  <si>
    <t>SPG- Maintenance of Landscape and Beautiful Sites</t>
  </si>
  <si>
    <t>SPG- Monitoring Enforcement</t>
  </si>
  <si>
    <t>TOTAL: MINISTRY OF ENVIRONMENT</t>
  </si>
  <si>
    <t>Purchase of 3 Photocopiers</t>
  </si>
  <si>
    <t>Purchase of 15 Office Laptops and 10 Desktops Computers</t>
  </si>
  <si>
    <t>i). Management of Nurseries, Raising of Assorted Tree Seedlings and Planting of Urban Trees and Ornaments. Planting along Airport Road, Fiwasaye and Agbogbo Areas</t>
  </si>
  <si>
    <t>Development and Rehabilitation of Parks, Gardens, Recreational Spots and Public Open Spaces</t>
  </si>
  <si>
    <t>Cities/Towns Beautification Works and Aesthetics Enhancement</t>
  </si>
  <si>
    <t>Town Hall Meeting and Stakeholders Workshop on Environmental Matters across the State.</t>
  </si>
  <si>
    <t>Production of Information, Education and Communication (IEC) materials</t>
  </si>
  <si>
    <t>Production and airing of jingles &amp; documentary and Airing of Commissioner activities</t>
  </si>
  <si>
    <t>School Environmental Awareness and sensitization, procurement of projector&amp; accessories.</t>
  </si>
  <si>
    <t>Production of mineral investment manuals</t>
  </si>
  <si>
    <t>Monitoring Visits to all Mining sites (MINRENCO activities)</t>
  </si>
  <si>
    <t>Mineral investigation/exploration</t>
  </si>
  <si>
    <t>Participating in Trade Fairs,Exhibitions &amp;Economic Summits</t>
  </si>
  <si>
    <t>Mechanical/Manual Channelization/Clearing of Water Hyacinth/Weed across the State and Purchase of Water Hyacinth Harvester</t>
  </si>
  <si>
    <t>Maintenance of River Courses across the State</t>
  </si>
  <si>
    <t>Establishment of Memorial Parks in Akure, Owo, Ikare, Okitipupa, Ondo and Igbokoda (Land Acquisition)</t>
  </si>
  <si>
    <t>Gully Erosion Control (Concrete Channelization) Works</t>
  </si>
  <si>
    <t>Resuscitation of Community Based Flood Early Warning signal Station Units: Ikare Akoko, Owena Elesin, Akure and installation of one at Ile-Oluji</t>
  </si>
  <si>
    <t>Administration and enforcement of state Environmental Impact Assessment (EIA) Laws; Registration of accredited Consultants.issuance of EIA permit,Environmental auditing of existing facilities across the state;</t>
  </si>
  <si>
    <t>Environmental Data Gathering, ICT /Geographical information System laboratory</t>
  </si>
  <si>
    <t>Environmental Governance(Review of Policy Regulations and Law)</t>
  </si>
  <si>
    <t>Purchase of tools, Laboratory chemicals,field maintenance equipment, Kits and Wares, safety boots.</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</si>
  <si>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advocacy,iv). Development o</t>
  </si>
  <si>
    <t>Environmental Sanitation Activities</t>
  </si>
  <si>
    <t>Sinking of Borehole: Drilling, Casing, Pump, Stanchion, tank &amp; Generator</t>
  </si>
  <si>
    <t>New Map (Drawn Down)</t>
  </si>
  <si>
    <t>New Map ( Counterpart Contribution)</t>
  </si>
  <si>
    <t>Maintenance of Swamp Bogie</t>
  </si>
  <si>
    <t>Organization of three-day Oil and the Environment Summit for Oil Producing Communities of Ondo State (Environmental education programmes for students in Ilaje &amp; Ese-odo LGAS)</t>
  </si>
  <si>
    <t>Joint Assessment Visit of Stakeholders to Oil well Facilities in the State</t>
  </si>
  <si>
    <t>Stakeholders Forum for Oil Community Areas</t>
  </si>
  <si>
    <t>Refurbishment of Government Vehicle</t>
  </si>
  <si>
    <t>Procurement of New Swamp Excavator with 13.5 meters long reach</t>
  </si>
  <si>
    <t>5090001100105</t>
  </si>
  <si>
    <t>5090001100102</t>
  </si>
  <si>
    <t>2090000050104</t>
  </si>
  <si>
    <t>2090000050102</t>
  </si>
  <si>
    <t>2090000050101</t>
  </si>
  <si>
    <t>2090000040131</t>
  </si>
  <si>
    <t>2090000040120</t>
  </si>
  <si>
    <t>2090000040119</t>
  </si>
  <si>
    <t>2090000040117</t>
  </si>
  <si>
    <t>2090000040116</t>
  </si>
  <si>
    <t>2090000040115</t>
  </si>
  <si>
    <t>2090000040114</t>
  </si>
  <si>
    <t>2090000040113</t>
  </si>
  <si>
    <t>2090000040112</t>
  </si>
  <si>
    <t>2090000040110</t>
  </si>
  <si>
    <t>2090000040107</t>
  </si>
  <si>
    <t>2090000040104</t>
  </si>
  <si>
    <t>2090000040103</t>
  </si>
  <si>
    <t>2090000040102</t>
  </si>
  <si>
    <t>2090000040101</t>
  </si>
  <si>
    <t>2090000030104</t>
  </si>
  <si>
    <t>2090000030103</t>
  </si>
  <si>
    <t>2090000030102</t>
  </si>
  <si>
    <t>2090000030101</t>
  </si>
  <si>
    <t>2090000020104</t>
  </si>
  <si>
    <t>2090000020103</t>
  </si>
  <si>
    <t>2090000020102</t>
  </si>
  <si>
    <t>2090000020101</t>
  </si>
  <si>
    <t>2090000010203</t>
  </si>
  <si>
    <t>2090000010202</t>
  </si>
  <si>
    <t>2090000010201</t>
  </si>
  <si>
    <t>2050000060103</t>
  </si>
  <si>
    <t>2050000060102</t>
  </si>
  <si>
    <t>MINISTRY OF FINANCE</t>
  </si>
  <si>
    <t>SPG- Seminar and Training for Account Officers</t>
  </si>
  <si>
    <t>SPG- Purchase of Computer Consumables for Ministry</t>
  </si>
  <si>
    <t>SPG- Printing of Release Warrant, DVEA Books and Allied Matters for Expenditure Department</t>
  </si>
  <si>
    <t>SPG- Printing of Payment Request Vouchers</t>
  </si>
  <si>
    <t>SPG- General Training of Accountants in the Civil Service</t>
  </si>
  <si>
    <t>SPG- Mandatory Continuous Professional Development Training Course (MCPD)</t>
  </si>
  <si>
    <t>SPG- Liaison with Debt Mgt. Office (DMO), Abuja</t>
  </si>
  <si>
    <t>SPG- Consultancy cost for Debt Management Unit</t>
  </si>
  <si>
    <t>SPG- Federation Accounts and Allocation Committee</t>
  </si>
  <si>
    <t>SPG- Capacity Building On Financial Management and Control</t>
  </si>
  <si>
    <t>SPG- Capacity building for Appropriation Committee &amp; PAC Members</t>
  </si>
  <si>
    <t>SPG- Min. Of Finance publications; News Letters and News</t>
  </si>
  <si>
    <t>SPG- Special Assignment on Financial Matters</t>
  </si>
  <si>
    <t>SPG- Maintenance of Office Premises</t>
  </si>
  <si>
    <t>SPG- Board of Survey and other Allied Matters</t>
  </si>
  <si>
    <t>SPG- RMAFC Related Matters/Consultancy on Paris Club Refund</t>
  </si>
  <si>
    <t>SPG- Monthly Tracking and Analysis of Expenditure</t>
  </si>
  <si>
    <t>SPG- Training/Study Tour</t>
  </si>
  <si>
    <t>SPG- Statutory Allowance of 10% Annual Basic Salary for Retiring Civil Servants</t>
  </si>
  <si>
    <t>SPG- Debt Management: Matters Affecting</t>
  </si>
  <si>
    <t>SPG- Committees and Commissions</t>
  </si>
  <si>
    <t>SPG- Contingency Fund</t>
  </si>
  <si>
    <t>SPG- Insurance of Ondo State Govt. Assets and tracking of vehicles.</t>
  </si>
  <si>
    <t>SPG- State Security</t>
  </si>
  <si>
    <t>SPG- Passages and Flights for Overseas Travels</t>
  </si>
  <si>
    <t>SPG- Settlement of Utility Bills</t>
  </si>
  <si>
    <t>SPG- Investment Potfolio Monitoring and Reconciliation</t>
  </si>
  <si>
    <t>TOTAL: MINISTRY OF FINANCE</t>
  </si>
  <si>
    <t>Renovation of Conference Hall/Building of the Ministry</t>
  </si>
  <si>
    <t>Construction of 2 Nos Visitors' Toilets</t>
  </si>
  <si>
    <t>Printing of Accounts Documents (PE Cards, Vouchers, Bank Schedules)</t>
  </si>
  <si>
    <t>Purchase of Furniture for the Offices of 5 Directors: 6-Seater Mini Conference Table plus 6 Chairs, 3-Seater Imported Sofa plus Central Table, Executive Table plus Extension and Swivel Chair at N425,000 each</t>
  </si>
  <si>
    <t>Provision of Furniture and Office Equipment for the Ministry and DMD.</t>
  </si>
  <si>
    <t>Replacement of Wooden Doors and Windows Frames and Tiling of Offices in the Ministry and Debt Management Department</t>
  </si>
  <si>
    <t>Construction/Installation of Suspended Iron Cabinet/Burglary Proof in Sensitive Offices of the Ministry</t>
  </si>
  <si>
    <t>Purchase of 15 units of split AC and accessories</t>
  </si>
  <si>
    <t>Procurement of 10 Refrigerators for Offices and 10 water dispensers.</t>
  </si>
  <si>
    <t>Procurement of 10 Standing Fans at #45,000.00 each.</t>
  </si>
  <si>
    <t>Procurement of Solar powered close circuit Television (CCTV)</t>
  </si>
  <si>
    <t>Floating of Bond</t>
  </si>
  <si>
    <t>Refurbishment and Maintenance of Vehicles and Office Equipment</t>
  </si>
  <si>
    <t>Rehabilitation and Reticulation of Ministry's Borehole including Overhead Storage Tank (Steel)</t>
  </si>
  <si>
    <t>Provision of Security Hardware</t>
  </si>
  <si>
    <t>Purchase of 100KVA Mikano Power Generating Set</t>
  </si>
  <si>
    <t>Accessing SFTAS Grant through revenue and other Financial Services Reform</t>
  </si>
  <si>
    <t>Purchase and Installation of 25 Computer Sets and other Office Equipment for Expenditure Department</t>
  </si>
  <si>
    <t>Procurement of 10 Shredding Machines at#25,000.00 each.</t>
  </si>
  <si>
    <t>Procurent of 1 no Projector</t>
  </si>
  <si>
    <t>Procurement of 10 Desktops and 10 HP Laptops for the Ministry.</t>
  </si>
  <si>
    <t>Procurement of 5 Sharp Photocopier Machines(AR-6020 Digital multifunction) at #350,000.00 each.</t>
  </si>
  <si>
    <t>Upgrading of Computer Hardwares and Softwares for the Ministry</t>
  </si>
  <si>
    <t>3130002300102</t>
  </si>
  <si>
    <t>3110001330309</t>
  </si>
  <si>
    <t>3110001330308</t>
  </si>
  <si>
    <t>3110001330307</t>
  </si>
  <si>
    <t>3110001330306</t>
  </si>
  <si>
    <t>3110001330301</t>
  </si>
  <si>
    <t>2130004480101</t>
  </si>
  <si>
    <t>2060001350101</t>
  </si>
  <si>
    <t>2060001350104</t>
  </si>
  <si>
    <t>2130001340302</t>
  </si>
  <si>
    <t>2130001340303</t>
  </si>
  <si>
    <t>2130001340304</t>
  </si>
  <si>
    <t>2130001340305</t>
  </si>
  <si>
    <t>2130001340306</t>
  </si>
  <si>
    <t>2130001340319</t>
  </si>
  <si>
    <t>2130001340320</t>
  </si>
  <si>
    <t>2130001340321</t>
  </si>
  <si>
    <t>2130001340322</t>
  </si>
  <si>
    <t>2130001360101</t>
  </si>
  <si>
    <t>2130002290101</t>
  </si>
  <si>
    <t>2130002310301</t>
  </si>
  <si>
    <t>2130002310304</t>
  </si>
  <si>
    <t>2130002310306</t>
  </si>
  <si>
    <t>MINISTRY OF HEALTH</t>
  </si>
  <si>
    <t>SPG- Management and Maintenance of Mother and Child Hospital and Other Health Facilities</t>
  </si>
  <si>
    <t>SPG- Maintenance of inmate of Ago-Ireti</t>
  </si>
  <si>
    <t>SPG- Assistance towards Medical Treatment</t>
  </si>
  <si>
    <t>TOTAL: MINISTRY OF HEALTH</t>
  </si>
  <si>
    <t>Basic Laboratory Equipment and other Medical equipment</t>
  </si>
  <si>
    <t>Mother and Child Hospital (Ikare And Okitipupa)</t>
  </si>
  <si>
    <t>Construction and Upgrading of Secondary Health Facilities</t>
  </si>
  <si>
    <t>Infectious Disease Hospital, Igbatoro Raod</t>
  </si>
  <si>
    <t>Purchase of Office Equipments</t>
  </si>
  <si>
    <t>Purchase of 20 Executive Tables.</t>
  </si>
  <si>
    <t>Purchase of 20 Executive Chairs</t>
  </si>
  <si>
    <t>Purchase of 10 File Cabinets</t>
  </si>
  <si>
    <t>Purchase of 10 Office Shelves</t>
  </si>
  <si>
    <t>Purchase of 10 Air Conditioners</t>
  </si>
  <si>
    <t>Fumigation and Deratification of Offices, Stores and HQTRS</t>
  </si>
  <si>
    <t>Renovation of Toilets facilities at HQRTS</t>
  </si>
  <si>
    <t>Establishment of Cancer Treatment Center, Owo</t>
  </si>
  <si>
    <t>Accreditation, Registration and Monitoring of Private Health Facilities</t>
  </si>
  <si>
    <t>Accreditation, Compliance, Process, Certification and Monitoring of Public Health Facilities</t>
  </si>
  <si>
    <t>Medical Board of enquiry and Medical assistance (meetings and investigations)</t>
  </si>
  <si>
    <t>Staff Training</t>
  </si>
  <si>
    <t>Nursing and Midwifery Council of Nigeria Activities</t>
  </si>
  <si>
    <t>IGR Tracking</t>
  </si>
  <si>
    <t>Ondo State Health Statistics Bulletin</t>
  </si>
  <si>
    <t>Meetings of State/ National Council on Health</t>
  </si>
  <si>
    <t>Confidential Enquiry into Maternal Death</t>
  </si>
  <si>
    <t>Neonatal Intensive Nursing Training Programme</t>
  </si>
  <si>
    <t>Publicity</t>
  </si>
  <si>
    <t>Monitoring ahd Evaluation of Nursing Services</t>
  </si>
  <si>
    <t>Emergency Preparedness and Disease Surveillance</t>
  </si>
  <si>
    <t>Festival of Surgery Eye Camp</t>
  </si>
  <si>
    <t>Activities of the Medical and Dental Council</t>
  </si>
  <si>
    <t>State Health Research Committee monthly meeting.</t>
  </si>
  <si>
    <t>Monitoring and Supervision of research activities</t>
  </si>
  <si>
    <t>Regulation and Research into Herbal Medcine</t>
  </si>
  <si>
    <t>Monthly Joint Validation Exercise</t>
  </si>
  <si>
    <t>Monitoring and Evaluation meeting</t>
  </si>
  <si>
    <t>Health Data Consultative Committee meeting</t>
  </si>
  <si>
    <t>Printing of NHMIS Tool</t>
  </si>
  <si>
    <t>ICT unit maintenance</t>
  </si>
  <si>
    <t>Website Subscription</t>
  </si>
  <si>
    <t>Rehabilitation of existing building Central Medical Store, Ondo Road</t>
  </si>
  <si>
    <t>Completion of abandoned building at Central Medical Store, Ondo Road</t>
  </si>
  <si>
    <t>Drug Abuse Control Activities</t>
  </si>
  <si>
    <t>Inspection of Pharmaceutical Premises and Patient Medicine Shops</t>
  </si>
  <si>
    <t>Task force on Counterfeit and Fake drugs</t>
  </si>
  <si>
    <t>Pharmacists Council of Nig. Activities</t>
  </si>
  <si>
    <t>Free Health Drugs/Laboratory Reagents</t>
  </si>
  <si>
    <t>Logistics Management and Coordinating Unit (LMCU)</t>
  </si>
  <si>
    <t>Pharmaceutical Management Programmes and Activities</t>
  </si>
  <si>
    <t>Adolescent and Youth Friendly Programme</t>
  </si>
  <si>
    <t>Occupational Health</t>
  </si>
  <si>
    <t>Non-communicable Diseases</t>
  </si>
  <si>
    <t>Health Education</t>
  </si>
  <si>
    <t>HIV/AIDS Prevention and Control/Rehabilitation Programme for People living with HIV/AIDS</t>
  </si>
  <si>
    <t>TBL Control Programme</t>
  </si>
  <si>
    <t>Public Health Laboratory</t>
  </si>
  <si>
    <t>Reproductive Health</t>
  </si>
  <si>
    <t>Neglected Tropical Disease.</t>
  </si>
  <si>
    <t>Malaria and Nutrition Intervention project (counterpart fund)</t>
  </si>
  <si>
    <t>Malaria Control -AFDP funded(Drawdown)</t>
  </si>
  <si>
    <t>Save One Million Lives Programme for Result (SOMIL)</t>
  </si>
  <si>
    <t>2040001540101</t>
  </si>
  <si>
    <t>2040001540102</t>
  </si>
  <si>
    <t>2040001540104</t>
  </si>
  <si>
    <t>2040001540112</t>
  </si>
  <si>
    <t>2040001610101</t>
  </si>
  <si>
    <t>2040001620101</t>
  </si>
  <si>
    <t>2040001620102</t>
  </si>
  <si>
    <t>2040001620103</t>
  </si>
  <si>
    <t>2040001620104</t>
  </si>
  <si>
    <t>2040001620105</t>
  </si>
  <si>
    <t>2040001720101</t>
  </si>
  <si>
    <t>2040001720103</t>
  </si>
  <si>
    <t>4040000980101</t>
  </si>
  <si>
    <t>4040001550102</t>
  </si>
  <si>
    <t>4040001550103</t>
  </si>
  <si>
    <t>4040001550104</t>
  </si>
  <si>
    <t>4040001550105</t>
  </si>
  <si>
    <t>4040001550107</t>
  </si>
  <si>
    <t>4040001550108</t>
  </si>
  <si>
    <t>4040001550109</t>
  </si>
  <si>
    <t>4040001550111</t>
  </si>
  <si>
    <t>4040001550112</t>
  </si>
  <si>
    <t>4040001550113</t>
  </si>
  <si>
    <t>4040001550114</t>
  </si>
  <si>
    <t>4040001550115</t>
  </si>
  <si>
    <t>4040001550116</t>
  </si>
  <si>
    <t>4040001550117</t>
  </si>
  <si>
    <t>4040004680101</t>
  </si>
  <si>
    <t>4040001640103</t>
  </si>
  <si>
    <t>4040001640101</t>
  </si>
  <si>
    <t>4040001630131</t>
  </si>
  <si>
    <t>4040001630130</t>
  </si>
  <si>
    <t>4040001630110</t>
  </si>
  <si>
    <t>4040001630107</t>
  </si>
  <si>
    <t>4040001630106</t>
  </si>
  <si>
    <t>4040001550118</t>
  </si>
  <si>
    <t>4040001550153</t>
  </si>
  <si>
    <t>4040001550154</t>
  </si>
  <si>
    <t>4040001550157</t>
  </si>
  <si>
    <t>4040001560101</t>
  </si>
  <si>
    <t>4040001560103</t>
  </si>
  <si>
    <t>4040001560104</t>
  </si>
  <si>
    <t>4040001560106</t>
  </si>
  <si>
    <t>4040001560107</t>
  </si>
  <si>
    <t>4040001560108</t>
  </si>
  <si>
    <t>4040001570101</t>
  </si>
  <si>
    <t>4040001570102</t>
  </si>
  <si>
    <t>4040001600101</t>
  </si>
  <si>
    <t>4040001630105</t>
  </si>
  <si>
    <t>4040001630104</t>
  </si>
  <si>
    <t>4040001630103</t>
  </si>
  <si>
    <t>4040001630101</t>
  </si>
  <si>
    <t>4040001600119</t>
  </si>
  <si>
    <t>4040001600106</t>
  </si>
  <si>
    <t>4040001600105</t>
  </si>
  <si>
    <t>4040001600104</t>
  </si>
  <si>
    <t>4040001600103</t>
  </si>
  <si>
    <t>4040001600102</t>
  </si>
  <si>
    <t>MINISTRY OF INFORMATION AND ORIENTATION</t>
  </si>
  <si>
    <t>SPG- Video Centre Rentals Partnership programme</t>
  </si>
  <si>
    <t>SPG- Mass Mobilization of all Interest Groups, in Relation to Professionals and Artisans both in the Urban and the Grassroots</t>
  </si>
  <si>
    <t>SPG- National Council on Information, Strategic Conference and meeting on Public Information Management</t>
  </si>
  <si>
    <t>SPG- Maintenance of PEA Equipment</t>
  </si>
  <si>
    <t>SPG- Research project-collation and analysis of relevant data on public opinion Poll</t>
  </si>
  <si>
    <t>SPG- Publicity during Special Events</t>
  </si>
  <si>
    <t>SPG- Publicity of Government Activities and Strategic Information Management</t>
  </si>
  <si>
    <t>TOTAL: MINISTRY OF INFORMATION AND ORIENTATION</t>
  </si>
  <si>
    <t>Production of Government Publications</t>
  </si>
  <si>
    <t>Production of Calendars,Diaries,Christmas, Sallah Cards and other Souvenirs</t>
  </si>
  <si>
    <t>Production of Archives Materials</t>
  </si>
  <si>
    <t>Construction of Audio/Video Studio with Acoustic Materials</t>
  </si>
  <si>
    <t>Provision of Information Tools and Equipment</t>
  </si>
  <si>
    <t>Renovation of Temporary Archives Building</t>
  </si>
  <si>
    <t>Purchase of Desktop Computers(3) and 2 units of Qlink 2000 watts stabilizer</t>
  </si>
  <si>
    <t>Purchase of Thermocool Split Air-conditioner</t>
  </si>
  <si>
    <t>Purchase of 10 units of Cleck chairs/ 5 Tables</t>
  </si>
  <si>
    <t>Purchase of a Sharp photocopier</t>
  </si>
  <si>
    <t>Purchase of a HP 15,intel i3 laptop</t>
  </si>
  <si>
    <t>Purchase of 3units of HP LaserJet pro M402N Computer Printer</t>
  </si>
  <si>
    <t>Purchase of Office Tables</t>
  </si>
  <si>
    <t>Procurement of Haulage Vehicle, Accessories [BOSE] for Public Address System</t>
  </si>
  <si>
    <t>2020002980102</t>
  </si>
  <si>
    <t>2020002980101</t>
  </si>
  <si>
    <t>2020002980103</t>
  </si>
  <si>
    <t>2020003010101</t>
  </si>
  <si>
    <t>2020003010102</t>
  </si>
  <si>
    <t>2020003020101</t>
  </si>
  <si>
    <t>2020004140101</t>
  </si>
  <si>
    <t>2020004140102</t>
  </si>
  <si>
    <t>2020004140104</t>
  </si>
  <si>
    <t>2020004140105</t>
  </si>
  <si>
    <t>2020004140106</t>
  </si>
  <si>
    <t>2020004140107</t>
  </si>
  <si>
    <t>2020004140108</t>
  </si>
  <si>
    <t>3020002990101</t>
  </si>
  <si>
    <t>MINISTRY OF JUSTICE</t>
  </si>
  <si>
    <t>SPG- Attendance at Courts</t>
  </si>
  <si>
    <t>SPG- Administration of Criminal Justice Monitoring Committee</t>
  </si>
  <si>
    <t>TOTAL: MINISTRY OF JUSTICE</t>
  </si>
  <si>
    <t>Provision of Window Blinds for 120 Offices of 14 by 10m</t>
  </si>
  <si>
    <t>Rent/Provision of Furniture for OPD</t>
  </si>
  <si>
    <t>Purchase of Office Furniture</t>
  </si>
  <si>
    <t>Procurement and Installation of Sound proof Perkin Power Generating Set</t>
  </si>
  <si>
    <t>Purchase of Law Books and Journals</t>
  </si>
  <si>
    <t>Electronic and Digital Equipment for Lawyers &amp; Library.</t>
  </si>
  <si>
    <t>Printing and Publications of Copies of Revised Law of Ondo State, Customised Diary and contract Agreement Forms</t>
  </si>
  <si>
    <t>Mandatory Professional Training</t>
  </si>
  <si>
    <t>Farming Out of Cases</t>
  </si>
  <si>
    <t>Judgements Debt</t>
  </si>
  <si>
    <t>10% Draw-down on Processing of Agreements fees</t>
  </si>
  <si>
    <t>Accelerated Decongestion of Prisons (S.195 of the Criminal Procedure Law)</t>
  </si>
  <si>
    <t>Practicing Fee</t>
  </si>
  <si>
    <t>Support for Criminal Justice Administration and Compilation of Appeal and Court processes</t>
  </si>
  <si>
    <t>Procurement of 18-Seater Hiace Bus for ACJ Monitoring Committee</t>
  </si>
  <si>
    <t>5130003200221</t>
  </si>
  <si>
    <t>5130003200206</t>
  </si>
  <si>
    <t>5130003200205</t>
  </si>
  <si>
    <t>5130003200203</t>
  </si>
  <si>
    <t>2130003170301</t>
  </si>
  <si>
    <t>2060003160101</t>
  </si>
  <si>
    <t>2130003170302</t>
  </si>
  <si>
    <t>2130003170303</t>
  </si>
  <si>
    <t>2130004560401</t>
  </si>
  <si>
    <t>3050003140101</t>
  </si>
  <si>
    <t>3050003140102</t>
  </si>
  <si>
    <t>3050003140103</t>
  </si>
  <si>
    <t>3050003140104</t>
  </si>
  <si>
    <t>4020001490101</t>
  </si>
  <si>
    <t>3050003140105</t>
  </si>
  <si>
    <t>5130003180201</t>
  </si>
  <si>
    <t>5130003200202</t>
  </si>
  <si>
    <t>MINISTRY OF LANDS AND HOUSING</t>
  </si>
  <si>
    <t>SPG- Building Control Committee and Allied Matters</t>
  </si>
  <si>
    <t>SPG- Management of Area Offices (18 LGAs)</t>
  </si>
  <si>
    <t>TOTAL: MINISTRY OF LANDS AND HOUSING</t>
  </si>
  <si>
    <t>International Culture and Event Centre (The DOME)</t>
  </si>
  <si>
    <t>Upgrading and Maintenance of Public Building including Legislators' Quarters</t>
  </si>
  <si>
    <t>Management of Government Estates and provision of infrastructures in the Estates</t>
  </si>
  <si>
    <t>Completion of OBA's House</t>
  </si>
  <si>
    <t>Purchase of Office Equipment, Furniture and Maintenance of Capital Assets</t>
  </si>
  <si>
    <t>Digitalization of Land Records</t>
  </si>
  <si>
    <t>Land and Land Management Matters</t>
  </si>
  <si>
    <t>Consultancy Services, Capacity Building and Manpower Development</t>
  </si>
  <si>
    <t>Cadastral Survey: Survey of Government Land and Provision for Compensation on Acquired Land</t>
  </si>
  <si>
    <t>Consumable Operational Materials</t>
  </si>
  <si>
    <t>Regularisation of encroached Estates and Sensitization of the public</t>
  </si>
  <si>
    <t>Domestication of the National Building Code</t>
  </si>
  <si>
    <t>2060001170103</t>
  </si>
  <si>
    <t>2060001170104</t>
  </si>
  <si>
    <t>2060001170105</t>
  </si>
  <si>
    <t>2060001170115</t>
  </si>
  <si>
    <t>2060001880101</t>
  </si>
  <si>
    <t>2110000080101</t>
  </si>
  <si>
    <t>5060001860101</t>
  </si>
  <si>
    <t>5060001860102</t>
  </si>
  <si>
    <t>5060001860103</t>
  </si>
  <si>
    <t>5060001860104</t>
  </si>
  <si>
    <t>5060001860105</t>
  </si>
  <si>
    <t>MINISTRY OF LOCAL GOVERNMENT AND CHIEFTAINCY AFFAIRS</t>
  </si>
  <si>
    <t>SPG- State contribution to Burial Ceremonies of Obas in Ondo State</t>
  </si>
  <si>
    <t>SPG- Crisis Management and Peace Meetings</t>
  </si>
  <si>
    <t>SPG- Quarterly Interaction by Mr. Governor with Ondo State Council of Obas</t>
  </si>
  <si>
    <t>SPG- Conference/Seminar for Council of Obas</t>
  </si>
  <si>
    <t>SPG- Ondo State Council of Obas - Stipend, Sitting Allowance for members of Council, and General Welfare of Traditional Rulers</t>
  </si>
  <si>
    <t>SPG- Appointment/Induction/Inauguration/Swearing-in Programme</t>
  </si>
  <si>
    <t>TOTAL: MINISTRY OF LOCAL GOVERNMENT AND CHIEFTAINCY AFFAIRS</t>
  </si>
  <si>
    <t>Renovation of Obas' House</t>
  </si>
  <si>
    <t>Completion of Oba's House</t>
  </si>
  <si>
    <t>Purchase of Computer Set/Laptop</t>
  </si>
  <si>
    <t>Provision of Office Equipment and Furniture</t>
  </si>
  <si>
    <t>Repair of Motor Vehicles in the Ministry</t>
  </si>
  <si>
    <t>2060004220101</t>
  </si>
  <si>
    <t>2060004220103</t>
  </si>
  <si>
    <t>2110003820301</t>
  </si>
  <si>
    <t>2110003820302</t>
  </si>
  <si>
    <t>2130003830401</t>
  </si>
  <si>
    <t>SPG- Forestry Advisory/Produce Monitoring Committee</t>
  </si>
  <si>
    <t>SPG- Water Ways Task Force</t>
  </si>
  <si>
    <t>MINISTRY OF NATURAL RESOURCES</t>
  </si>
  <si>
    <t>TOTAL: MINISTRY OF NATURAL RESOURCES</t>
  </si>
  <si>
    <t>Government Counterpart Contribution for REDD+</t>
  </si>
  <si>
    <t>Drawdown for REDD+</t>
  </si>
  <si>
    <t>Coppice Management of Team Plantations</t>
  </si>
  <si>
    <t>Phase 1 Infrastructural Development of Osse River Park</t>
  </si>
  <si>
    <t>Raising of Teak Seedlings</t>
  </si>
  <si>
    <t>Raising of Gmelina Seedlings</t>
  </si>
  <si>
    <t>Planting of Teak Seedlings</t>
  </si>
  <si>
    <t>Planting of Gmelina Seedlings</t>
  </si>
  <si>
    <t>Raising of Ornamental Seedlings</t>
  </si>
  <si>
    <t>Visit to Examine Performance (Monitoring and Evaluation of the Ministry Activities)</t>
  </si>
  <si>
    <t>Purchase of Office Furniture and Equipment for the Ministry's Headquarters, Zonal and Area Offices</t>
  </si>
  <si>
    <t>Ministry of Natural Resources Home Grown Development Plan</t>
  </si>
  <si>
    <t>Regular Data Collection within and outside the State in order to inject observable innovation to boost the revenue generation in the State</t>
  </si>
  <si>
    <t>Printing of Security Documents for Timber Exploitation</t>
  </si>
  <si>
    <t>Evaluation Studies/Impact Assessment</t>
  </si>
  <si>
    <t>Purchase of Motorcycles for the Ministry</t>
  </si>
  <si>
    <t>purchase of 6 nos. laptop computer for planning officers and accounts section</t>
  </si>
  <si>
    <t>Boundary Cleaning across the State Forest Reserves</t>
  </si>
  <si>
    <t>Analysis of Forestry and Produce field data for innovative ideas</t>
  </si>
  <si>
    <t>Project Implementation Tracking and Evaluation</t>
  </si>
  <si>
    <t>Kitting of Uniform Field Staff for Forestry</t>
  </si>
  <si>
    <t>Establishment of Website for Ministry of Natural Resources</t>
  </si>
  <si>
    <t>Coppice Management of Gmelina Plantations</t>
  </si>
  <si>
    <t>Forest Inventory</t>
  </si>
  <si>
    <t>Completion of Forestry Office, Ore</t>
  </si>
  <si>
    <t>World Forest Day</t>
  </si>
  <si>
    <t>Supervision of grading</t>
  </si>
  <si>
    <t>Supervision of Anti-Smuggling Activities</t>
  </si>
  <si>
    <t>Purchase of 3 million Cocoa Seal at N9.00k each</t>
  </si>
  <si>
    <t>Rehabilitation of Produce Training School, Ondo</t>
  </si>
  <si>
    <t>Production of Specialized Documents for Produce and Allied Activities</t>
  </si>
  <si>
    <t>Completion of Control Posts at Usual, Ibuji, Okeigbo and Ifon</t>
  </si>
  <si>
    <t>Pest Control Activities at Warehouses and Processing Factories</t>
  </si>
  <si>
    <t>Quality Control at Warehouses and Processing Factories</t>
  </si>
  <si>
    <t>Ronavation of Produce Zonal and Area Office across the State</t>
  </si>
  <si>
    <t>Office of the Special Assistant to Governor on Natural Resources</t>
  </si>
  <si>
    <t>Kitting of Uniform Staff for Produce</t>
  </si>
  <si>
    <t>Construction of Control Posts at Ofosu, Lipanu, Iju, Akunnu, Ijagba &amp; Laje</t>
  </si>
  <si>
    <t>Procurement of Grading Tools: 10 Aqua Boy at N800,000 each 25 Closing Pliers at N40,000 each 25 Coding Tools at N40,000 each</t>
  </si>
  <si>
    <t>Sensitization of Stakeholders on Produce Grading Parameters and Certification</t>
  </si>
  <si>
    <t>Flag - Off of Cocoa Trade Main Season in Ondo State</t>
  </si>
  <si>
    <t>1010000370101</t>
  </si>
  <si>
    <t>1090000100136</t>
  </si>
  <si>
    <t>1090000100135</t>
  </si>
  <si>
    <t>1090000100132</t>
  </si>
  <si>
    <t>1090000100121</t>
  </si>
  <si>
    <t>1090000100120</t>
  </si>
  <si>
    <t>1090000100119</t>
  </si>
  <si>
    <t>1090000100109</t>
  </si>
  <si>
    <t>1090000100108</t>
  </si>
  <si>
    <t>1090000100107</t>
  </si>
  <si>
    <t>1090000100106</t>
  </si>
  <si>
    <t>1090000100105</t>
  </si>
  <si>
    <t>1090000100104</t>
  </si>
  <si>
    <t>1090000100103</t>
  </si>
  <si>
    <t>1090000100102</t>
  </si>
  <si>
    <t>1090000100101</t>
  </si>
  <si>
    <t>1090000090164</t>
  </si>
  <si>
    <t>1090000090162</t>
  </si>
  <si>
    <t>1090000090161</t>
  </si>
  <si>
    <t>1090000090157</t>
  </si>
  <si>
    <t>1090000090154</t>
  </si>
  <si>
    <t>1090000090140</t>
  </si>
  <si>
    <t>1090000090139</t>
  </si>
  <si>
    <t>1090000090138</t>
  </si>
  <si>
    <t>1090000090137</t>
  </si>
  <si>
    <t>1090000090133</t>
  </si>
  <si>
    <t>1090000090119</t>
  </si>
  <si>
    <t>1090000090117</t>
  </si>
  <si>
    <t>1090000090115</t>
  </si>
  <si>
    <t>1090000090114</t>
  </si>
  <si>
    <t>1090000090113</t>
  </si>
  <si>
    <t>1090000090112</t>
  </si>
  <si>
    <t>1090000090111</t>
  </si>
  <si>
    <t>1090000090108</t>
  </si>
  <si>
    <t>1090000090107</t>
  </si>
  <si>
    <t>1090000090106</t>
  </si>
  <si>
    <t>1090000090105</t>
  </si>
  <si>
    <t>1090000090104</t>
  </si>
  <si>
    <t>1090000090102</t>
  </si>
  <si>
    <t>1090000090101</t>
  </si>
  <si>
    <t>1010000370102</t>
  </si>
  <si>
    <t>MINISTRY OF PHYSICAL PLANNING AND URBAN DEVELOPMENT</t>
  </si>
  <si>
    <t>SPG- Stakeholders Forum</t>
  </si>
  <si>
    <t>SPG- Town Planning Related Days</t>
  </si>
  <si>
    <t>TOTAL: MINISTRY OF PHYSICAL PLANNING AND URBAN DEVELOPMENT</t>
  </si>
  <si>
    <t>Purchase of Twenty (20) Executive Chairs @N100,000 each</t>
  </si>
  <si>
    <t>Purchase of Twenty (20) Executive Tables @N120,000 each</t>
  </si>
  <si>
    <t>Purchase of Office Cabinets, Safes, etc</t>
  </si>
  <si>
    <t>Provision of Ten (10) Window Air Conditioners</t>
  </si>
  <si>
    <t>Purchase of Office 25 Tables</t>
  </si>
  <si>
    <t>Purchase of Twenty-Five (25) office Chairs</t>
  </si>
  <si>
    <t>Renovation of Area Offices in 18 LGAs</t>
  </si>
  <si>
    <t>Review of Extant Physical Planning Laws and Regulations</t>
  </si>
  <si>
    <t>Urban Development Control and Enforcement Activities</t>
  </si>
  <si>
    <t>Digitalization of the Ministry's Registries</t>
  </si>
  <si>
    <t>Updating of Regional &amp; Master Plans for Major Cities and Towns</t>
  </si>
  <si>
    <t>Enforcement on Contravention/Hiring of Heavy Duty Equipment</t>
  </si>
  <si>
    <t>Urban Renewal Activities</t>
  </si>
  <si>
    <t>UN-Habitat Support Programme (GCC)</t>
  </si>
  <si>
    <t>UN-Habitat Support Programme (Draw Down)</t>
  </si>
  <si>
    <t>Purchase of 4 nos HP Laptop Computers @N250,000.00 each (All in one 24-b029c-12GB RAM -ITB HBD- Wins 10)</t>
  </si>
  <si>
    <t>Purchase of 10 nos HP Desktop Computers @N200,000 each</t>
  </si>
  <si>
    <t>Purchase of Scanners for Office use</t>
  </si>
  <si>
    <t>Purchase of Shredding Machines</t>
  </si>
  <si>
    <t>Purchase of Binding Machines for Office use</t>
  </si>
  <si>
    <t>2110001410307</t>
  </si>
  <si>
    <t>2110001410306</t>
  </si>
  <si>
    <t>2110001410305</t>
  </si>
  <si>
    <t>2110001410304</t>
  </si>
  <si>
    <t>2110001410303</t>
  </si>
  <si>
    <t>2110001410302</t>
  </si>
  <si>
    <t>2110001410301</t>
  </si>
  <si>
    <t>2060004840202</t>
  </si>
  <si>
    <t>2060004840201</t>
  </si>
  <si>
    <t>2060002120106</t>
  </si>
  <si>
    <t>2060002120105</t>
  </si>
  <si>
    <t>2060002120104</t>
  </si>
  <si>
    <t>2060002120103</t>
  </si>
  <si>
    <t>2060002120101</t>
  </si>
  <si>
    <t>2060001400104</t>
  </si>
  <si>
    <t>2060002120102</t>
  </si>
  <si>
    <t>2060001400101</t>
  </si>
  <si>
    <t>2060001390107</t>
  </si>
  <si>
    <t>2060001390106</t>
  </si>
  <si>
    <t>2060001390105</t>
  </si>
  <si>
    <t>2060001390104</t>
  </si>
  <si>
    <t>2060001390103</t>
  </si>
  <si>
    <t>2060001390102</t>
  </si>
  <si>
    <t>2060001390101</t>
  </si>
  <si>
    <t>MINISTRY OF REGIONAL INTEGRATION AND SPECIAL DUTIES</t>
  </si>
  <si>
    <t>SPG- Bitumen Exploration and other Bitumen related Programmes</t>
  </si>
  <si>
    <t>SPG- Regional Integration Programmes and Allied Matters</t>
  </si>
  <si>
    <t>TOTAL: MINISTRY OF REGIONAL INTEGRATION AND SPECIAL DUTIES</t>
  </si>
  <si>
    <t>Office Partitioning</t>
  </si>
  <si>
    <t>Face-lifting of Office</t>
  </si>
  <si>
    <t>Special Intervention on Ministry's Programmes and other Sundry Projects</t>
  </si>
  <si>
    <t>Purchase of 9 nos of Laptop Computers (HP) @N216,000 each and Complete Desktop Computers (HP) with Accessories (7 nos) @N280,000 each</t>
  </si>
  <si>
    <t>Purchase of 2 Desk/Executive Chairs</t>
  </si>
  <si>
    <t>Executive Sofa, 4 nos 3-Seater and 16 nos Single</t>
  </si>
  <si>
    <t>Conference Tables and Chairs</t>
  </si>
  <si>
    <t>Purchase of 1 Ministerial Mini-Conference Room Long Table and Chairs @N750,000 for HC and 1 Mini-Conference Room Long Table and Chairs @450,000 for PS</t>
  </si>
  <si>
    <t>Purchase 5 nos of Tables and Chairs for Directors @N350,000 each</t>
  </si>
  <si>
    <t>Purchase of 10 nos Executive Tables and Chairs @N120,500 each</t>
  </si>
  <si>
    <t>Purcahse 3 nos LG Colour TV Set @N150,000 each</t>
  </si>
  <si>
    <t>Purchase of 10 nos LG Refrigerator @N65,000 each</t>
  </si>
  <si>
    <t>Purchase of 10 nos 1 Horse Power LG Split A/C @N90,000 each</t>
  </si>
  <si>
    <t>Window Blinds with Fittings (for HC, PS &amp; others) 25 nos @N15,000 each</t>
  </si>
  <si>
    <t>Purchase of 10 nos LG Radio Cassette Players @N85,000 each</t>
  </si>
  <si>
    <t>Purchase of 7 nos Computer Tables and Chairs @N45,000 each</t>
  </si>
  <si>
    <t>Purchase of 15 nos KDK Stand Fan @N15,000 each</t>
  </si>
  <si>
    <t>Special Intervention on Infrastructures</t>
  </si>
  <si>
    <t>Refurbishment of 2 nos Hilux Vans and 5 Toyota Corolla Vehicles (Engine &amp; Gear procurement with 4 nos New Tyre @N1.11m)</t>
  </si>
  <si>
    <t>2170000630302</t>
  </si>
  <si>
    <t>2130003520401</t>
  </si>
  <si>
    <t>2130000670315</t>
  </si>
  <si>
    <t>2130000670314</t>
  </si>
  <si>
    <t>2130000670313</t>
  </si>
  <si>
    <t>2130000670312</t>
  </si>
  <si>
    <t>2060000650101</t>
  </si>
  <si>
    <t>2060000650102</t>
  </si>
  <si>
    <t>2100000660102</t>
  </si>
  <si>
    <t>2130000640301</t>
  </si>
  <si>
    <t>2130000670301</t>
  </si>
  <si>
    <t>2130000670302</t>
  </si>
  <si>
    <t>2130000670304</t>
  </si>
  <si>
    <t>2130000670305</t>
  </si>
  <si>
    <t>2130000670307</t>
  </si>
  <si>
    <t>2130000670308</t>
  </si>
  <si>
    <t>2130000670309</t>
  </si>
  <si>
    <t>2130000670310</t>
  </si>
  <si>
    <t>2130000670311</t>
  </si>
  <si>
    <t>MINISTRY OF WATER RESOURCES, PUBLIC SANITATION AND HYGIENE</t>
  </si>
  <si>
    <t>TOTAL: MINISTRY OF WATER RESOURCES, PUBLIC SANITATION AND HYGIENE</t>
  </si>
  <si>
    <t>Renovation of the Ministry's Headquarters Office Complex</t>
  </si>
  <si>
    <t>Take of Grant for the Ministry</t>
  </si>
  <si>
    <t>Improved Water Supply and Sanitation Coordination, Monitoring &amp; Evaluation</t>
  </si>
  <si>
    <t>Improved Water Sanitation and Hygiene (WASH) Sector Emergency Response Implementation and Empowerment</t>
  </si>
  <si>
    <t>Capacity Building for Staff of the Ministry and for Staff of Sector-Plan Implementing Agencies</t>
  </si>
  <si>
    <t>Research &amp; Development of Low Cost, Affordable, Practical and Appropriate Technologies for Water and Sanitation Services Delivery including Research into Local Technologies for manufacture of Local Spare Parts Village Level Operation Mechanics (VLOM).</t>
  </si>
  <si>
    <t>Research &amp; Development Programmes on Water Hygiene and Sanitation,</t>
  </si>
  <si>
    <t>Research into and the Development of the Management and Use of Water Resources</t>
  </si>
  <si>
    <t>Purchase of Desktop and Laptop Computers</t>
  </si>
  <si>
    <t>Purchase of Laserjet Printers</t>
  </si>
  <si>
    <t>Purchase of Office Tables &amp; Conference Tables</t>
  </si>
  <si>
    <t>Purchase of Executive &amp; Office Chairs</t>
  </si>
  <si>
    <t>Purchase of Air Conditioners</t>
  </si>
  <si>
    <t>Purchase of Office Safes &amp; Cabinets</t>
  </si>
  <si>
    <t>Water Conservation and Management Implementation and Sustainability</t>
  </si>
  <si>
    <t>Implementation of Water Sector Law; Development of Frameworks, Policy Development, Review, Implementation and Dissemination</t>
  </si>
  <si>
    <t>Detailed Surveys and Investigations of the Potentials of Ondo State Rivers for Hydro-Power generation, Irrigation activities, Recreational Activities; Water Production &amp; Supply/Development of State Water Resources Master Plan</t>
  </si>
  <si>
    <t>Improvement on policy guideline for Hygiene Promotion &amp; Education in Households of Urban and Villages</t>
  </si>
  <si>
    <t>Clean Ondo Campaign Programme</t>
  </si>
  <si>
    <t>2100004630101</t>
  </si>
  <si>
    <t>2100004630102</t>
  </si>
  <si>
    <t>2100004750201</t>
  </si>
  <si>
    <t>5100004620101</t>
  </si>
  <si>
    <t>5100004620102</t>
  </si>
  <si>
    <t>5100004620103</t>
  </si>
  <si>
    <t>5100004620104</t>
  </si>
  <si>
    <t>5100004620105</t>
  </si>
  <si>
    <t>5100004620106</t>
  </si>
  <si>
    <t>5100004700101</t>
  </si>
  <si>
    <t>5100004700102</t>
  </si>
  <si>
    <t>5100004820101</t>
  </si>
  <si>
    <t>5100004720104</t>
  </si>
  <si>
    <t>5100004720103</t>
  </si>
  <si>
    <t>5100004720102</t>
  </si>
  <si>
    <t>5100004720101</t>
  </si>
  <si>
    <t>5100004710104</t>
  </si>
  <si>
    <t>5100004710103</t>
  </si>
  <si>
    <t>5100004710102</t>
  </si>
  <si>
    <t>5100004700103</t>
  </si>
  <si>
    <t>5100004700104</t>
  </si>
  <si>
    <t>5100004710101</t>
  </si>
  <si>
    <t>MINISTRY OF WOMEN AFFAIRS AND SOCIAL DEVELOPMENT</t>
  </si>
  <si>
    <t>SPG- Attendance at the Session of the UN Commission on the Status of Women</t>
  </si>
  <si>
    <t>SPG- Commemoration of special international days: Women, Elderly, Family, the National Children Day and the Day of the African Child and Widows</t>
  </si>
  <si>
    <t>SPG- Armed Forces Remembrance Day</t>
  </si>
  <si>
    <t>SPG- Nigerian Inter-religious Council Activities</t>
  </si>
  <si>
    <t>SPG- Human Trafficking Control Programme</t>
  </si>
  <si>
    <t>SPG- Meeting of Her Excellency with Women Groups</t>
  </si>
  <si>
    <t>SPG- Management/Coordination and Subvention to NGOs</t>
  </si>
  <si>
    <t>SPG- Reduction of women's vulnerability to HIV/AID &amp; STDs</t>
  </si>
  <si>
    <t>SPG- Resettlement scheme for street children and monitoring of foster and adopted children</t>
  </si>
  <si>
    <t>SPG- Support programme for orphans and vulnerable children</t>
  </si>
  <si>
    <t>SPG- Support for Probation Case Committee and Family Court: Seminars, Management and Allowances for Family Court Panel</t>
  </si>
  <si>
    <t>SPG- Welfare Support for Elderly and all other Vulnerable groups/Emergency Services</t>
  </si>
  <si>
    <t>SPG- Sensitization of the Public on Child Abuse Practises on TV and Radio and Monitoring of Day Care Centres</t>
  </si>
  <si>
    <t>SPG- Women Enlightenment and Empowerment</t>
  </si>
  <si>
    <t>SPG- Maintenance of Babafunke Ajasin Auditorium</t>
  </si>
  <si>
    <t>SPG- Advocacy of Women Affairs Programme and Production of Women of Fame Document</t>
  </si>
  <si>
    <t>SPG- Participation of the Ministry in Trade Fairs</t>
  </si>
  <si>
    <t>SPG- Welfare of the Remand Home Visiting Committee</t>
  </si>
  <si>
    <t>SPG- Meeting of Honourable Commissioner with the Women group</t>
  </si>
  <si>
    <t>SPG- FOWOSO Programme</t>
  </si>
  <si>
    <t>TOTAL: MINISTRY OF WOMEN AFFAIRS AND SOCIAL DEVELOPMENT</t>
  </si>
  <si>
    <t>Completion/Renovation of Correctional Centre, Akure</t>
  </si>
  <si>
    <t>Renovation of Offices at the Headquarters</t>
  </si>
  <si>
    <t>Renovation of Babafunke Ajasin Hall</t>
  </si>
  <si>
    <t>Renovation of kudirat Abiola shopping hall</t>
  </si>
  <si>
    <t>Children Parliament Activities</t>
  </si>
  <si>
    <t>Capacity building (Staff)</t>
  </si>
  <si>
    <t>Consultancy services and purchase of equipment for women skills acquisition centre</t>
  </si>
  <si>
    <t>Purchase of Uniform, Sandals, Furniture, Bedding etc for Inmate of Remand Home and Children Home</t>
  </si>
  <si>
    <t>4040003580101</t>
  </si>
  <si>
    <t>3050003590102</t>
  </si>
  <si>
    <t>3050003590101</t>
  </si>
  <si>
    <t>2080003570201</t>
  </si>
  <si>
    <t>2060003560104</t>
  </si>
  <si>
    <t>2060003560103</t>
  </si>
  <si>
    <t>2060003560102</t>
  </si>
  <si>
    <t>2060003560101</t>
  </si>
  <si>
    <t>MINISTRY OF YOUTH AND SPORTS DEVELOPMENT</t>
  </si>
  <si>
    <t>SPG- National Youth Day/Subvention</t>
  </si>
  <si>
    <t>SPG- Youth Summit</t>
  </si>
  <si>
    <t>SPG- Mobilization/Sensitization</t>
  </si>
  <si>
    <t>SPG- Monitoring and Data Collection on Youth</t>
  </si>
  <si>
    <t>SPG- Running Grant to Youth Council</t>
  </si>
  <si>
    <t>SPG- International Students Day Celebration</t>
  </si>
  <si>
    <t>SPG- Radio &amp; TV Enlightenment Programme</t>
  </si>
  <si>
    <t>SPG- Youth Officers &amp; Leaders Training</t>
  </si>
  <si>
    <t>SPG- National &amp; International Youth Conferences &amp; Exchange Programmes</t>
  </si>
  <si>
    <t>SPG- Grants to NYSC: State Office &amp; Regional Office</t>
  </si>
  <si>
    <t>SPG- Youth Empowerment Capacity Building</t>
  </si>
  <si>
    <t>SPG- National Conference and Capacity Building</t>
  </si>
  <si>
    <t>SPG- Participation in National &amp; International Competitions/Festivals</t>
  </si>
  <si>
    <t>TOTAL: MINISTRY OF YOUTH AND SPORTS DEVELOPMENT</t>
  </si>
  <si>
    <t>Construction of Hostel @ NYSC Camp Ikare Akoko</t>
  </si>
  <si>
    <t>Completion of Ondo Township Stadium</t>
  </si>
  <si>
    <t>Completion of Ore Township Stadium</t>
  </si>
  <si>
    <t>Maintenance/Purchase of Office Eqiupment &amp; Furniture for the 3 Zonal Offices of Youth Dept</t>
  </si>
  <si>
    <t>Purchase of Laptops and Desktop Computers,Printers &amp; PhotoCopier Machines,Fridges,AirConditioners &amp; Accessories for offices.</t>
  </si>
  <si>
    <t>Purchase of Multimedial Equipement e.g. Projector,PAS, Video and Still Cameras &amp; Accessories.</t>
  </si>
  <si>
    <t>Purchase of Furniture and Fittings for offices</t>
  </si>
  <si>
    <t>Programmes and Activities of the Newly Established Ondo State Youth Parliament</t>
  </si>
  <si>
    <t>Preliminary Works on newly proposed project: Multipurpose Youth Centre @ Akure</t>
  </si>
  <si>
    <t>Establishment of Football Academy</t>
  </si>
  <si>
    <t>General Training/Capacity building</t>
  </si>
  <si>
    <t>Rehabilitation of School Dam at Ajuwa Grammar School, Oke-Agbe Akoko</t>
  </si>
  <si>
    <t>2080003460101</t>
  </si>
  <si>
    <t>2080003480101</t>
  </si>
  <si>
    <t>2080003480104</t>
  </si>
  <si>
    <t>2130003490401</t>
  </si>
  <si>
    <t>2130003490404</t>
  </si>
  <si>
    <t>2130003490406</t>
  </si>
  <si>
    <t>2130003490407</t>
  </si>
  <si>
    <t>4080003440101</t>
  </si>
  <si>
    <t>4080003440102</t>
  </si>
  <si>
    <t>4080003440103</t>
  </si>
  <si>
    <t>4080003440104</t>
  </si>
  <si>
    <t>4100003470101</t>
  </si>
  <si>
    <t>MUSLIM WELFARE BOARD</t>
  </si>
  <si>
    <t>SPG- Muslim Pilgrim Operation</t>
  </si>
  <si>
    <t>SPG- Coordination of Muslim Organisation &amp; Mobilisation of Muslim Activity</t>
  </si>
  <si>
    <t>TOTAL: MUSLIM WELFARE BOARD</t>
  </si>
  <si>
    <t>Construction of office complex at Hajj camp</t>
  </si>
  <si>
    <t>Social Empowerment Programme</t>
  </si>
  <si>
    <t>2060003670205</t>
  </si>
  <si>
    <t>5030004520101</t>
  </si>
  <si>
    <t>NEURO-PSYCHIATRIC SPECIALIST HOSPITAL</t>
  </si>
  <si>
    <t>Re-roofing of Hospital buildings(Male&amp;Female wards and Therapeutics unit)</t>
  </si>
  <si>
    <t>Change of Hospital ceilings of both wards(Female and Male)</t>
  </si>
  <si>
    <t>Burglary doors&amp;window protection (Building of burglary doors and windows of the hospital for Security)</t>
  </si>
  <si>
    <t>Reconstruction of Toilets and Bathrooms in Female and Male wards</t>
  </si>
  <si>
    <t>Creation of Seclusion (creation of seclusion places for the patients)</t>
  </si>
  <si>
    <t>Kitchen for the Hospital (Building of canteen)</t>
  </si>
  <si>
    <t>Building of roofed walkaway from GOPD to Wards.</t>
  </si>
  <si>
    <t>Costruction of Ramp at GOPD/Emergency unit of the Hospital.</t>
  </si>
  <si>
    <t>Building of Almoner Cubicles</t>
  </si>
  <si>
    <t>Construction of Parking space for hospital Principal Officers.</t>
  </si>
  <si>
    <t>Purchase of Personality Assessment Instrument.</t>
  </si>
  <si>
    <t>Purchase of 10 units of Air conditioner and Installation.</t>
  </si>
  <si>
    <t>2060003350204</t>
  </si>
  <si>
    <t>2060003350205</t>
  </si>
  <si>
    <t>2060003350206</t>
  </si>
  <si>
    <t>2060003350207</t>
  </si>
  <si>
    <t>2060003350208</t>
  </si>
  <si>
    <t>2060003350209</t>
  </si>
  <si>
    <t>2060003350210</t>
  </si>
  <si>
    <t>2060003350211</t>
  </si>
  <si>
    <t>2060003350212</t>
  </si>
  <si>
    <t>2060003350213</t>
  </si>
  <si>
    <t>2060003350214</t>
  </si>
  <si>
    <t>2060003350215</t>
  </si>
  <si>
    <t>TOTAL: NEURO-PSYCHIATRIC SPECIALIST HOSPITAL</t>
  </si>
  <si>
    <t>NEW MAP PROJECT OFFICE</t>
  </si>
  <si>
    <t>New Map Draw Down</t>
  </si>
  <si>
    <t>5090004770101</t>
  </si>
  <si>
    <t>5090004770102</t>
  </si>
  <si>
    <t>TOTAL: NEW MAP PROJECT OFFICE</t>
  </si>
  <si>
    <t>OFFICE OF AUDITOR GENERAL FOR LOCAL GOVERNMENT</t>
  </si>
  <si>
    <t>SPG- Special Audit Investigation and Allied Matters</t>
  </si>
  <si>
    <t>TOTAL: OFFICE OF AUDITOR GENERAL FOR LOCAL GOVERNMENT</t>
  </si>
  <si>
    <t>TRAINING AND CAPACITY BUILDIING FOR AUDITORS</t>
  </si>
  <si>
    <t>REFURBISHMENT AND MAINTENANCE OF VEHINCLES</t>
  </si>
  <si>
    <t>Purchase of two Laptops with printer</t>
  </si>
  <si>
    <t>2090000710201</t>
  </si>
  <si>
    <t>2090000710203</t>
  </si>
  <si>
    <t>2090000710210</t>
  </si>
  <si>
    <t>3050003280101</t>
  </si>
  <si>
    <t>SPG- National Council on Establishments</t>
  </si>
  <si>
    <t>SPG- Central Training vote</t>
  </si>
  <si>
    <t>SPG- Grant to Labour / Industrial Unions.</t>
  </si>
  <si>
    <t>SPG- May Day Celebration</t>
  </si>
  <si>
    <t>SPG- E-pass</t>
  </si>
  <si>
    <t>SPG- Establishments and Allied Matters</t>
  </si>
  <si>
    <t>SPG- Conduct of Compulsory / Confirmation Exam for Junior Officers</t>
  </si>
  <si>
    <t>SPG- Public Service Reference Library</t>
  </si>
  <si>
    <t>SPG- Printing of Regulatory Books</t>
  </si>
  <si>
    <t>SPG- Acquisition of New Books to the Civil Service reference Library and Allied Matters</t>
  </si>
  <si>
    <t>OFFICE OF ESTABLISHMENTS</t>
  </si>
  <si>
    <t>TOTAL: OFFICE OF ESTABLISHMENTS</t>
  </si>
  <si>
    <t>Purchase of 4 nos HP Laptop Computers @N250,000.00 each (All in one 24-b029c-12GB RAM -ITB HBD- Wins 10) and 20 HP Desktop Computers @N200,000 each</t>
  </si>
  <si>
    <t>Purchase of Twenty (20) Executive Chairs @ N90,000 each with 12% VAT, Tax &amp; EEF inclusive</t>
  </si>
  <si>
    <t>Purchase of (6) Motor-Cycles @N200,000 each</t>
  </si>
  <si>
    <t>OFFICE OF PUBLIC UTILITIES</t>
  </si>
  <si>
    <t>SPG- Special Intervention on Public Utilities</t>
  </si>
  <si>
    <t>TOTAL: OFFICE OF PUBLIC UTILITIES</t>
  </si>
  <si>
    <t>Stakeholders Forum on Public Utilities</t>
  </si>
  <si>
    <t>Support for Cluster Off-Take Unit (COU)</t>
  </si>
  <si>
    <t>Needs Assessment on Public Utilities</t>
  </si>
  <si>
    <t>Support for Mini Grid</t>
  </si>
  <si>
    <t>GIS/USSD reporting facilities and feedback harvesting mechanism</t>
  </si>
  <si>
    <t>Renewable Energy Desk</t>
  </si>
  <si>
    <t>2130001370301</t>
  </si>
  <si>
    <t>2110001380301</t>
  </si>
  <si>
    <t>2130001370302</t>
  </si>
  <si>
    <t>2130001900101</t>
  </si>
  <si>
    <t>2130001370304</t>
  </si>
  <si>
    <t>2100001070101</t>
  </si>
  <si>
    <t>2100001070102</t>
  </si>
  <si>
    <t>2100001070106</t>
  </si>
  <si>
    <t>2100001070107</t>
  </si>
  <si>
    <t>2100001070110</t>
  </si>
  <si>
    <t>2100001070111</t>
  </si>
  <si>
    <t>SPG- Compliance Monitoring / Revenue/ Operation Monitoring and Other Allied Matters</t>
  </si>
  <si>
    <t>SPG- Preparation, Printing and Publication of Final Accounts</t>
  </si>
  <si>
    <t>SPG- E-Pass Centre/Computer Materials</t>
  </si>
  <si>
    <t>SPG- Security (Night and Day Guards) at TCO Offices</t>
  </si>
  <si>
    <t>SPG- World Bank Project Financial Management Activities Unit (PFMU)</t>
  </si>
  <si>
    <t>SPG- SIFMIS Operational Activities and Other Allied Matters</t>
  </si>
  <si>
    <t>OFFICE OF THE ACCOUNTANT GENERAL</t>
  </si>
  <si>
    <t>TOTAL: OFFICE OF THE ACCOUNTANT GENERAL</t>
  </si>
  <si>
    <t>Fumigation of the Treasury Department and 19 TCOs</t>
  </si>
  <si>
    <t>Renovation of TCOs in Fourteen (14) LGAs of the State</t>
  </si>
  <si>
    <t>Furniture and Fittings for Offices</t>
  </si>
  <si>
    <t>Treasury House/Project financial management Unit Building</t>
  </si>
  <si>
    <t>Construction of Treasury Gate, Gate House, Car Parks and Landscaping of SIFMIS ICT Training Centre</t>
  </si>
  <si>
    <t>Procurement of Laptops with Accessories for SIFMIS SMEs &amp; Help Desk Officers (90 SMEs + 73 HDOs) 163nos. @ N250,000.00</t>
  </si>
  <si>
    <t>Continuous Capacity Building &amp; ICT Training on SIFMIS Project</t>
  </si>
  <si>
    <t>Annual Maintenance of SIFMIS Hardware and Software</t>
  </si>
  <si>
    <t>Construction and Furnishing of SIFMIS Primary Data Centre (PDC)</t>
  </si>
  <si>
    <t>Valuation of Government Assets (Properties/Plants/Equipment etc.) in compliance with IPSAS Accrual concept.</t>
  </si>
  <si>
    <t>First Pay Biometrics Solution for all Workers State-wide.</t>
  </si>
  <si>
    <t>Acquisition of ICT for the Implementation of IPSAS and Provision of (Phase II) Internet Network Facility</t>
  </si>
  <si>
    <t>Development and Hosting of Website (Off Shelf)</t>
  </si>
  <si>
    <t>Payment of Monthly Internet Bandwidth @ =N=0.500m</t>
  </si>
  <si>
    <t>Provision of SIFMIS Links through VPN Connection and SIFMIS Link to Stakeholders</t>
  </si>
  <si>
    <t>Annual Maintenance Fee for SAP Software</t>
  </si>
  <si>
    <t>Purchase of Office Furniture and Fittings- Shredding Machines, Refrigerators Photocopiers, Printers and Scanners, etc</t>
  </si>
  <si>
    <t>Purchase of GUBABI Security Safes (50 Nos)</t>
  </si>
  <si>
    <t>Purchase of one (1) Toyota Avensis with Accessories for the AG</t>
  </si>
  <si>
    <t>Departmental Capacity Building in Accounting Proficiency (Forensic Accounting, Accrual/Cash Concept, Taxation, E-Payroll Training, Treasury Mgt, etc)</t>
  </si>
  <si>
    <t>Implementation of PriceWaterHouseCoopers (PWC) Training Needs</t>
  </si>
  <si>
    <t>2060001730101</t>
  </si>
  <si>
    <t>2060001730102</t>
  </si>
  <si>
    <t>2060001730107</t>
  </si>
  <si>
    <t>2060001730109</t>
  </si>
  <si>
    <t>2060001740101</t>
  </si>
  <si>
    <t>2130000910101</t>
  </si>
  <si>
    <t>2130000910102</t>
  </si>
  <si>
    <t>2130000910103</t>
  </si>
  <si>
    <t>2130000910104</t>
  </si>
  <si>
    <t>2130000910105</t>
  </si>
  <si>
    <t>2130000910106</t>
  </si>
  <si>
    <t>2130000910108</t>
  </si>
  <si>
    <t>2130000910109</t>
  </si>
  <si>
    <t>2130000910110</t>
  </si>
  <si>
    <t>2130000910111</t>
  </si>
  <si>
    <t>2130000910137</t>
  </si>
  <si>
    <t>2130000910139</t>
  </si>
  <si>
    <t>2130001750301</t>
  </si>
  <si>
    <t>2130001760301</t>
  </si>
  <si>
    <t>2130001770101</t>
  </si>
  <si>
    <t>3050001780105</t>
  </si>
  <si>
    <t>3050001780101</t>
  </si>
  <si>
    <t>BUDGET 2020 ADJUSTMENT - CAPITAL</t>
  </si>
  <si>
    <t>OFFICE OF THE HEAD OF SERVICE</t>
  </si>
  <si>
    <t>Refurbishment and Maintenance of Vehicles</t>
  </si>
  <si>
    <t>Renovation of HOS Guest House</t>
  </si>
  <si>
    <t>Purchase of 2 number of Motorcycles</t>
  </si>
  <si>
    <t>Purchase of Office Equipment and Furniture</t>
  </si>
  <si>
    <t>2130003850401</t>
  </si>
  <si>
    <t>2130003860401</t>
  </si>
  <si>
    <t>2130003870401</t>
  </si>
  <si>
    <t>2130003880401</t>
  </si>
  <si>
    <t>TOTAL: OFFICE OF THE HEAD OF SERVICE</t>
  </si>
  <si>
    <t>OFFICE OF THE STATE AUDITOR GENERAL</t>
  </si>
  <si>
    <t>SPG- Mandatory Professional Training Programmes for Auditors.</t>
  </si>
  <si>
    <t>SPG- Preparation and production of Auditor-General Report.</t>
  </si>
  <si>
    <t>SPG- Special Audit Assignment: (i) Special Investigation</t>
  </si>
  <si>
    <t>TOTAL: OFFICE OF THE STATE AUDITOR GENERAL</t>
  </si>
  <si>
    <t>Renovation and Re-roofing of Office Building at Ondo.</t>
  </si>
  <si>
    <t>Renovation of old headquarter office building and outstations</t>
  </si>
  <si>
    <t>RENOVATION OF AUDITOR GENERAL'S OFFICE OKITIPUPA</t>
  </si>
  <si>
    <t>Renovation of Auditor General's Area Office, Alagbaka Akure</t>
  </si>
  <si>
    <t>Construction of car park at the new headquarter building</t>
  </si>
  <si>
    <t>2060003330102</t>
  </si>
  <si>
    <t>2060003330103</t>
  </si>
  <si>
    <t>2060003330108</t>
  </si>
  <si>
    <t>2060003330109</t>
  </si>
  <si>
    <t>2060003340201</t>
  </si>
  <si>
    <t>OFFICE OF TRANSPORT</t>
  </si>
  <si>
    <t>SPG- Maintenance and fuelling of Amphibious machine 400E</t>
  </si>
  <si>
    <t>SPG- Ondo State Free School Shuttle Project</t>
  </si>
  <si>
    <t>SPG- Participation in National Council meetings and conferences-COREN,CIPMN,NIM,NCT,NSE &amp; Others</t>
  </si>
  <si>
    <t>SPG- Sensitization/Enlightenment, Safety Campaign(NURTW, ACOMORAN, Maritime Workers etc)</t>
  </si>
  <si>
    <t>SPG- In-house study/research on Regional Railway Development</t>
  </si>
  <si>
    <t>SPG- Sunshine Traffic Control/Traffic Management</t>
  </si>
  <si>
    <t>TOTAL: OFFICE OF TRANSPORT</t>
  </si>
  <si>
    <t>Fencing of VIO's Offices</t>
  </si>
  <si>
    <t>Provision of Uniform Accessories to STC/IWW Officers</t>
  </si>
  <si>
    <t>Completion of On-going Office Complex/Construction of Toilets</t>
  </si>
  <si>
    <t>Clearing of Water Hycinth/Weeds along State Waterways and Allied Matters</t>
  </si>
  <si>
    <t>Completion of a Floating Jetty at Igbekebo</t>
  </si>
  <si>
    <t>Purchase/Reconfiguration and Repairs of Towing Trucks</t>
  </si>
  <si>
    <t>Road Furniture and Road/Waterways Maintenance.</t>
  </si>
  <si>
    <t>Auto Race Rally</t>
  </si>
  <si>
    <t>Database Creation</t>
  </si>
  <si>
    <t>Provision of Jacket for Okada Riders</t>
  </si>
  <si>
    <t>Facilitation of Alape Port/Igodan-Lisa Aerodrome</t>
  </si>
  <si>
    <t>2060000730101</t>
  </si>
  <si>
    <t>2060000730104</t>
  </si>
  <si>
    <t>2060002440101</t>
  </si>
  <si>
    <t>2160000740101</t>
  </si>
  <si>
    <t>2160002450101</t>
  </si>
  <si>
    <t>2170000750301</t>
  </si>
  <si>
    <t>2170002470201</t>
  </si>
  <si>
    <t>2170002470204</t>
  </si>
  <si>
    <t>2170002470205</t>
  </si>
  <si>
    <t>2170004500301</t>
  </si>
  <si>
    <t>2190004150201</t>
  </si>
  <si>
    <t>ONDO STATE AGENCY FOR THE CONTROL OF AIDS (ODSACA)</t>
  </si>
  <si>
    <t>Provision of Nutritional Support to Identified People Living with HIV Positively</t>
  </si>
  <si>
    <t>Procurement of 500 HIV Test Kits (300 Determine &amp; Genie II and 100 Stat Pack) and Consumable (Last Year 350 Test Kits Approved)</t>
  </si>
  <si>
    <t>Implement the 'Test and Treat ' Policy and the option B+ Anti-retroviral Strategy in accordance with National Policy and Guidelines</t>
  </si>
  <si>
    <t>Printing and dissemination of Ondo State HIV/AIDS strategic plan (SSP) 2017-2021 and Nigeria AIDS Indicator and Impact Survey (NAIIS) Support</t>
  </si>
  <si>
    <t>Maintenance of Polymerized Chain Reaction {PCR} machine cum Procurement of Emyzme Linked Imnunosorbent Assay {ELISA} machine for comprehensive sites.</t>
  </si>
  <si>
    <t>Procurement of Information, Education, Communication (IEC)materials, posters, handbills, lapels, wristbands, customised biros, notebooks etc.</t>
  </si>
  <si>
    <t>Procurement of Polymerase Chain Reaction Machine (COBAS 4800 Instrument)</t>
  </si>
  <si>
    <t>Conduct Mobile HIV Testing Services outreaches across the 203 wards</t>
  </si>
  <si>
    <t>Procurement of 1000 sets of Personal Protective Equipments</t>
  </si>
  <si>
    <t>Commemoration of World AIDS Day</t>
  </si>
  <si>
    <t>Support to Networks: (Civil Society Organizations for HIV/AIDS in Nigeria, Network of People Living with HIV in Nigeria, Association of Women Against HIV and AIDS in Nigeria )</t>
  </si>
  <si>
    <t>Support to Line Ministries: MoH, MoWA, MoYD&amp;S, MoE</t>
  </si>
  <si>
    <t>Monitoring &amp; Evaluation: Scale up M&amp;E Efforts to ensure Quality data collection, collation, Analysis and Dissemination- Printing &amp; Reprinting of Tools &amp; training of M&amp;E officers on the use of new tools.</t>
  </si>
  <si>
    <t>Organised Two weeks Training for 70 Identified Counsellors on HIV Testing Services</t>
  </si>
  <si>
    <t>Procurement of Condom for HIV/AIDS Activities (1,000 Cartons)</t>
  </si>
  <si>
    <t>HIV/AIDS Activities on Special events- Independence Day Celebration</t>
  </si>
  <si>
    <t>Production and Airing of Jingles (Culturally Appropriate and Gender-Sensitive Local Languages; English, Yoruba and Ijaw on TV &amp; Radio for 4 Quarters/Enforcement of Anti-Stigma Law</t>
  </si>
  <si>
    <t>Conduct 1-day Advocacy &amp; Sensitization Meeting with the Honourable Members of House of Assembly.</t>
  </si>
  <si>
    <t>Build the Capacity of Laboratories to provide EID Services to Reduce Turn-around Time for EID</t>
  </si>
  <si>
    <t>Procurement of Support Materials to LACAS in 18 LGAs of the State.</t>
  </si>
  <si>
    <t>Support to Technical Working Group (TWG) on prevention of mother to child transmission of HIV, orphan and vulnerable children.</t>
  </si>
  <si>
    <t>TOTAL: ONDO STATE AGENCY FOR THE CONTROL OF AIDS (ODSACA)</t>
  </si>
  <si>
    <t>4040000480105</t>
  </si>
  <si>
    <t>4040000480106</t>
  </si>
  <si>
    <t>4040000480107</t>
  </si>
  <si>
    <t>4040000480119</t>
  </si>
  <si>
    <t>4040000480120</t>
  </si>
  <si>
    <t>4040000480122</t>
  </si>
  <si>
    <t>4040000480127</t>
  </si>
  <si>
    <t>4040000490101</t>
  </si>
  <si>
    <t>4040000490103</t>
  </si>
  <si>
    <t>4040000490102</t>
  </si>
  <si>
    <t>4040000490104</t>
  </si>
  <si>
    <t>4040000490105</t>
  </si>
  <si>
    <t>4040000490106</t>
  </si>
  <si>
    <t>4040000490107</t>
  </si>
  <si>
    <t>4040000490108</t>
  </si>
  <si>
    <t>4040000490110</t>
  </si>
  <si>
    <t>4040000490112</t>
  </si>
  <si>
    <t>4040000490114</t>
  </si>
  <si>
    <t>4040000490117</t>
  </si>
  <si>
    <t>4040000490135</t>
  </si>
  <si>
    <t>4040000490136</t>
  </si>
  <si>
    <t>ONDO STATE AGRI-BUSINESS EMPOWERMENT CENTRE ( OSAEC )</t>
  </si>
  <si>
    <t>OSAEC Project</t>
  </si>
  <si>
    <t>NEXIM BANK Agric Export Support Facility</t>
  </si>
  <si>
    <t>Commercial Agriculture Credit Scheme(CACS)</t>
  </si>
  <si>
    <t>Installation of Hydroponics across the 18 LGAs of the State for soiless farming</t>
  </si>
  <si>
    <t>E- Wallet for production of fish, poultry, piggery, cassava, maize, goat, ginger/turmeric,Oil palm, cocoa, cashew, rubber, goat, snail, rice e.t.c</t>
  </si>
  <si>
    <t>Establishment of Rice Mill</t>
  </si>
  <si>
    <t>TOTAL: ONDO STATE AGRI-BUSINESS EMPOWERMENT CENTRE (OSAEC)</t>
  </si>
  <si>
    <t>1010004120301</t>
  </si>
  <si>
    <t>1010004120305</t>
  </si>
  <si>
    <t>1010004120306</t>
  </si>
  <si>
    <t>1010004120307</t>
  </si>
  <si>
    <t>1010004120308</t>
  </si>
  <si>
    <t>1010004120309</t>
  </si>
  <si>
    <t>ONDO STATE BOUNDARY COMMISSION</t>
  </si>
  <si>
    <t>SPG- Hosting of Boundary meetings and other related boundary matters to meet emergency need both inter and intra State Boundary disputes</t>
  </si>
  <si>
    <t>SPG- Sensitization/Workshop on Land/Boundary Related Matters</t>
  </si>
  <si>
    <t>SPG- Demarcation of Inter and Intra State Boundary Exercise/Field Tracing and Verification</t>
  </si>
  <si>
    <t>SPG- Documentary Journals on Boundary Matters</t>
  </si>
  <si>
    <t>SPG- Border Community development agency Activities</t>
  </si>
  <si>
    <t>SPG- Ondo/Osun Disputed Areas and other Related Ondo/Osun Matters</t>
  </si>
  <si>
    <t>TOTAL: ONDO STATE BOUNDARY COMMISSION</t>
  </si>
  <si>
    <t>Painting of Office Complex</t>
  </si>
  <si>
    <t>Purchase of Sliding Windows</t>
  </si>
  <si>
    <t>Purchase of Conference Tables</t>
  </si>
  <si>
    <t>Purchase of Conference Chairs</t>
  </si>
  <si>
    <t>Purchase of 5 Executive Tables</t>
  </si>
  <si>
    <t>Purchase of Gubabi Steel Shelves</t>
  </si>
  <si>
    <t>Purchase of Video Camera</t>
  </si>
  <si>
    <t>Purchase of 1 Photocopier</t>
  </si>
  <si>
    <t>Purchase of 1 Power Generating Set</t>
  </si>
  <si>
    <t>2060000130101</t>
  </si>
  <si>
    <t>2060000130102</t>
  </si>
  <si>
    <t>2060000140101</t>
  </si>
  <si>
    <t>2060000140102</t>
  </si>
  <si>
    <t>2060000140103</t>
  </si>
  <si>
    <t>2060000140104</t>
  </si>
  <si>
    <t>2110000120102</t>
  </si>
  <si>
    <t>2110000120103</t>
  </si>
  <si>
    <t>2140000170101</t>
  </si>
  <si>
    <t>ONDO STATE BUREAU OF STATISTICS</t>
  </si>
  <si>
    <t>SPG- Strengthening of State Bureau of statistics</t>
  </si>
  <si>
    <t>SPG- Production and implementation of the state Statistical Master Plan</t>
  </si>
  <si>
    <t>SPG- Conferences, Capacity Building and Meetings of the state Consultative Committee on statistic</t>
  </si>
  <si>
    <t>SPG- Survey Activities</t>
  </si>
  <si>
    <t>SPG- Printing of Statistical Publications</t>
  </si>
  <si>
    <t>Purchase of Office Equipment</t>
  </si>
  <si>
    <t>purchase of office Equipment</t>
  </si>
  <si>
    <t>Renovation of Office</t>
  </si>
  <si>
    <t>Production and Dissemination of Statistical Publications (Printing)</t>
  </si>
  <si>
    <t>Construction of State (GDP) Gross Domestic Product</t>
  </si>
  <si>
    <t>TOTAL: ONDO STATE BUREAU OF STATISTICS</t>
  </si>
  <si>
    <t>2130003210301</t>
  </si>
  <si>
    <t>2130003240304</t>
  </si>
  <si>
    <t>2130003240305</t>
  </si>
  <si>
    <t>3050003250101</t>
  </si>
  <si>
    <t>3050003250102</t>
  </si>
  <si>
    <t>ONDO STATE COMMUNITY AND SOCIAL DEVELOPMENT AGENCY</t>
  </si>
  <si>
    <t>SPG- Community and Social Relations</t>
  </si>
  <si>
    <t>TOTAL: ONDO STATE COMMUNITY AND SOCIAL DEVELOPMENT AGENCY</t>
  </si>
  <si>
    <t>Construction of Office Building</t>
  </si>
  <si>
    <t>Community and Social Development Project Counterpart</t>
  </si>
  <si>
    <t>Community and Social Development Project -Draw Down</t>
  </si>
  <si>
    <t>2060001040101</t>
  </si>
  <si>
    <t>5040003360201</t>
  </si>
  <si>
    <t>5040003360202</t>
  </si>
  <si>
    <t>ONDO STATE DEVELOPMENT AND PROPERTY CORPORATION</t>
  </si>
  <si>
    <t>Estate Development: Acquisition of Land, Payment of Compensation and Construction of Houses</t>
  </si>
  <si>
    <t>Acquisition and Compensation: Ilara Mokin and Idanre</t>
  </si>
  <si>
    <t>2060002200101</t>
  </si>
  <si>
    <t>2060002200103</t>
  </si>
  <si>
    <t>TOTAL: ONDO STATE DEVELOPMENT AND PROPERTY CORPORATION</t>
  </si>
  <si>
    <t>ONDO STATE EDUCATION ENDOWMENT FUND OFFICE</t>
  </si>
  <si>
    <t>ONDO STATE ELECTRICITY BOARD</t>
  </si>
  <si>
    <t>SPG- Maintenance of Generator sets at Government House and offices at Alagbaka Quarters, Akure and Maintenance of Street lights in Akure</t>
  </si>
  <si>
    <t>TOTAL: ONDO STATE ELECTRICITY BOARD</t>
  </si>
  <si>
    <t>Purchase of Electrical Testing and Measuring Equipment</t>
  </si>
  <si>
    <t>Electrification Projects and Strengthening of existing Network across the State(URBAN)</t>
  </si>
  <si>
    <t>Provision for Emergency jobs</t>
  </si>
  <si>
    <t>Rehabilitation of Township Distribution Network in the Southern Senatorial District of Ondo State</t>
  </si>
  <si>
    <t>Need Assessment of Rural Communities for Electrification Projects across the State</t>
  </si>
  <si>
    <t>Bulk Purchase of distribution Transformer and Substation Accessories</t>
  </si>
  <si>
    <t>Rural Electrification Projects across the State</t>
  </si>
  <si>
    <t>Construction of Street Light</t>
  </si>
  <si>
    <t>2140000180102</t>
  </si>
  <si>
    <t>2140000180104</t>
  </si>
  <si>
    <t>2140000180106</t>
  </si>
  <si>
    <t>2140001530101</t>
  </si>
  <si>
    <t>2140001530102</t>
  </si>
  <si>
    <t>2140001530103</t>
  </si>
  <si>
    <t>2140001530104</t>
  </si>
  <si>
    <t>2140001530105</t>
  </si>
  <si>
    <t>ONDO STATE FOOTBALL DEVELOPMENT AGENCY</t>
  </si>
  <si>
    <t>SPG- Procurement of Special Consumables and Allied Matters</t>
  </si>
  <si>
    <t>SPG- Payment of Sign-on-Fees of Players and Technical Crew of the 3 Clubs (SSFC, RSFC,SQFC and Academy), ODS Football Associations, etc</t>
  </si>
  <si>
    <t>SPG- Prosecution of CAF Championship (Sunshine Stars FC) and other Tournaments outside the League</t>
  </si>
  <si>
    <t>TOTAL: ONDO STATE FOOTBALL DEVELOPMENT AGENCY</t>
  </si>
  <si>
    <t>Purchase of 2nos. Toyota Corolla Salon car for Chairman, Coach and OSDFA</t>
  </si>
  <si>
    <t>Purchase of 18 Motorcycles for Outdoor Services with registration at N0.130M.</t>
  </si>
  <si>
    <t>Purchase of Office equipment (public Address Systems, Video camera, Projector and computers)</t>
  </si>
  <si>
    <t>Renovation/Construction and Furnishing of Offices at Ondo State Football Development Agency</t>
  </si>
  <si>
    <t>Participation in International Youth Football Competitions/ Technical exchange Programme with Foreign Football Clubs.</t>
  </si>
  <si>
    <t>Maintenance (Field, Vehicles, Stihl Lawn Mower, etc)</t>
  </si>
  <si>
    <t>Marketing/Sensitisation drive on football activities</t>
  </si>
  <si>
    <t>Development of Games village</t>
  </si>
  <si>
    <t>Capacity building e.g Clinics for Coaches, Technical Crew Staff etc</t>
  </si>
  <si>
    <t>2080000760102</t>
  </si>
  <si>
    <t>2080003400201</t>
  </si>
  <si>
    <t>2080003420201</t>
  </si>
  <si>
    <t>2080003430201</t>
  </si>
  <si>
    <t>2080003430202</t>
  </si>
  <si>
    <t>4080003450202</t>
  </si>
  <si>
    <t>4080003450203</t>
  </si>
  <si>
    <t>4080003450205</t>
  </si>
  <si>
    <t>4080003450204</t>
  </si>
  <si>
    <t>ONDO STATE INDEPENDENT ELECTORAL COMMISSION (ODIEC)</t>
  </si>
  <si>
    <t>SPG- Transition programme and Allied Activities (State INEC operations)</t>
  </si>
  <si>
    <t>TOTAL: ONDO STATE INDEPENDENT ELECTORAL COMMISSION (ODIEC)</t>
  </si>
  <si>
    <t>Procurement of 3 Units of Laptop for Salary and Budget and Secretarial @250000 (Headquarters)</t>
  </si>
  <si>
    <t>procurement of three desktop computer @ #250,000 each (Headquaters)</t>
  </si>
  <si>
    <t>procurement of office furniture for 18 Area office , 2no of executive tables &amp;chairs</t>
  </si>
  <si>
    <t>Repair of the Commissions Leaking Roof</t>
  </si>
  <si>
    <t>Procurement of Chairs and Tables for (Headquarters)</t>
  </si>
  <si>
    <t>Repair of Broken Fence (Headquarters)</t>
  </si>
  <si>
    <t>Conduct of Local Government Election</t>
  </si>
  <si>
    <t>Re-organization of Ondo State Independent Electoral Commission</t>
  </si>
  <si>
    <t>procurement of chair &amp; table headquarters</t>
  </si>
  <si>
    <t>2110003800310</t>
  </si>
  <si>
    <t>2140003790106</t>
  </si>
  <si>
    <t>2140003790107</t>
  </si>
  <si>
    <t>2140003790108</t>
  </si>
  <si>
    <t>2140003790109</t>
  </si>
  <si>
    <t>2140003790110</t>
  </si>
  <si>
    <t>5130001450101</t>
  </si>
  <si>
    <t>5130001450104</t>
  </si>
  <si>
    <t>5130001450105</t>
  </si>
  <si>
    <t>ONDO STATE INVESTMENT PROMOTION AGENCY (ONDIPA)</t>
  </si>
  <si>
    <t>Engineering Design Consultant (N15m) and Legal Consultant @50% Management/Finance Consultants (N60m)</t>
  </si>
  <si>
    <t>Community Relations (3 Senatorial Districts)</t>
  </si>
  <si>
    <t>Industrial City Survey Plan (3 Senatorial Districts)</t>
  </si>
  <si>
    <t>Monitoring and Supervision of PPP Project/Revenue Tracking</t>
  </si>
  <si>
    <t>Industrial Park Topographical Survey @35m each (Ondo North &amp; Ondo Central)</t>
  </si>
  <si>
    <t>Ondo South Industrial Park Annex Topographical Survey @20m</t>
  </si>
  <si>
    <t>Enumerator of Economic Crops and Assets @N20m per Senatorial District</t>
  </si>
  <si>
    <t>Layout for all the Three Industrial Parks by Surveyors @10m each</t>
  </si>
  <si>
    <t>Development and Management of Ondo State Free Trade Zone</t>
  </si>
  <si>
    <t>Ease of Doing Business/ONDIPA NIPC Certification</t>
  </si>
  <si>
    <t>Publicity/Media Relation</t>
  </si>
  <si>
    <t>Establishment/Management of Deep Sea Port</t>
  </si>
  <si>
    <t>Capacity Building/Workshops</t>
  </si>
  <si>
    <t>Investors Summit</t>
  </si>
  <si>
    <t>2120001110101</t>
  </si>
  <si>
    <t>2120001110102</t>
  </si>
  <si>
    <t>2120001110103</t>
  </si>
  <si>
    <t>2120001110104</t>
  </si>
  <si>
    <t>2120001110105</t>
  </si>
  <si>
    <t>2120001110106</t>
  </si>
  <si>
    <t>2120001110107</t>
  </si>
  <si>
    <t>2120001110108</t>
  </si>
  <si>
    <t>2120001130101</t>
  </si>
  <si>
    <t>2120001140103</t>
  </si>
  <si>
    <t>2120001140104</t>
  </si>
  <si>
    <t>2120001150101</t>
  </si>
  <si>
    <t>3050001160101</t>
  </si>
  <si>
    <t>3050001160102</t>
  </si>
  <si>
    <t>TOTAL: ONDO STATE INVESTMENT PROMOTION AGENCY (ONDIPA)</t>
  </si>
  <si>
    <t>ONDO STATE JUDICIAL SERVICE COMMISSION</t>
  </si>
  <si>
    <t>Renovation of Quarters</t>
  </si>
  <si>
    <t>Fumigation</t>
  </si>
  <si>
    <t>Power Generating Set</t>
  </si>
  <si>
    <t>2060000870101</t>
  </si>
  <si>
    <t>2060000870105</t>
  </si>
  <si>
    <t>2060000870106</t>
  </si>
  <si>
    <t>2130003100301</t>
  </si>
  <si>
    <t>2130003100304</t>
  </si>
  <si>
    <t>TOTAL: ONDO STATE JUDICIAL SERVICE COMMISSION</t>
  </si>
  <si>
    <t>ONDO STATE LIBRARY BOARD</t>
  </si>
  <si>
    <t>SPG- Purchase of Newspapers and Magazines to Reference Section</t>
  </si>
  <si>
    <t>SPG- Procurement of Diesel for Illumination of Reading Rooms</t>
  </si>
  <si>
    <t>TOTAL: ONDO STATE LIBRARY BOARD</t>
  </si>
  <si>
    <t>Purchase of Books Journals: Updating the State Library Stock with Tertiary Books on Science, Technology, Arts and Vocational Studies</t>
  </si>
  <si>
    <t>Purchase of reference materials and book processing equipment</t>
  </si>
  <si>
    <t>3050003040106</t>
  </si>
  <si>
    <t>3050003040114</t>
  </si>
  <si>
    <t>ONDO STATE PENSIONS TRANSITIONAL DEPARTMENT</t>
  </si>
  <si>
    <t>SPG- Printing of Pension/Retirement Paper/Profoma/Forms</t>
  </si>
  <si>
    <t>SPG- Preparatory Training for Retiring Officers from the Public Service</t>
  </si>
  <si>
    <t>TOTAL: ONDO STATE PENSIONS TRANSITIONAL DEPARTMENT</t>
  </si>
  <si>
    <t>Completion of Pension House</t>
  </si>
  <si>
    <t>Maintenance of present Office Complex</t>
  </si>
  <si>
    <t>Purchase of 5nos Desktop Computers with Accessories</t>
  </si>
  <si>
    <t>Purchase of 3 nos Photocopiers</t>
  </si>
  <si>
    <t>Digitalisation of Pension Transitional Department</t>
  </si>
  <si>
    <t>Purchase of 5nos Steel Office Cabinet</t>
  </si>
  <si>
    <t>Purchase of 5 nos Standing Fans</t>
  </si>
  <si>
    <t>Purchase of 3 nos Air Conditioners</t>
  </si>
  <si>
    <t>Purchase of Office/Conference Tables</t>
  </si>
  <si>
    <t>Purchase of Chairs for Office/Conference Room</t>
  </si>
  <si>
    <t>2060001320101</t>
  </si>
  <si>
    <t>2060001320103</t>
  </si>
  <si>
    <t>2110000780301</t>
  </si>
  <si>
    <t>2110000780302</t>
  </si>
  <si>
    <t>2110000780307</t>
  </si>
  <si>
    <t>2130000790301</t>
  </si>
  <si>
    <t>2130000790302</t>
  </si>
  <si>
    <t>2130000790303</t>
  </si>
  <si>
    <t>2130000790304</t>
  </si>
  <si>
    <t>2130000790305</t>
  </si>
  <si>
    <t>ONDO STATE RADIOVISION CORPORATION</t>
  </si>
  <si>
    <t>Procurement of 10 Set of Complete Desktop Computers (2.4GHZ, Core i3 Processor,4GB RAM, 1TB HDD, 20 inch Screen, Wins10 OS)</t>
  </si>
  <si>
    <t>Procurement of 25 Sets of HP Notebook (Touch Smart) Laptop Systems with Intel core i3 Processor, 8Gb RAM, 1TB HDD, Wins 10 OS, Intel HD Graphics 620</t>
  </si>
  <si>
    <t>2 nos MAC 5K Retina Display System(Apple 27" iMAc with Retina 5k Display, Mid 2017) 3.8GHz Intel core i5 Quad-core 8GB DDR4 RAM, 2TB Fussion drive AMD Radion Pro 580 Graphic Card 8Gb UHS2 SDXC Card Reader</t>
  </si>
  <si>
    <t>Professional Fee for Auditing of Accounts and Related Expenses</t>
  </si>
  <si>
    <t>Purchase and Installation of Fibre Link Equipment and DSTV Connect</t>
  </si>
  <si>
    <t>Purchase of Spare Parts for Harris HT35 FM Radio Transmitter</t>
  </si>
  <si>
    <t>Software Upgrade Tricaster 8000 from Standard to Advance Edition and Upgrade of LiveText 3.0 Graphic Software to NewTek LiveGraphic</t>
  </si>
  <si>
    <t>10 nos Polystar 43" LED TV-LED 43 D1510 Television Monitors</t>
  </si>
  <si>
    <t>5 Sets of Senniheiser MKE-600 Shotgun Mic HDDSLR Kit with Accessories</t>
  </si>
  <si>
    <t>Supply and Installation of Sonifex Wired Studio Talkback System with Accessories</t>
  </si>
  <si>
    <t>Purchase of Diesel for Power Generating Set for Transmission of News</t>
  </si>
  <si>
    <t>News Gathering Programme</t>
  </si>
  <si>
    <t>Rehabilitation and Maintenance of Perimeter Fence</t>
  </si>
  <si>
    <t>Payment of NBC Annual License Renewal Fees for year 2014-2018</t>
  </si>
  <si>
    <t>Payment of Broadcasting Organisation of Nigeria (BON) 2014-2018</t>
  </si>
  <si>
    <t>Supply and Installation of Two (2) Advert Tracking Machine for use at Commercial Department.</t>
  </si>
  <si>
    <t>Procurement of the following Spare Parts for Harris Television Transmitter. (a) 1No Thyratron Tube Harris P/N 378 0170 000 @ N4.6m. (b) 1 No Contractor Driver PCB Harris P/N 992 9363 002 @ N1.0m. (c) 2 No IOT FDU2 PCB Assembly Harris P/N 992 8815 002 @ N1</t>
  </si>
  <si>
    <t>Supply and Installation of Digital Computerized and Automation of Equipment for Television Studio Operations, News and Programme Production, Storage and Evaluation Equipment</t>
  </si>
  <si>
    <t>Purchase and Installation of Radio Studio Equipment and Studio Accustic Enhancement</t>
  </si>
  <si>
    <t>Repair of Aviation Warning Light at Orita-Obele and Oka-Akoko</t>
  </si>
  <si>
    <t>Completion of the Installation of Studio's Central Air-conditioning System</t>
  </si>
  <si>
    <t>Procurement and Installation of 30KVA Power Generating Set for Okitipupa Television Booster Stationer</t>
  </si>
  <si>
    <t>Provision of Internet Access using Dedicated Internet Connectivity System with One year Subscription on 5MB x 5MB Upload and Download for Online Streaming Operations</t>
  </si>
  <si>
    <t>Purchase of Presentation Teleprompter System complete with Monitoring Screen and Computer System.</t>
  </si>
  <si>
    <t>Training and Man-power Development</t>
  </si>
  <si>
    <t>Installation of Studio Lights for Studio 3.</t>
  </si>
  <si>
    <t>OB Van Accessories and Maintenance</t>
  </si>
  <si>
    <t>Supply, Installation and Commissioning of New 5KW Television Transmiter/Repeater for OSRC Okitipupa Booster Station</t>
  </si>
  <si>
    <t>Purchase of Tricaster TC1 3D Video Switcher complete with Live Graphic and Visual Set Editor Spoftware</t>
  </si>
  <si>
    <t>2110000880301</t>
  </si>
  <si>
    <t>2110000880302</t>
  </si>
  <si>
    <t>2110000880303</t>
  </si>
  <si>
    <t>2110000880304</t>
  </si>
  <si>
    <t>2110000880314</t>
  </si>
  <si>
    <t>2110000880315</t>
  </si>
  <si>
    <t>2110000880316</t>
  </si>
  <si>
    <t>2110000890301</t>
  </si>
  <si>
    <t>2110000890303</t>
  </si>
  <si>
    <t>2110000890304</t>
  </si>
  <si>
    <t>4110001280301</t>
  </si>
  <si>
    <t>4110001280302</t>
  </si>
  <si>
    <t>4110001280303</t>
  </si>
  <si>
    <t>4110001280304</t>
  </si>
  <si>
    <t>4110001280305</t>
  </si>
  <si>
    <t>4110001280306</t>
  </si>
  <si>
    <t>4110001280307</t>
  </si>
  <si>
    <t>4110001280308</t>
  </si>
  <si>
    <t>4110001280309</t>
  </si>
  <si>
    <t>4110001280310</t>
  </si>
  <si>
    <t>4110001280327</t>
  </si>
  <si>
    <t>4110001280328</t>
  </si>
  <si>
    <t>4110001280329</t>
  </si>
  <si>
    <t>4110001280330</t>
  </si>
  <si>
    <t>4110001280331</t>
  </si>
  <si>
    <t>4110001280332</t>
  </si>
  <si>
    <t>4110001280333</t>
  </si>
  <si>
    <t>4110001280335</t>
  </si>
  <si>
    <t>4110001280347</t>
  </si>
  <si>
    <t>TOTAL: ONDO STATE RADIOVISION CORPORATION</t>
  </si>
  <si>
    <t>ONDO STATE RURAL ACCESS AND AGRICULTURAL MARKETING PROJECT (RAAMP)</t>
  </si>
  <si>
    <t>Draw Down On RAMP Programme</t>
  </si>
  <si>
    <t>Counterpart Fund for RAMP3</t>
  </si>
  <si>
    <t>Maintenance / Logistics</t>
  </si>
  <si>
    <t>TOTAL: ONDO STATE RURAL ACCESS AND AGRICULTURAL MARKETING PROJECT (RAAMP)</t>
  </si>
  <si>
    <t>2170002170101</t>
  </si>
  <si>
    <t>2170002170102</t>
  </si>
  <si>
    <t>2170002170103</t>
  </si>
  <si>
    <t>ONDO STATE RURAL WATER SUPPLY AND SANITATION AGENCY (RUWASSA)</t>
  </si>
  <si>
    <t>SPG- Maintenance of Existing Boreholes and Other Water Supply Emergencies</t>
  </si>
  <si>
    <t>TOTAL: ONDO STATE RURAL WATER SUPPLY AND SANITATION AGENCY (RUWASSA)</t>
  </si>
  <si>
    <t>Tiling of Floor</t>
  </si>
  <si>
    <t>Office Renovation, Equipment and Furniture</t>
  </si>
  <si>
    <t>Construction of Office Complex Road</t>
  </si>
  <si>
    <t>COnstruction of New Office Complex</t>
  </si>
  <si>
    <t>Scheme(ARWASSI in collaboration with Communities (New Innovation)</t>
  </si>
  <si>
    <t>Drilling of 50 Nos of Boreholes through Japan International Corporation Agency (JICA)</t>
  </si>
  <si>
    <t>Drilling of Boreholes and Allied Matters</t>
  </si>
  <si>
    <t>Maintenance of Existing Boreholes.</t>
  </si>
  <si>
    <t>Community mobilization and capacity building for proper use and maintenance of water and sanitation facilities.</t>
  </si>
  <si>
    <t>KAMOMI AKETI Accelerated Water Scheme</t>
  </si>
  <si>
    <t>BOREHOLE INVENTORY AND MONITORING</t>
  </si>
  <si>
    <t>Maintenance of Equipment</t>
  </si>
  <si>
    <t>Sanitation Mobilisation and Awareness Campaign</t>
  </si>
  <si>
    <t>Global Hand washing Day</t>
  </si>
  <si>
    <t>World Water Day</t>
  </si>
  <si>
    <t>Monitoring of Project and Water Quality, Monitoring and Surveillance</t>
  </si>
  <si>
    <t>Rural Sanitation and Hygene Programme In Nigeria (RUSHPIN) Counterpart with FMWR</t>
  </si>
  <si>
    <t>Partnership Expanded Water Sanitation and Hygiene (PEWASH) (Draw Down)</t>
  </si>
  <si>
    <t>Global Menstrual Hygiene Day</t>
  </si>
  <si>
    <t>2060002430101</t>
  </si>
  <si>
    <t>2060002430102</t>
  </si>
  <si>
    <t>2060002430106</t>
  </si>
  <si>
    <t>2060002430110</t>
  </si>
  <si>
    <t>2100000700102</t>
  </si>
  <si>
    <t>2100000700104</t>
  </si>
  <si>
    <t>2100000700105</t>
  </si>
  <si>
    <t>2100000700106</t>
  </si>
  <si>
    <t>2100000700107</t>
  </si>
  <si>
    <t>2100000700118</t>
  </si>
  <si>
    <t>2100000700119</t>
  </si>
  <si>
    <t>2110002410301</t>
  </si>
  <si>
    <t>4040002420101</t>
  </si>
  <si>
    <t>4040002420102</t>
  </si>
  <si>
    <t>4040002420103</t>
  </si>
  <si>
    <t>4040002420104</t>
  </si>
  <si>
    <t>4040002420105</t>
  </si>
  <si>
    <t>4040002420115</t>
  </si>
  <si>
    <t>4040002420116</t>
  </si>
  <si>
    <t>4040002420118</t>
  </si>
  <si>
    <t>ONDO STATE SCHOLARSHIP BOARD</t>
  </si>
  <si>
    <t>SPG- Scholarship and Stakeholders meetings</t>
  </si>
  <si>
    <t>SPG- Flag-Off Activities</t>
  </si>
  <si>
    <t>TOTAL: ONDO STATE SCHOLARSHIP BOARD</t>
  </si>
  <si>
    <t>Purchase of Executive Chairs</t>
  </si>
  <si>
    <t>Purchase of 3 Executive Tables</t>
  </si>
  <si>
    <t>Scholarship and Bursary Awards</t>
  </si>
  <si>
    <t>Purchase of 2 hp Desktop Computers with Accessories</t>
  </si>
  <si>
    <t>Purchase of 3 nos HP Laptop Computers</t>
  </si>
  <si>
    <t>Purchase of 2 nos Sharp Photocopiers</t>
  </si>
  <si>
    <t>Purchase of 3 (Three) OX Fan</t>
  </si>
  <si>
    <t>Maintenance of Official Website</t>
  </si>
  <si>
    <t>3110000210106</t>
  </si>
  <si>
    <t>3110000210105</t>
  </si>
  <si>
    <t>3110000210104</t>
  </si>
  <si>
    <t>3110000210103</t>
  </si>
  <si>
    <t>3110000210102</t>
  </si>
  <si>
    <t>3050001060301</t>
  </si>
  <si>
    <t>3050000200102</t>
  </si>
  <si>
    <t>3050000200101</t>
  </si>
  <si>
    <t>ONDO STATE SIGNAGE AGENCY</t>
  </si>
  <si>
    <t>SPG- Annual Stakeholders Forum: Mass Mobilization of all Interest Groups on Regulation of Outdoor Structures to be used for Signage and Advertisement</t>
  </si>
  <si>
    <t>TOTAL: ONDO STATE SIGNAGE AGENCY</t>
  </si>
  <si>
    <t>Maintenance of Hyab</t>
  </si>
  <si>
    <t>Creation/Maintenance of Area Offices</t>
  </si>
  <si>
    <t>Purchase of 3 Hp Desktop Computers with Accessories</t>
  </si>
  <si>
    <t>Purchase of 6 Nos HP Laptop Computers</t>
  </si>
  <si>
    <t>Purchase of 7 LG split air conditioner</t>
  </si>
  <si>
    <t>Refurbishment of Inverter System with Backup Solar Installation</t>
  </si>
  <si>
    <t>2050001440101</t>
  </si>
  <si>
    <t>2050001440105</t>
  </si>
  <si>
    <t>2060004410201</t>
  </si>
  <si>
    <t>2060004410202</t>
  </si>
  <si>
    <t>2110000950301</t>
  </si>
  <si>
    <t>2110000950302</t>
  </si>
  <si>
    <t>2110000950303</t>
  </si>
  <si>
    <t>2110000950305</t>
  </si>
  <si>
    <t>2110000950315</t>
  </si>
  <si>
    <t>ONDO STATE SPORTS COUNCIL</t>
  </si>
  <si>
    <t>SPG- MAINTENANCE &amp; FUELING OF GENERATOR</t>
  </si>
  <si>
    <t>SPG- National Competitions</t>
  </si>
  <si>
    <t>SPG- Zonal Elimination</t>
  </si>
  <si>
    <t>SPG- International Competitions</t>
  </si>
  <si>
    <t>SPG- Male and Female Handball</t>
  </si>
  <si>
    <t>SPG- Male and female Basketball</t>
  </si>
  <si>
    <t>SPG- Male and Female Hockey Teams</t>
  </si>
  <si>
    <t>SPG- Male and Female Volleyball Teams</t>
  </si>
  <si>
    <t>SPG- National Sports Festival (Camping)</t>
  </si>
  <si>
    <t>SPG- National Sports festival (Festival Proper)</t>
  </si>
  <si>
    <t>SPG- Developmental Programme for all Sports(Catch them Young)</t>
  </si>
  <si>
    <t>SPG- Hosting of National Competitions, Boxing and Gymnastics.</t>
  </si>
  <si>
    <t>SPG- Local in-service Training</t>
  </si>
  <si>
    <t>SPG- Age Group, National and International Table Tennis Competition</t>
  </si>
  <si>
    <t>SPG- Management of Athletics Activities</t>
  </si>
  <si>
    <t>SPG- Athletes: Cycling, Squash Racket, Weightlifting, etc</t>
  </si>
  <si>
    <t>TOTAL: ONDO STATE SPORTS COUNCIL</t>
  </si>
  <si>
    <t>Construction of Basketball and Handball Courts.</t>
  </si>
  <si>
    <t>Maintenance of Swimming Pool and Engine Room</t>
  </si>
  <si>
    <t>Upgrading and Maintenance of Akure and Other Stadia</t>
  </si>
  <si>
    <t>Sports Equipments for 32 Sports Association</t>
  </si>
  <si>
    <t>Procurement of Sports Equipments for National and State Sport festival</t>
  </si>
  <si>
    <t>Purchase of Offices Equipment ( Photocopy machines and Air Conditioner)</t>
  </si>
  <si>
    <t>Purchase of Executives Chairs and Tables</t>
  </si>
  <si>
    <t>Maintenance of Vehicles</t>
  </si>
  <si>
    <t>ONDO STATE UN-REDD+ PROJECT</t>
  </si>
  <si>
    <t>REDD+ Draw Down</t>
  </si>
  <si>
    <t>1010004780301</t>
  </si>
  <si>
    <t>1010004780302</t>
  </si>
  <si>
    <t>2080003620201</t>
  </si>
  <si>
    <t>2080003620202</t>
  </si>
  <si>
    <t>2080003640201</t>
  </si>
  <si>
    <t>2080003650201</t>
  </si>
  <si>
    <t>2080003650202</t>
  </si>
  <si>
    <t>2110003610301</t>
  </si>
  <si>
    <t>2110003610302</t>
  </si>
  <si>
    <t>2130003660401</t>
  </si>
  <si>
    <t>TOTAL: ONDO STATE UN-REDD+ PROJECT</t>
  </si>
  <si>
    <t>ONDO STATE UNIVERSITY OF MEDICAL SCIENCES</t>
  </si>
  <si>
    <t>Provision of University Facilities</t>
  </si>
  <si>
    <t>TOTAL: ONDO STATE UNIVERSITY OF MEDICAL SCIENCES</t>
  </si>
  <si>
    <t>2050004180101</t>
  </si>
  <si>
    <t>ONDO STATE UNIVERSITY OF MEDICAL SCIENCES TEACHING HOSPITAL</t>
  </si>
  <si>
    <t>Purchase of Vehicles/Ambulance</t>
  </si>
  <si>
    <t>Purchase of Furniture and Fittings</t>
  </si>
  <si>
    <t>Construction of New Hospital Complexes at SSHA and SSHO to create Specialist Clinic, General Outpatient Clinic, Accident and Emergency Department, Emergency Theater and Office Spaces</t>
  </si>
  <si>
    <t>Renovation of Delapitated Wards, Building and structure at at former SSHA, SSHO, M&amp;CH, KCC, Trauma</t>
  </si>
  <si>
    <t>Construction of Perimeter Fence and Landscaping at Medical Village</t>
  </si>
  <si>
    <t>Renovation of Wards and Residential Quarters</t>
  </si>
  <si>
    <t>Purchase of Medical Equipment</t>
  </si>
  <si>
    <t>Provision for Accreditation</t>
  </si>
  <si>
    <t>Training and Capacity Building</t>
  </si>
  <si>
    <t>Purchase of Uniform for Health Attendants &amp; others</t>
  </si>
  <si>
    <t>TOTAL: ONDO STATE UNIVERSITY OF MEDICAL SCIENCES TEACHING HOSPITAL</t>
  </si>
  <si>
    <t>2040004450201</t>
  </si>
  <si>
    <t>4040001520202</t>
  </si>
  <si>
    <t>4040004420207</t>
  </si>
  <si>
    <t>4040004430201</t>
  </si>
  <si>
    <t>4040004430202</t>
  </si>
  <si>
    <t>4040004430204</t>
  </si>
  <si>
    <t>4040004430211</t>
  </si>
  <si>
    <t>4040004440104</t>
  </si>
  <si>
    <t>4040004460102</t>
  </si>
  <si>
    <t>4040004460103</t>
  </si>
  <si>
    <t>4040004460104</t>
  </si>
  <si>
    <t>ONDO STATE UNIVERSITY OF SCIENCE AND TECHNOLOGY, OKITIPUPA</t>
  </si>
  <si>
    <t>Supply of Furniture</t>
  </si>
  <si>
    <t>Construction of Engineering Workshop</t>
  </si>
  <si>
    <t>Construction of School of Science</t>
  </si>
  <si>
    <t>Construction of Administrative Building</t>
  </si>
  <si>
    <t>Accreditation of Programme by NUC</t>
  </si>
  <si>
    <t>Accreditation Equipment</t>
  </si>
  <si>
    <t>2050001840201</t>
  </si>
  <si>
    <t>2060001800104</t>
  </si>
  <si>
    <t>2060001800105</t>
  </si>
  <si>
    <t>2060001800109</t>
  </si>
  <si>
    <t>3050001850201</t>
  </si>
  <si>
    <t>3050001850205</t>
  </si>
  <si>
    <t>TOTAL: ONDO STATE UNIVERSITY OF SCIENCE AND TECHNOLOGY, OKITIPUPA</t>
  </si>
  <si>
    <t>Renovation of the Offices of the Hon. AG &amp; CJ, the SG &amp; PS and Other Offices including the Provision of office Furniture and accessories</t>
  </si>
  <si>
    <t>Accelerated Agriculture Development Scheme (AADS)</t>
  </si>
  <si>
    <t>01010004120308</t>
  </si>
  <si>
    <t>GRAND TOTAL</t>
  </si>
  <si>
    <t>Diff=</t>
  </si>
  <si>
    <t>ONDO STATE WASTE MANAGEMENT</t>
  </si>
  <si>
    <t>TOTAL: ONDO STATE WASTE MANAGEMENT</t>
  </si>
  <si>
    <t>2060001010101</t>
  </si>
  <si>
    <t>Renovation of Office.</t>
  </si>
  <si>
    <t>5090000810101</t>
  </si>
  <si>
    <t>Media Campaign,Sanitation Education, Stakeholders Advocacy, etc.</t>
  </si>
  <si>
    <t>5090000810102</t>
  </si>
  <si>
    <t>Media (audio-visual) Campaign: Special TV and Radio Programmes Production and Airing, Jingles on Radio/ Jingles on Television.</t>
  </si>
  <si>
    <t>5090000810103</t>
  </si>
  <si>
    <t>Tender Advertisement for Engagement of Major PSP on Waste Management.</t>
  </si>
  <si>
    <t>5090000820101</t>
  </si>
  <si>
    <t>Purchase of 20 Chairs.</t>
  </si>
  <si>
    <t>5090000820102</t>
  </si>
  <si>
    <t>Purchase of 10 Tables</t>
  </si>
  <si>
    <t>5090000820103</t>
  </si>
  <si>
    <t>Purchase of 5 HP Laptop 4G 500G - Windows 10 and 2 HP Desktop 4G 500G</t>
  </si>
  <si>
    <t>5090000820104</t>
  </si>
  <si>
    <t>Purchase of 2 HP - LaserJet Pro M102a Printer</t>
  </si>
  <si>
    <t>5090000820105</t>
  </si>
  <si>
    <t>Purchase of Fan.</t>
  </si>
  <si>
    <t>5090000820106</t>
  </si>
  <si>
    <t>Purchase of Air Conditions</t>
  </si>
  <si>
    <t>5090000820107</t>
  </si>
  <si>
    <t>Window Blinds</t>
  </si>
  <si>
    <t>5090003060101</t>
  </si>
  <si>
    <t>Vehicles for enforcement &amp; monitoring activities (inspection, policing, surveillance, etc)</t>
  </si>
  <si>
    <t>5090003080101</t>
  </si>
  <si>
    <t>Maintenance of existing (old) Sanitary Landfill/Dumpsite</t>
  </si>
  <si>
    <t>5090003080102</t>
  </si>
  <si>
    <t>Quarterly De-silting of Drainage in Major Towns</t>
  </si>
  <si>
    <t>5090003080103</t>
  </si>
  <si>
    <t>Repair and Regular Maintenance of existing Old Trucks, Plants &amp; Vehicles</t>
  </si>
  <si>
    <t>5090003080104</t>
  </si>
  <si>
    <t>Clearing of Illegal Dumps across the State.</t>
  </si>
  <si>
    <t>5090003080106</t>
  </si>
  <si>
    <t>Purchase of working tools, equipment and safety devices</t>
  </si>
  <si>
    <t>5090003080107</t>
  </si>
  <si>
    <t>Purchase of workman wares and protective devices</t>
  </si>
  <si>
    <t>5090003080108</t>
  </si>
  <si>
    <t>Delineation, enumeration, survey and waste statistics gathering/improvement</t>
  </si>
  <si>
    <t>5090003080127</t>
  </si>
  <si>
    <t>Public Waste Collection</t>
  </si>
  <si>
    <t>ONDO STATE WATER CORPORATION</t>
  </si>
  <si>
    <t>2100001180102</t>
  </si>
  <si>
    <t>Purchase of Chemicals</t>
  </si>
  <si>
    <t>2100001180104</t>
  </si>
  <si>
    <t>Proposed Rehabilitation Works</t>
  </si>
  <si>
    <t>2100001180107</t>
  </si>
  <si>
    <t>pilot Scheme on Treatment of Wells/Boreholes in Akure, State Capital</t>
  </si>
  <si>
    <t>2100004830101</t>
  </si>
  <si>
    <t>African Development Bank (AFDB) Water Facility Draw Down</t>
  </si>
  <si>
    <t>2100004830102</t>
  </si>
  <si>
    <t>African Development Bank (AFDB) Water Facility (GCC)</t>
  </si>
  <si>
    <t>5100000830101</t>
  </si>
  <si>
    <t>National Urban Water Supply Sector Reform Project (Counterpart Fund)</t>
  </si>
  <si>
    <t>5100000830102</t>
  </si>
  <si>
    <t>National Urban Water Supply Sector Reform Project (Drawdown)</t>
  </si>
  <si>
    <t>5100000840101</t>
  </si>
  <si>
    <t>French Development Agency (AFD) Water Facility (GCC)</t>
  </si>
  <si>
    <t>5100000840102</t>
  </si>
  <si>
    <t>French Development Agency (AFD) Water Facility (Drawdown)</t>
  </si>
  <si>
    <t>TOTAL: ONDO STATE WATER CORPORATION</t>
  </si>
  <si>
    <t>ORANGE FM</t>
  </si>
  <si>
    <t>2110000920301</t>
  </si>
  <si>
    <t>Procurement of 164700 Litres of Diesel for 2 Nos of KVA Caterpillar Generators</t>
  </si>
  <si>
    <t>2110000920304</t>
  </si>
  <si>
    <t>Design, Deployment and Commissioning of Websites For Orange 94.5 FM, Installation of Suitable Accounting Software</t>
  </si>
  <si>
    <t>2110000920305</t>
  </si>
  <si>
    <t>Payment of Annual Dues to NAN, BON and NBC, COSON and Media-Planning Services Annual Subscription</t>
  </si>
  <si>
    <t>2110000920306</t>
  </si>
  <si>
    <t>Maintenance of Studio Equipment and Spare Parts</t>
  </si>
  <si>
    <t>2110000920307</t>
  </si>
  <si>
    <t>Training and Manpower Development, Conferences, Seminars and Workshops</t>
  </si>
  <si>
    <t>2110000920308</t>
  </si>
  <si>
    <t>Procurement &amp; Installation of transmitter equipment</t>
  </si>
  <si>
    <t>2110000920309</t>
  </si>
  <si>
    <t>Maintenance of transmitter equipment and Spare Parts</t>
  </si>
  <si>
    <t>2110000920311</t>
  </si>
  <si>
    <t>Expenses outside Broadcast Coverage</t>
  </si>
  <si>
    <t>2110000920341</t>
  </si>
  <si>
    <t>Procurement of Studio Equipments and Spare Parts</t>
  </si>
  <si>
    <t>2110000920342</t>
  </si>
  <si>
    <t>Spare Parts for Broadcast Electronics FM35T Radio Trasmitter and Accessories</t>
  </si>
  <si>
    <t>2110000920343</t>
  </si>
  <si>
    <t>Overhauling of Power Generating Sets</t>
  </si>
  <si>
    <t>2110000920344</t>
  </si>
  <si>
    <t>Reconfiguration and Repairs of Station Electrical Wiring</t>
  </si>
  <si>
    <t>2110000920345</t>
  </si>
  <si>
    <t>Re-Invigoration of Station Earthing and Lighting Arrester System</t>
  </si>
  <si>
    <t>2110000920346</t>
  </si>
  <si>
    <t>Purchase of Industrial Standard High Amprage Surge Suppressor System</t>
  </si>
  <si>
    <t>2110000920347</t>
  </si>
  <si>
    <t>Desktop and Laptop Computers with Accessories and Networking Accessories</t>
  </si>
  <si>
    <t>2110000920348</t>
  </si>
  <si>
    <t>Professional Fee for Auditing of Accounts and other related expenses (2017-2019 @ N1M/yr)</t>
  </si>
  <si>
    <t>2110000920349</t>
  </si>
  <si>
    <t>Broadband Internet Connectivity Equipment and Subscription for 5M/5M Internet Access Speed</t>
  </si>
  <si>
    <t>TOTAL: ORANGE FM</t>
  </si>
  <si>
    <t>OWENA PRESS</t>
  </si>
  <si>
    <t>2020004250101</t>
  </si>
  <si>
    <t>Purchase of Biz Hub C1020,A3 Printer</t>
  </si>
  <si>
    <t>TOTAL: OWENA PRESS</t>
  </si>
  <si>
    <t>POOLS BETTINGS AND LOTTERIES BOARD</t>
  </si>
  <si>
    <t>1120004310103</t>
  </si>
  <si>
    <t>Promotion of Sunshine Lotto</t>
  </si>
  <si>
    <t>2120004010102</t>
  </si>
  <si>
    <t>Purchase of Window Blind</t>
  </si>
  <si>
    <t>2120004010103</t>
  </si>
  <si>
    <t>Purchase of Ten Cabinets</t>
  </si>
  <si>
    <t>2120004010104</t>
  </si>
  <si>
    <t>Purchase of 4 Medium Size Refrigerators</t>
  </si>
  <si>
    <t>2120004010105</t>
  </si>
  <si>
    <t>Purchase of 4 Air Conditioners</t>
  </si>
  <si>
    <t>2120004010106</t>
  </si>
  <si>
    <t>Purchase of 4 OX Fans</t>
  </si>
  <si>
    <t>2120004020102</t>
  </si>
  <si>
    <t>Purchase of 3 AR5316E Photocopy Machine</t>
  </si>
  <si>
    <t>2120004020103</t>
  </si>
  <si>
    <t>Purchase of 10 HP Laptops at N180,000 each</t>
  </si>
  <si>
    <t>2120004020104</t>
  </si>
  <si>
    <t>Purchase of 4 Scanners</t>
  </si>
  <si>
    <t>2120004020105</t>
  </si>
  <si>
    <t>Purchase of 5 Printers</t>
  </si>
  <si>
    <t>2120004020109</t>
  </si>
  <si>
    <t>PURCHASE OF 3HP LAPTOP AT N200,000 EACH</t>
  </si>
  <si>
    <t>TOTAL: POOLS BETTINGS AND LOTTERIES BOARD</t>
  </si>
  <si>
    <t>PRIMARY HEALTH CARE MANAGEMENT BOARD</t>
  </si>
  <si>
    <t>4040002760101</t>
  </si>
  <si>
    <t>Health Education and Social Mobilization</t>
  </si>
  <si>
    <t>4040002760102</t>
  </si>
  <si>
    <t>Maternal, New Born and Child Health Week</t>
  </si>
  <si>
    <t>4040002760103</t>
  </si>
  <si>
    <t>Disease Surveillance and Notification</t>
  </si>
  <si>
    <t>4040002760104</t>
  </si>
  <si>
    <t>4040002760108</t>
  </si>
  <si>
    <t>National Council on Health</t>
  </si>
  <si>
    <t>4040002760110</t>
  </si>
  <si>
    <t>HIV/AIDS</t>
  </si>
  <si>
    <t>4040002760113</t>
  </si>
  <si>
    <t>Tuberculosis and Leprosy Control</t>
  </si>
  <si>
    <t>4040002760114</t>
  </si>
  <si>
    <t>District Health Management Information System</t>
  </si>
  <si>
    <t>4040002760115</t>
  </si>
  <si>
    <t>Reconstruction of Cold Chain Store, Okitipupa</t>
  </si>
  <si>
    <t>4040002760116</t>
  </si>
  <si>
    <t>Roll Back Malaria</t>
  </si>
  <si>
    <t>4040002760117</t>
  </si>
  <si>
    <t>Reproductive Health/Family Planning</t>
  </si>
  <si>
    <t>4040002760118</t>
  </si>
  <si>
    <t>School Health Service</t>
  </si>
  <si>
    <t>4040002760120</t>
  </si>
  <si>
    <t>National Programme on Immunization (ORIREWA)</t>
  </si>
  <si>
    <t>4040002760147</t>
  </si>
  <si>
    <t>Renovation of PHC Health Facilities</t>
  </si>
  <si>
    <t>4040002760166</t>
  </si>
  <si>
    <t>Outreach Services</t>
  </si>
  <si>
    <t>4040002760167</t>
  </si>
  <si>
    <t>Accelerated Birth Registration Plus</t>
  </si>
  <si>
    <t>4040002760168</t>
  </si>
  <si>
    <t>Scale up of Practical Approach to Care Kit (PACK)-Capacity Building/Printing of PACK document</t>
  </si>
  <si>
    <t>4040002760169</t>
  </si>
  <si>
    <t>Renovation of Cold Chain Stores in Akoko South East, Ifedore, Idanre, Odigbo, Ese Odo, Ilaje, Akoko North West</t>
  </si>
  <si>
    <t>4040002760170</t>
  </si>
  <si>
    <t>Neglected Tropical Diseases</t>
  </si>
  <si>
    <t>4040002780101</t>
  </si>
  <si>
    <t>Nigeria State Health Investment Project Credit (World Bank Assisted)</t>
  </si>
  <si>
    <t>4040004370201</t>
  </si>
  <si>
    <t>Expansion of Primary Health Care Board Office Complex</t>
  </si>
  <si>
    <t>4040004730101</t>
  </si>
  <si>
    <t>National Primary Health Care fund Drawdown</t>
  </si>
  <si>
    <t>TOTAL: PRIMARY HEALTH CARE MANAGEMENT BOARD</t>
  </si>
  <si>
    <t>PUBLIC SERVICE TRAINING INSTITUTE</t>
  </si>
  <si>
    <t>3050001260201</t>
  </si>
  <si>
    <t>Accreditation of Courses</t>
  </si>
  <si>
    <t>3050003940101</t>
  </si>
  <si>
    <t>3050004000102</t>
  </si>
  <si>
    <t>Industrial Fumigation of the School Premises</t>
  </si>
  <si>
    <t>3050004000105</t>
  </si>
  <si>
    <t>Renovation</t>
  </si>
  <si>
    <t>TOTAL: PUBLIC SERVICE TRAINING INSTITUTE</t>
  </si>
  <si>
    <t>PUBLIC WORKS DEPARTMENT</t>
  </si>
  <si>
    <t>2170004790101</t>
  </si>
  <si>
    <t>Maintenance of Urban and Rural Roads in Ondo State</t>
  </si>
  <si>
    <t>TOTAL: PUBLIC WORKS DEPARTMENT</t>
  </si>
  <si>
    <t>RUFUS GIWA POLYTECHNIC, OWO</t>
  </si>
  <si>
    <t>3050001980101</t>
  </si>
  <si>
    <t>Administrative Building Construction (Completion of Rectory, Registry and Bursary Buildings)</t>
  </si>
  <si>
    <t>3050001990101</t>
  </si>
  <si>
    <t>Renovation of Existing Structures</t>
  </si>
  <si>
    <t>TOTAL: RUFUS GIWA POLYTECHNIC, OWO</t>
  </si>
  <si>
    <t>SCHOOL OF HEALTH TECHNOLOGY</t>
  </si>
  <si>
    <t>3050002820101</t>
  </si>
  <si>
    <t>Payment of Guest Lecturer</t>
  </si>
  <si>
    <t>3050002820105</t>
  </si>
  <si>
    <t>Procurement of Diesel for/Servicing of Power Generating Set</t>
  </si>
  <si>
    <t>4040002800201</t>
  </si>
  <si>
    <t>Procurement of Clinical Laboratory Equipment</t>
  </si>
  <si>
    <t>4040002800203</t>
  </si>
  <si>
    <t>Procurement of Reagents for Laboratories</t>
  </si>
  <si>
    <t>4040002810201</t>
  </si>
  <si>
    <t>Construction of Students Chairs and Lockers</t>
  </si>
  <si>
    <t>TOTAL: SCHOOL OF HEALTH TECHNOLOGY</t>
  </si>
  <si>
    <t>SERVICE MATTERS DEPARTMENT</t>
  </si>
  <si>
    <t>2060000270101</t>
  </si>
  <si>
    <t>2130000240303</t>
  </si>
  <si>
    <t>Purchase of Office/ICT Equipment</t>
  </si>
  <si>
    <t>2130000260101</t>
  </si>
  <si>
    <t>Procurement of 10 Units of Adjustable Swing-door Metal File Cabinet @N100,000 each</t>
  </si>
  <si>
    <t>TOTAL: SERVICE MATTERS DEPARTMENT</t>
  </si>
  <si>
    <t>STATE EMERGENCY MANAGEMENT AGENCY (SEMA)</t>
  </si>
  <si>
    <t>5060002010101</t>
  </si>
  <si>
    <t>Provision of Relief Materials to Victims of Natural Disasters in the State</t>
  </si>
  <si>
    <t>TOTAL: STATE EMERGENCY MANAGEMENT AGENCY (SEMA)</t>
  </si>
  <si>
    <t>STATE INFORMATION TECHNOLOGY AGENCY (SITA)</t>
  </si>
  <si>
    <t>1080001660101</t>
  </si>
  <si>
    <t>Traning of unemployed Youth on ICT</t>
  </si>
  <si>
    <t>1110001650101</t>
  </si>
  <si>
    <t>Creation of IT Resource Centre for Development of Youths IT Enterprenures</t>
  </si>
  <si>
    <t>1110001650102</t>
  </si>
  <si>
    <t>ICT Development</t>
  </si>
  <si>
    <t>2110000310301</t>
  </si>
  <si>
    <t>Maintenance of SITA HQ and 18 LGA Offices Premises</t>
  </si>
  <si>
    <t>2110000310302</t>
  </si>
  <si>
    <t>Renovation of State Information Technology Agency (Old) Building Complex</t>
  </si>
  <si>
    <t>2110000310303</t>
  </si>
  <si>
    <t>Diesel for Generator/Maintenance (2 Gen)</t>
  </si>
  <si>
    <t>2110000330301</t>
  </si>
  <si>
    <t>Hardware maintenance</t>
  </si>
  <si>
    <t>3110000280201</t>
  </si>
  <si>
    <t>Development of Centralized Data Services for Residency Card</t>
  </si>
  <si>
    <t>3110000280202</t>
  </si>
  <si>
    <t>Service Delivery Training on Kaadi Igbe - Ayo</t>
  </si>
  <si>
    <t>3110000280205</t>
  </si>
  <si>
    <t>Purchase of 2,000 Nisca YMCFK UV Ribbon for PR 5350 @ rate of 23,400 and 500 Nisca Laminating Thinfilm at @ 20,880</t>
  </si>
  <si>
    <t>3110000280206</t>
  </si>
  <si>
    <t>Publicity of SITA Activities</t>
  </si>
  <si>
    <t>3110000320302</t>
  </si>
  <si>
    <t>Procurement of Office Equipments</t>
  </si>
  <si>
    <t>3110001670101</t>
  </si>
  <si>
    <t>Central Annual Bandwidth Charges</t>
  </si>
  <si>
    <t>3110001670102</t>
  </si>
  <si>
    <t>Provision/Deployment of Network Backbone Infrastructure</t>
  </si>
  <si>
    <t>3110001670103</t>
  </si>
  <si>
    <t>Monitoring of ICT Facilities/ Projects Statewide.</t>
  </si>
  <si>
    <t>3110001670105</t>
  </si>
  <si>
    <t>Procurement of Hardware</t>
  </si>
  <si>
    <t>3110001670106</t>
  </si>
  <si>
    <t>Procurement of Network/Enterprise Antivirus</t>
  </si>
  <si>
    <t>3110001680101</t>
  </si>
  <si>
    <t>Renovation of ICT e-Learning Centre</t>
  </si>
  <si>
    <t>3110001680102</t>
  </si>
  <si>
    <t>ICT Training for all public officers in ODSG (Professional Categories- Continuation of Programme-Retraining of Public Officers</t>
  </si>
  <si>
    <t>3110001690101</t>
  </si>
  <si>
    <t>ICT Research and Development</t>
  </si>
  <si>
    <t>3110001690102</t>
  </si>
  <si>
    <t>Participation of Agency in National &amp; International ICT events, Professinal Inst. Corporate memberships dues, etc</t>
  </si>
  <si>
    <t>3110001690103</t>
  </si>
  <si>
    <t>Engagement of Industry Experts/Consultants</t>
  </si>
  <si>
    <t>3110001690110</t>
  </si>
  <si>
    <t>3110001700101</t>
  </si>
  <si>
    <t>Software/Application package (other software e.g eHealth, eJudiciary,eBIR etc)</t>
  </si>
  <si>
    <t>3110001700102</t>
  </si>
  <si>
    <t>E-mail Exchange Server with Support for Calender, Web mail and file System</t>
  </si>
  <si>
    <t>3110001700103</t>
  </si>
  <si>
    <t>Expansion and upgrade of Ondo Online Presence (State Official Website). Expansion to Accommodation Separate Portals for each MDA and Automated Forms (Land, Employment, Agric, Bursary, Scholarship Form</t>
  </si>
  <si>
    <t>TOTAL: STATE INFORMATION TECHNOLOGY AGENCY (SITA)</t>
  </si>
  <si>
    <t>STATE PENSION COMMISSION</t>
  </si>
  <si>
    <t>2060000970101</t>
  </si>
  <si>
    <t>Purchase of 5 Small Thermocool Refrigerators @180,000 each</t>
  </si>
  <si>
    <t>2060000970102</t>
  </si>
  <si>
    <t>1 executive chair @ #80000</t>
  </si>
  <si>
    <t>2060000970103</t>
  </si>
  <si>
    <t>15 Office managers swivel chairs @ #30000</t>
  </si>
  <si>
    <t>2060000970104</t>
  </si>
  <si>
    <t>10 leather visitor conference chair @ #15000</t>
  </si>
  <si>
    <t>2060000970105</t>
  </si>
  <si>
    <t>Ecosystem sofa set</t>
  </si>
  <si>
    <t>2060000970106</t>
  </si>
  <si>
    <t>3 2 door filling cabinet fc-A 18th @ 65000</t>
  </si>
  <si>
    <t>2060000970107</t>
  </si>
  <si>
    <t>10 HOG Copter Brown Table @ #20,000</t>
  </si>
  <si>
    <t>2060000970108</t>
  </si>
  <si>
    <t>Legal and pension books</t>
  </si>
  <si>
    <t>2060000970109</t>
  </si>
  <si>
    <t>4 LG Air conditional and 2 plasma Televisions</t>
  </si>
  <si>
    <t>2060000970110</t>
  </si>
  <si>
    <t>3 Shredders @ #25000</t>
  </si>
  <si>
    <t>2110000900301</t>
  </si>
  <si>
    <t>Purchase of 4nos of Desktop Computers,</t>
  </si>
  <si>
    <t>2110000900302</t>
  </si>
  <si>
    <t>5 Laptop Computers @N243,600 each</t>
  </si>
  <si>
    <t>2110000900303</t>
  </si>
  <si>
    <t>2 Server Computers @N610,000 each</t>
  </si>
  <si>
    <t>2110000900304</t>
  </si>
  <si>
    <t>3.5KVA UPS@ N240,000</t>
  </si>
  <si>
    <t>2110000900305</t>
  </si>
  <si>
    <t>Software for computers</t>
  </si>
  <si>
    <t>2110000900306</t>
  </si>
  <si>
    <t>2 Fax, duplex, wireless, scan, copy printer @ #45000</t>
  </si>
  <si>
    <t>2110000900307</t>
  </si>
  <si>
    <t>10NOS 5000 A Automatic Voltage Stabilizer @ #30000</t>
  </si>
  <si>
    <t>2110000900315</t>
  </si>
  <si>
    <t>Ict/Setting up of Pension Management Information System(MIS)</t>
  </si>
  <si>
    <t>TOTAL: STATE PENSION COMMISSION</t>
  </si>
  <si>
    <t>STATE UNIVERSAL BASIC EDUCATION BOARD (SUBEB) HEADQUARTERS</t>
  </si>
  <si>
    <t>2050002870101</t>
  </si>
  <si>
    <t>Renovation of SUBEB HQs</t>
  </si>
  <si>
    <t>2050002870102</t>
  </si>
  <si>
    <t>Renovation and Procurement of furniture and office equipment for 18 LGUBEAs</t>
  </si>
  <si>
    <t>2050002940101</t>
  </si>
  <si>
    <t>Procurement of Mowers for 48 Mega Primary Schools</t>
  </si>
  <si>
    <t>3050002900101</t>
  </si>
  <si>
    <t>UBEC Contribution (Draw -Down</t>
  </si>
  <si>
    <t>3050002910101</t>
  </si>
  <si>
    <t>SUBEB Contribution (GCCC)</t>
  </si>
  <si>
    <t>3050002920201</t>
  </si>
  <si>
    <t>Routine Maintenance of Caring-Heart Mega Primary Schools (Infrastructure)</t>
  </si>
  <si>
    <t>3050002920203</t>
  </si>
  <si>
    <t>Construction and Renovation of Classrooms across the state</t>
  </si>
  <si>
    <t>3050002920204</t>
  </si>
  <si>
    <t>Project Management Consultants by State Government</t>
  </si>
  <si>
    <t>3050002930301</t>
  </si>
  <si>
    <t>Provision of Books, Capacity Building for Teachers and Construction of 2-Seater Benches and Desks (UBE Project)</t>
  </si>
  <si>
    <t>TOTAL: STATE UNIVERSAL BASIC EDUCATION BOARD (SUBEB) HEADQUARTERS</t>
  </si>
  <si>
    <t>TEACHING SERVICE COMMISSION</t>
  </si>
  <si>
    <t>2050002970101</t>
  </si>
  <si>
    <t>Purchase of 10 No of Laptops for Office use</t>
  </si>
  <si>
    <t>2050002970102</t>
  </si>
  <si>
    <t>Publicity Equipment</t>
  </si>
  <si>
    <t>2050002970103</t>
  </si>
  <si>
    <t>Printing of Official file jackets/other documents</t>
  </si>
  <si>
    <t>3050002960101</t>
  </si>
  <si>
    <t>Furniture &amp; Tilling of Offices</t>
  </si>
  <si>
    <t>TOTAL: TEACHING SERVICE COMMISSION</t>
  </si>
  <si>
    <t>YOUTH EMPLOYMENT AND SOCIAL SUPPORT OPERATIONS (YESSO)</t>
  </si>
  <si>
    <t>1080001210101</t>
  </si>
  <si>
    <t>State Contribution to YESSO Project</t>
  </si>
  <si>
    <t>1080001210103</t>
  </si>
  <si>
    <t>YESSO Drawdown</t>
  </si>
  <si>
    <t>TOTAL: YOUTH EMPLOYMENT AND SOCIAL SUPPORT OPERATIONS (YESSO)</t>
  </si>
  <si>
    <t>ZONAL TEACHING SERVICE COMMISSION, AKURE</t>
  </si>
  <si>
    <t>2110002460301</t>
  </si>
  <si>
    <t>Security Post/Fencing/Purchase of office equipment</t>
  </si>
  <si>
    <t>TOTAL: ZONAL TEACHING SERVICE COMMISSION, AKURE</t>
  </si>
  <si>
    <t>ZONAL TEACHING SERVICE COMMISSION, IKARE</t>
  </si>
  <si>
    <t>2110002480301</t>
  </si>
  <si>
    <t>Security Post/Purchase of office equipment</t>
  </si>
  <si>
    <t>TOTAL: ZONAL TEACHING SERVICE COMMISSION, IKARE</t>
  </si>
  <si>
    <t>ZONAL TEACHING SERVICE COMMISSION, IRELE</t>
  </si>
  <si>
    <t>02110002490301</t>
  </si>
  <si>
    <t>TOTAL: ZONAL TEACHING SERVICE COMMISSION, IRELE</t>
  </si>
  <si>
    <t>ZONAL TEACHING SERVICE COMMISSION, ODIGBO</t>
  </si>
  <si>
    <t>02110002500301</t>
  </si>
  <si>
    <t>Security Post/Purchase of Office Equipment</t>
  </si>
  <si>
    <t>TOTAL: ZONAL TEACHING SERVICE COMMISSION, ODIGBO</t>
  </si>
  <si>
    <t>ZONAL TEACHING SERVICE COMMISSION, OKA</t>
  </si>
  <si>
    <t>2060001050101</t>
  </si>
  <si>
    <t>Payment of Rent/Renovation of (Newly Acquired) Office Building</t>
  </si>
  <si>
    <t>2110002510301</t>
  </si>
  <si>
    <t>TOTAL: ZONAL TEACHING SERVICE COMMISSION, OKA</t>
  </si>
  <si>
    <t>ZONAL TEACHING SERVICE COMMISSION, OKITIPUPA</t>
  </si>
  <si>
    <t>02110002520301</t>
  </si>
  <si>
    <t>TOTAL: ZONAL TEACHING SERVICE COMMISSION, OKITIPUPA</t>
  </si>
  <si>
    <t>ZONAL TEACHING SERVICE COMMISSION, ONDO</t>
  </si>
  <si>
    <t>02110002550301</t>
  </si>
  <si>
    <t>Construction of Security Post/Purchase of Office Equipmentpment</t>
  </si>
  <si>
    <t>TOTAL: ZONAL TEACHING SERVICE COMMISSION, ONDO</t>
  </si>
  <si>
    <t>ZONAL TEACHING SERVICE COMMISSION, OWENA</t>
  </si>
  <si>
    <t>TOTAL: ZONAL TEACHING SERVICE COMMISSION, OWENA</t>
  </si>
  <si>
    <t>02060002600101</t>
  </si>
  <si>
    <t>Drainage and Erosion Control/Renovation of Offices</t>
  </si>
  <si>
    <t>STATE HOUSE OF ASSEMBLY</t>
  </si>
  <si>
    <t>2040004080101</t>
  </si>
  <si>
    <t>Supply of Drugs to ODHA Clinic</t>
  </si>
  <si>
    <t>2050003900101</t>
  </si>
  <si>
    <t>Purchase of Mini Book Shelf, 6 Complete Sets of Sasegbon Laws for Legal Drafting Department, Nigerian Weekly Law Reports with Indexes.</t>
  </si>
  <si>
    <t>2050003900102</t>
  </si>
  <si>
    <t>Purchase of Books, Journals, Tools &amp; Equipment for Library Department.</t>
  </si>
  <si>
    <t>2050003900107</t>
  </si>
  <si>
    <t>Digitization of House of Assembly Laws</t>
  </si>
  <si>
    <t>2050004070301</t>
  </si>
  <si>
    <t>Production of Hanzard Bound Volume</t>
  </si>
  <si>
    <t>2060003890201</t>
  </si>
  <si>
    <t>Maintenance of Gani-Fawehinmi Freedom Square ( Arcade )</t>
  </si>
  <si>
    <t>2060003890203</t>
  </si>
  <si>
    <t>Renovation of Ondo State House of Assembly</t>
  </si>
  <si>
    <t>2060003890204</t>
  </si>
  <si>
    <t>Construction of Drivers' Office</t>
  </si>
  <si>
    <t>2110003970301</t>
  </si>
  <si>
    <t>Purchase of Office Equipment e.g. Furniture, Air Conditioner, Computer System e.t.c</t>
  </si>
  <si>
    <t>2110003970302</t>
  </si>
  <si>
    <t>Purchase of 34 Laptop Video Camera and Photo Camera</t>
  </si>
  <si>
    <t>2110003990301</t>
  </si>
  <si>
    <t>Library Automation</t>
  </si>
  <si>
    <t>2110003990302</t>
  </si>
  <si>
    <t>ICT Upgrading of the Hallowed Chamber, Designing of Website for ODHA and Public Address System</t>
  </si>
  <si>
    <t>2110003990303</t>
  </si>
  <si>
    <t>Complete Editing Suite</t>
  </si>
  <si>
    <t>2130003960401</t>
  </si>
  <si>
    <t>Purchase of 2 Units Cars for Director Budget, Planning R &amp; S (DBPRS) and Director Legislative</t>
  </si>
  <si>
    <t>2130003960402</t>
  </si>
  <si>
    <t>Purchase of Vehicles for Speaker and Deputy Speaker (9th Assembly)</t>
  </si>
  <si>
    <t>2130003960403</t>
  </si>
  <si>
    <t>Purchase of 4 Vehicles (Pilot and Escort) for Speaker and Deputy Speaker of 9th Assembly</t>
  </si>
  <si>
    <t>2130003960404</t>
  </si>
  <si>
    <t>Purchase of 26 Units of Vehicles for 26 Honourable Members (9th Assembly)</t>
  </si>
  <si>
    <t>2130003960405</t>
  </si>
  <si>
    <t>Purchase of Boxer Motor Cycles</t>
  </si>
  <si>
    <t>2130003960406</t>
  </si>
  <si>
    <t>Purchase of 2 Units of Eletra Cars (Full Options with Keyless Entry, Push Botton) including Delivery &amp; Registration &amp; Insurance for CHA/DCHA</t>
  </si>
  <si>
    <t>2130003960419</t>
  </si>
  <si>
    <t>Purchase of Pilot Van (Hilux) for ODHA</t>
  </si>
  <si>
    <t>2130003960420</t>
  </si>
  <si>
    <t>Purchase of Official Vehicle (1 no Hilux Van) for the Office of Majority Leader</t>
  </si>
  <si>
    <t>2130003980401</t>
  </si>
  <si>
    <t>Supply and Installation of Furniture and Fittings and Office Equipment to Offices of 26 Honourables and Clerk, DCHA and Hallowed Chamber.</t>
  </si>
  <si>
    <t>2140003920101</t>
  </si>
  <si>
    <t>Purchase of 12.5KVA Honda Generator for 3 Department @ #380,000 each</t>
  </si>
  <si>
    <t>2140003920102</t>
  </si>
  <si>
    <t>Repair of Printing Machines</t>
  </si>
  <si>
    <t>2140003920103</t>
  </si>
  <si>
    <t>Service and Refurbishment of Fuel Dump</t>
  </si>
  <si>
    <t>3130003930201</t>
  </si>
  <si>
    <t>Printing of Calendar and Desk Diary</t>
  </si>
  <si>
    <t>TOTAL: STATE HOUSE OF ASSEMBLY</t>
  </si>
  <si>
    <t>ONDO STATE JUDICIARY</t>
  </si>
  <si>
    <t>2060000460101</t>
  </si>
  <si>
    <t>Maintenance of Chief Judge Quarters</t>
  </si>
  <si>
    <t>2060000460103</t>
  </si>
  <si>
    <t>Library Books Journal and Equipment</t>
  </si>
  <si>
    <t>2060000460104</t>
  </si>
  <si>
    <t>Fumigation of all Courts in the State (Phase ll): High Court Owo, Magistrate Courts, Idanre, Ile-Oluji Oke-Agbe, Igbara-Oke, Ido-Ani, Oka, Akure, and High Court Complex Akure, Idanre, Ifon, and Ore (Phase ll)</t>
  </si>
  <si>
    <t>2060000460105</t>
  </si>
  <si>
    <t>Procurment of Generating set 500KVA Perkins FG Wilson (UK) with Installation and Accessories for Akure,Ondo and Okitipupa and others.</t>
  </si>
  <si>
    <t>2060000460106</t>
  </si>
  <si>
    <t>Renovation of Courts and Judges Quarters</t>
  </si>
  <si>
    <t>2060000460107</t>
  </si>
  <si>
    <t>Printing of Judicial Diary and Calendar</t>
  </si>
  <si>
    <t>2060000460118</t>
  </si>
  <si>
    <t>Building of new High Court Complex</t>
  </si>
  <si>
    <t>2060000460125</t>
  </si>
  <si>
    <t>Purchase of Media Equipment which consists of;Projector,HDV 1080 sony recoding camera,Canon still camera D.50,Public address System,and others</t>
  </si>
  <si>
    <t>2060000460126</t>
  </si>
  <si>
    <t>Construction of ICT Infrastructures; Functional Website with E-mail,2 nos Desktop,2 nos Laptop,High-End Server,Air Conditioner,Online UPS(3KVA),4 nos computer tables,Router Board,Ethernet cables,Network Switch(gigabit),Network printer,Network Bridge,Repeater,installation and Others</t>
  </si>
  <si>
    <t>2130000470101</t>
  </si>
  <si>
    <t>Purchase of 22 nos Prado Jeeps for Magistrates and Judicial Officers</t>
  </si>
  <si>
    <t>2130000470102</t>
  </si>
  <si>
    <t>Repair of Vehicles</t>
  </si>
  <si>
    <t>2130000470105</t>
  </si>
  <si>
    <t>Complete sets of computers,HP Laptops,photocopying Machines and Casting roll Machines and Shredding Machines</t>
  </si>
  <si>
    <t>2130000470107</t>
  </si>
  <si>
    <t>Purchase of Motor Vehicles for Magistrates, Directors and others</t>
  </si>
  <si>
    <t>2130000470112</t>
  </si>
  <si>
    <t>Purchase of Office Furniture and Fittings,Refrigerator,File Cabinets for 10 Judicial Divisions</t>
  </si>
  <si>
    <t>TOTAL: ONDO STATE JUDICIARY</t>
  </si>
  <si>
    <t>2130004110404</t>
  </si>
  <si>
    <t>Office and house hold equipment</t>
  </si>
  <si>
    <t>ONDO STATE LAW COMMISSION</t>
  </si>
  <si>
    <t>2130003110301</t>
  </si>
  <si>
    <t>Reconstruction/Renovation of Office Complex</t>
  </si>
  <si>
    <t>2130003110304</t>
  </si>
  <si>
    <t>Construction of Generator House</t>
  </si>
  <si>
    <t>2130004210401</t>
  </si>
  <si>
    <t>2140004130101</t>
  </si>
  <si>
    <t>Purchase and Installation of Generating set</t>
  </si>
  <si>
    <t>3050003090101</t>
  </si>
  <si>
    <t>Holding of Seminars/Workshops and Public Hearing on the Reviews/Update of the Law of Ondo State</t>
  </si>
  <si>
    <t>3050003090102</t>
  </si>
  <si>
    <t>The Review &amp; Compilation of Ondo State Laws 2007 to 2011</t>
  </si>
  <si>
    <t>3050003090103</t>
  </si>
  <si>
    <t>Monthly Publication of Customary Law Reports</t>
  </si>
  <si>
    <t>3050003090104</t>
  </si>
  <si>
    <t>Purchase of Relevant Law Books , Test Books, Journals</t>
  </si>
  <si>
    <t>3050003090105</t>
  </si>
  <si>
    <t>International Conferences, Seminars &amp; Workshops for Law Reviewers; (i) Commonwealth Regional Law Reform Conference. (ii) International Bar Association Conference (iii) African Conference</t>
  </si>
  <si>
    <t>3050003090106</t>
  </si>
  <si>
    <t>Wardrobe/Outfit Allowance for Law Reviewers</t>
  </si>
  <si>
    <t>3050003090107</t>
  </si>
  <si>
    <t>National Conferences, Seminars &amp; Workshop for Law Reviewers (I) N.B.A Conference (II) Summits on Legal issues (III) National Workshop, Seminars and other Conferences</t>
  </si>
  <si>
    <t>3050003090122</t>
  </si>
  <si>
    <t>Capacity Building/Training of Administrative and Account Officers</t>
  </si>
  <si>
    <t>3050003120101</t>
  </si>
  <si>
    <t>E-Library</t>
  </si>
  <si>
    <t>TOTAL: ONDO STATE LAW COMMISSION</t>
  </si>
  <si>
    <t>MINISTRY OF WORKS AND INFRASTRUCTURE</t>
  </si>
  <si>
    <t>2060000430101</t>
  </si>
  <si>
    <t>Building of new laboratory building for quality control and its equipment</t>
  </si>
  <si>
    <t>2060000430102</t>
  </si>
  <si>
    <t>procurement and installation of CCTV Cameras in Engineering building</t>
  </si>
  <si>
    <t>2060000430103</t>
  </si>
  <si>
    <t>Procurement of 20nos Laptop computers@320,000 for Hon.Comm,S.A,P.S, Directors, Budget Officer, salary unit, including project office and final accounts</t>
  </si>
  <si>
    <t>2060000430104</t>
  </si>
  <si>
    <t>Purchase of measuring wheels and light equipment</t>
  </si>
  <si>
    <t>2060000430105</t>
  </si>
  <si>
    <t>Media and Publicity</t>
  </si>
  <si>
    <t>2060000430111</t>
  </si>
  <si>
    <t>Completion &amp; Maintenance of Engineering building</t>
  </si>
  <si>
    <t>2060000430112</t>
  </si>
  <si>
    <t>Internet Equipment Procurement &amp; subcsription,Webportal, design softwares packages</t>
  </si>
  <si>
    <t>2060000430113</t>
  </si>
  <si>
    <t>Procurement of e-books for Engineers in the Ministry</t>
  </si>
  <si>
    <t>2060000430115</t>
  </si>
  <si>
    <t>Capacity building for Engineers and other Professionals:Conferences,workshop,COREN and Others</t>
  </si>
  <si>
    <t>2060000430116</t>
  </si>
  <si>
    <t>Purchase of 10 nos Desktop Computers with Accessories @ N250,000 /SET</t>
  </si>
  <si>
    <t>2060000430117</t>
  </si>
  <si>
    <t>Deployment of Intercomm Facilities inMinistry of Works H/Q</t>
  </si>
  <si>
    <t>2060000430118</t>
  </si>
  <si>
    <t>Procurement of Fire Fighting Accessories,Lubricants/Comp foams ,Uniform/Protective Clothing</t>
  </si>
  <si>
    <t>2140002560111</t>
  </si>
  <si>
    <t>Connection of Street Light to Dedicated Line</t>
  </si>
  <si>
    <t>2170001300104</t>
  </si>
  <si>
    <t>Bulk Purchase of Electrical Tools and Instrument</t>
  </si>
  <si>
    <t>2170001300105</t>
  </si>
  <si>
    <t>Clearing of Road Verges and Bushes along the Highways, Clearing/Deceitation to Drains via Direct Labour</t>
  </si>
  <si>
    <t>2170001300106</t>
  </si>
  <si>
    <t>Rehabilitation/Construction of State Highways</t>
  </si>
  <si>
    <t>2170001300107</t>
  </si>
  <si>
    <t>Pre- qualification of Contractors and Consultants</t>
  </si>
  <si>
    <t>2170001300108</t>
  </si>
  <si>
    <t>Dualisation of Shoprite - Oda Town</t>
  </si>
  <si>
    <t>2170001300113</t>
  </si>
  <si>
    <t>Monitoring of all capital projects being handled by the Ministry</t>
  </si>
  <si>
    <t>2170001300115</t>
  </si>
  <si>
    <t>Allocation of the Direct Labour Engineering Unit(DILEU)Ministry of Works</t>
  </si>
  <si>
    <t>2170001300116</t>
  </si>
  <si>
    <t>Clearing of roads verges&amp; bushes along the highways.Clearing /Deceitation to Drains via Direct Labour</t>
  </si>
  <si>
    <t>2170001300117</t>
  </si>
  <si>
    <t>Maintenance of Street Lights</t>
  </si>
  <si>
    <t>2170001300120</t>
  </si>
  <si>
    <t>Upgrading of the existing fire stations</t>
  </si>
  <si>
    <t>2170001300121</t>
  </si>
  <si>
    <t>Purchase of Fire Fighting Trucks(2nos)</t>
  </si>
  <si>
    <t>2170001300122</t>
  </si>
  <si>
    <t>Maintenance of Existing Fire Fighting Vehicles</t>
  </si>
  <si>
    <t>2170001300123</t>
  </si>
  <si>
    <t>Purchase of Diesel for Fire Services</t>
  </si>
  <si>
    <t>2170001300124</t>
  </si>
  <si>
    <t>General Maintenance (Water Fountain,Dews,Lawns and Walkways</t>
  </si>
  <si>
    <t>2170001300125</t>
  </si>
  <si>
    <t>Maintenance of Traffic Lights/Signals</t>
  </si>
  <si>
    <t>2170001300142</t>
  </si>
  <si>
    <t>Grading/Shaping/Earth Drains</t>
  </si>
  <si>
    <t>2170002540311</t>
  </si>
  <si>
    <t>Networking of Cad room in Planning department</t>
  </si>
  <si>
    <t>2170002570301</t>
  </si>
  <si>
    <t>Maintenance and Major Repairs of Plants and Vehicles including Purchase of Workshop Tools</t>
  </si>
  <si>
    <t>3170002630303</t>
  </si>
  <si>
    <t>Creation of Robust Database Solution for e-Tendering and Monitoring.</t>
  </si>
  <si>
    <t>4140001301402</t>
  </si>
  <si>
    <t>BEDC Energy Consumption for Ministry of Works HQ, Zonal Offices &amp; Fire Services Stations</t>
  </si>
  <si>
    <t>TOTAL: MINISTRY OF WORKS AND INFRASTRUCTURE</t>
  </si>
  <si>
    <t>DIFF=</t>
  </si>
  <si>
    <t>S/N</t>
  </si>
  <si>
    <t>Admin Code</t>
  </si>
  <si>
    <t>Executing Agency</t>
  </si>
  <si>
    <t>Monthly Actual 2020 Till Date</t>
  </si>
  <si>
    <t xml:space="preserve">Total Actual 2020 </t>
  </si>
  <si>
    <t>1</t>
  </si>
  <si>
    <t>012305600100</t>
  </si>
  <si>
    <t>2</t>
  </si>
  <si>
    <t>051400100200</t>
  </si>
  <si>
    <t>3</t>
  </si>
  <si>
    <t>021510200100</t>
  </si>
  <si>
    <t>4</t>
  </si>
  <si>
    <t>051800100100</t>
  </si>
  <si>
    <t>5</t>
  </si>
  <si>
    <t>011103700100</t>
  </si>
  <si>
    <t>6</t>
  </si>
  <si>
    <t>022000800100</t>
  </si>
  <si>
    <t>BOARD OF INTERNAL REVENUE</t>
  </si>
  <si>
    <t>7</t>
  </si>
  <si>
    <t>052111600100</t>
  </si>
  <si>
    <t>8</t>
  </si>
  <si>
    <t>053500100200</t>
  </si>
  <si>
    <t>9</t>
  </si>
  <si>
    <t>011101700100</t>
  </si>
  <si>
    <t>10</t>
  </si>
  <si>
    <t>014000200100</t>
  </si>
  <si>
    <t>11</t>
  </si>
  <si>
    <t>021511000100</t>
  </si>
  <si>
    <t>12</t>
  </si>
  <si>
    <t>023800100200</t>
  </si>
  <si>
    <t>BUDGET OFFICE</t>
  </si>
  <si>
    <t>13</t>
  </si>
  <si>
    <t>011103800100</t>
  </si>
  <si>
    <t>14</t>
  </si>
  <si>
    <t>011101000100</t>
  </si>
  <si>
    <t>15</t>
  </si>
  <si>
    <t>032600300100</t>
  </si>
  <si>
    <t>CITIZEN'S RIGHT MEDIATION CENTRE/OFFICE OF PUBLIC DEFENDERS</t>
  </si>
  <si>
    <t>16</t>
  </si>
  <si>
    <t>014700100100</t>
  </si>
  <si>
    <t>17</t>
  </si>
  <si>
    <t>021511600100</t>
  </si>
  <si>
    <t>18</t>
  </si>
  <si>
    <t>022200900100</t>
  </si>
  <si>
    <t>19</t>
  </si>
  <si>
    <t>012500700100</t>
  </si>
  <si>
    <t>20</t>
  </si>
  <si>
    <t>032605200100</t>
  </si>
  <si>
    <t>21</t>
  </si>
  <si>
    <t>032605200300</t>
  </si>
  <si>
    <t>CUSTOMARY COURT OF APPEAL - JUDICIAL DIVISIONS</t>
  </si>
  <si>
    <t>22</t>
  </si>
  <si>
    <t>031801200100</t>
  </si>
  <si>
    <t>OFFICE OF HONOURABLE CHIEF JUDGE</t>
  </si>
  <si>
    <t>23</t>
  </si>
  <si>
    <t>011100100200</t>
  </si>
  <si>
    <t>24</t>
  </si>
  <si>
    <t>026100100100</t>
  </si>
  <si>
    <t>25</t>
  </si>
  <si>
    <t>022000200100</t>
  </si>
  <si>
    <t>26</t>
  </si>
  <si>
    <t>011100200100</t>
  </si>
  <si>
    <t>OFFICE OF SENIOR SPECIAL ASSISTANTS TO THE GOVERNOR</t>
  </si>
  <si>
    <t>27</t>
  </si>
  <si>
    <t>025305700100</t>
  </si>
  <si>
    <t>28</t>
  </si>
  <si>
    <t>055200100200</t>
  </si>
  <si>
    <t>29</t>
  </si>
  <si>
    <t>022000700100</t>
  </si>
  <si>
    <t>30</t>
  </si>
  <si>
    <t>012500700200</t>
  </si>
  <si>
    <t>E-PERSONEL ADMINISTRATION SALARY SYSTEM (E-PASS) OFFICE</t>
  </si>
  <si>
    <t>31</t>
  </si>
  <si>
    <t>011202300100</t>
  </si>
  <si>
    <t>OFFICE OF THE DEPUTY SPEAKER</t>
  </si>
  <si>
    <t>32</t>
  </si>
  <si>
    <t>012500100100</t>
  </si>
  <si>
    <t>33</t>
  </si>
  <si>
    <t>032605200200</t>
  </si>
  <si>
    <t>OFFICE OF THE PRESIDENT OF THE CUSTOMARY COURT OF APPEAL</t>
  </si>
  <si>
    <t>34</t>
  </si>
  <si>
    <t>052111500100</t>
  </si>
  <si>
    <t>35</t>
  </si>
  <si>
    <t>022000100200</t>
  </si>
  <si>
    <t>EXPENDITURE OFFICE</t>
  </si>
  <si>
    <t>36</t>
  </si>
  <si>
    <t>011101300100</t>
  </si>
  <si>
    <t>OFFICE OF THE SECRETARY TO STATE GOVERNMENT (SSG)</t>
  </si>
  <si>
    <t>37</t>
  </si>
  <si>
    <t>011202100100</t>
  </si>
  <si>
    <t>OFFICE OF THE SPEAKER</t>
  </si>
  <si>
    <t>38</t>
  </si>
  <si>
    <t>011101300200</t>
  </si>
  <si>
    <t>39</t>
  </si>
  <si>
    <t>011100200300</t>
  </si>
  <si>
    <t>OFFICE OF THE SPECIAL ADVISERS TO THE GOVERNOR</t>
  </si>
  <si>
    <t>40</t>
  </si>
  <si>
    <t>012301300100</t>
  </si>
  <si>
    <t>GOVERNMENT PRINTING PRESS</t>
  </si>
  <si>
    <t>41</t>
  </si>
  <si>
    <t>012500100300</t>
  </si>
  <si>
    <t>GOVERNMENT QUARTERS MANAGEMENT OFFICE</t>
  </si>
  <si>
    <t>42</t>
  </si>
  <si>
    <t>014000100100</t>
  </si>
  <si>
    <t>43</t>
  </si>
  <si>
    <t>021510200200</t>
  </si>
  <si>
    <t>FADAMA PROJECT</t>
  </si>
  <si>
    <t>44</t>
  </si>
  <si>
    <t>022900100100</t>
  </si>
  <si>
    <t>45</t>
  </si>
  <si>
    <t>012400700100</t>
  </si>
  <si>
    <t>FIRE SERVICES</t>
  </si>
  <si>
    <t>46</t>
  </si>
  <si>
    <t>021502100100</t>
  </si>
  <si>
    <t>FORESTRY STAFF TRAINING SCHOOL, OWO</t>
  </si>
  <si>
    <t>47</t>
  </si>
  <si>
    <t>022905500100</t>
  </si>
  <si>
    <t>OFFICE OF TRANSPORT-VEHICLE INSPECTION (AREA) OFFICE AND INLAND WATERWAYS</t>
  </si>
  <si>
    <t>48</t>
  </si>
  <si>
    <t>011103300100</t>
  </si>
  <si>
    <t>49</t>
  </si>
  <si>
    <t>011100100100</t>
  </si>
  <si>
    <t>50</t>
  </si>
  <si>
    <t>011100300100</t>
  </si>
  <si>
    <t>51</t>
  </si>
  <si>
    <t>052110200100</t>
  </si>
  <si>
    <t>52</t>
  </si>
  <si>
    <t>011102000100</t>
  </si>
  <si>
    <t>53</t>
  </si>
  <si>
    <t>011200400100</t>
  </si>
  <si>
    <t>54</t>
  </si>
  <si>
    <t>012500700300</t>
  </si>
  <si>
    <t>INDUSTRIAL AND LABOUR RELATIONS OFFICE</t>
  </si>
  <si>
    <t>55</t>
  </si>
  <si>
    <t>023800400100</t>
  </si>
  <si>
    <t>56</t>
  </si>
  <si>
    <t>011113200100</t>
  </si>
  <si>
    <t>57</t>
  </si>
  <si>
    <t>055200200100</t>
  </si>
  <si>
    <t>58</t>
  </si>
  <si>
    <t>031801300100</t>
  </si>
  <si>
    <t>JUDICIARY DIVISION</t>
  </si>
  <si>
    <t>59</t>
  </si>
  <si>
    <t>023100300100</t>
  </si>
  <si>
    <t>60</t>
  </si>
  <si>
    <t>051300100200</t>
  </si>
  <si>
    <t>61</t>
  </si>
  <si>
    <t>011102100200</t>
  </si>
  <si>
    <t>62</t>
  </si>
  <si>
    <t>051700100300</t>
  </si>
  <si>
    <t>63</t>
  </si>
  <si>
    <t>011102100100</t>
  </si>
  <si>
    <t>64</t>
  </si>
  <si>
    <t>025305300100</t>
  </si>
  <si>
    <t>65</t>
  </si>
  <si>
    <t>014800100100</t>
  </si>
  <si>
    <t>66</t>
  </si>
  <si>
    <t>055100100200</t>
  </si>
  <si>
    <t>67</t>
  </si>
  <si>
    <t>023800100300</t>
  </si>
  <si>
    <t>MANPOWER DEVELOPMENT OFFICE</t>
  </si>
  <si>
    <t>68</t>
  </si>
  <si>
    <t>031801100100</t>
  </si>
  <si>
    <t>69</t>
  </si>
  <si>
    <t>051700300300</t>
  </si>
  <si>
    <t>MEGA SCHOOLS</t>
  </si>
  <si>
    <t>70</t>
  </si>
  <si>
    <t>014800100200</t>
  </si>
  <si>
    <t>ONDO STATE INDEPENDENT ELECTORAL COMMISSION (ODIEC) AREA OFFICES</t>
  </si>
  <si>
    <t>71</t>
  </si>
  <si>
    <t>022205100100</t>
  </si>
  <si>
    <t>72</t>
  </si>
  <si>
    <t>031800100100</t>
  </si>
  <si>
    <t>73</t>
  </si>
  <si>
    <t>021500100100</t>
  </si>
  <si>
    <t>74</t>
  </si>
  <si>
    <t>032600200100</t>
  </si>
  <si>
    <t>75</t>
  </si>
  <si>
    <t>051700800100</t>
  </si>
  <si>
    <t>76</t>
  </si>
  <si>
    <t>022200100100</t>
  </si>
  <si>
    <t>77</t>
  </si>
  <si>
    <t>011103500100</t>
  </si>
  <si>
    <t>78</t>
  </si>
  <si>
    <t>023600100100</t>
  </si>
  <si>
    <t>79</t>
  </si>
  <si>
    <t>023405600100</t>
  </si>
  <si>
    <t>80</t>
  </si>
  <si>
    <t>023800100100</t>
  </si>
  <si>
    <t>81</t>
  </si>
  <si>
    <t>025210300100</t>
  </si>
  <si>
    <t>82</t>
  </si>
  <si>
    <t>051705600100</t>
  </si>
  <si>
    <t>83</t>
  </si>
  <si>
    <t>051700100100</t>
  </si>
  <si>
    <t>84</t>
  </si>
  <si>
    <t>053500100100</t>
  </si>
  <si>
    <t>85</t>
  </si>
  <si>
    <t>053905100100</t>
  </si>
  <si>
    <t>86</t>
  </si>
  <si>
    <t>022000100100</t>
  </si>
  <si>
    <t>87</t>
  </si>
  <si>
    <t>023305100200</t>
  </si>
  <si>
    <t>88</t>
  </si>
  <si>
    <t>053505300100</t>
  </si>
  <si>
    <t>89</t>
  </si>
  <si>
    <t>052100100100</t>
  </si>
  <si>
    <t>90</t>
  </si>
  <si>
    <t>025210200100</t>
  </si>
  <si>
    <t>91</t>
  </si>
  <si>
    <t>012300100100</t>
  </si>
  <si>
    <t>92</t>
  </si>
  <si>
    <t>012300400200</t>
  </si>
  <si>
    <t>93</t>
  </si>
  <si>
    <t>032600100100</t>
  </si>
  <si>
    <t>94</t>
  </si>
  <si>
    <t>011101400100</t>
  </si>
  <si>
    <t>POLITICAL AND ECONOMIC AFFAIRS DEPARTMENT</t>
  </si>
  <si>
    <t>95</t>
  </si>
  <si>
    <t>026000100100</t>
  </si>
  <si>
    <t>96</t>
  </si>
  <si>
    <t>055100100100</t>
  </si>
  <si>
    <t>97</t>
  </si>
  <si>
    <t>012500600100</t>
  </si>
  <si>
    <t>98</t>
  </si>
  <si>
    <t>011105100100</t>
  </si>
  <si>
    <t>99</t>
  </si>
  <si>
    <t>023305100100</t>
  </si>
  <si>
    <t>100</t>
  </si>
  <si>
    <t>052100300100</t>
  </si>
  <si>
    <t>101</t>
  </si>
  <si>
    <t>026300100100</t>
  </si>
  <si>
    <t>102</t>
  </si>
  <si>
    <t>011200700200</t>
  </si>
  <si>
    <t>PUBLIC ACCOUNT SECRETARIAT</t>
  </si>
  <si>
    <t>103</t>
  </si>
  <si>
    <t>011104400100</t>
  </si>
  <si>
    <t>104</t>
  </si>
  <si>
    <t>052110600100</t>
  </si>
  <si>
    <t>105</t>
  </si>
  <si>
    <t>012500800100</t>
  </si>
  <si>
    <t>106</t>
  </si>
  <si>
    <t>051400100100</t>
  </si>
  <si>
    <t>107</t>
  </si>
  <si>
    <t>022000100400</t>
  </si>
  <si>
    <t>STATE FINANCE</t>
  </si>
  <si>
    <t>108</t>
  </si>
  <si>
    <t>011200300100</t>
  </si>
  <si>
    <t>109</t>
  </si>
  <si>
    <t>051300100100</t>
  </si>
  <si>
    <t>110</t>
  </si>
  <si>
    <t>023800100600</t>
  </si>
  <si>
    <t>MONITORING AND EVALUATION (MEMIS PROJECT) OFFICE</t>
  </si>
  <si>
    <t>111</t>
  </si>
  <si>
    <t>022800700100</t>
  </si>
  <si>
    <t>112</t>
  </si>
  <si>
    <t>051700100200</t>
  </si>
  <si>
    <t>ZONAL EDUCATION OFFICES</t>
  </si>
  <si>
    <t>113</t>
  </si>
  <si>
    <t>022800700200</t>
  </si>
  <si>
    <t>STATE INFORMATION TECHNOLOGY AGENCY (SITA) AREA OFFICES</t>
  </si>
  <si>
    <t>114</t>
  </si>
  <si>
    <t>051705400200</t>
  </si>
  <si>
    <t>115</t>
  </si>
  <si>
    <t>011103500200</t>
  </si>
  <si>
    <t>116</t>
  </si>
  <si>
    <t>051700300100</t>
  </si>
  <si>
    <t>117</t>
  </si>
  <si>
    <t>051705400100</t>
  </si>
  <si>
    <t>118</t>
  </si>
  <si>
    <t>051700300200</t>
  </si>
  <si>
    <t>STATE UNIVERSAL BASIC EDUCATION BOARD (SUBEB) ZONAL OFFICE</t>
  </si>
  <si>
    <t>119</t>
  </si>
  <si>
    <t>023800100500</t>
  </si>
  <si>
    <t>120</t>
  </si>
  <si>
    <t>051705400300</t>
  </si>
  <si>
    <t>121</t>
  </si>
  <si>
    <t>051705400900</t>
  </si>
  <si>
    <t>122</t>
  </si>
  <si>
    <t>011111500100</t>
  </si>
  <si>
    <t>CONSOLIDATED REVENUE FUND CHARGES</t>
  </si>
  <si>
    <t>123</t>
  </si>
  <si>
    <t>011111500200</t>
  </si>
  <si>
    <t>PROVISION FOR OTHER GRANTS AND LOANS</t>
  </si>
  <si>
    <t>124</t>
  </si>
  <si>
    <t>051705401000</t>
  </si>
  <si>
    <t>ZONAL TEACHING SERVICE COMMISSION, OWO</t>
  </si>
  <si>
    <t>125</t>
  </si>
  <si>
    <t>051705400400</t>
  </si>
  <si>
    <t>126</t>
  </si>
  <si>
    <t>051705400500</t>
  </si>
  <si>
    <t>127</t>
  </si>
  <si>
    <t>051705400600</t>
  </si>
  <si>
    <t>128</t>
  </si>
  <si>
    <t>051705400700</t>
  </si>
  <si>
    <t>129</t>
  </si>
  <si>
    <t>051705400800</t>
  </si>
  <si>
    <t>130</t>
  </si>
  <si>
    <t>022000700200</t>
  </si>
  <si>
    <t>TREASURY CASH OFFICES (TCOS)</t>
  </si>
  <si>
    <t>131</t>
  </si>
  <si>
    <t>021511500100</t>
  </si>
  <si>
    <t>132</t>
  </si>
  <si>
    <t>011105200100</t>
  </si>
  <si>
    <t>133</t>
  </si>
  <si>
    <t>052100200100</t>
  </si>
  <si>
    <t>134</t>
  </si>
  <si>
    <t>052110300100</t>
  </si>
  <si>
    <t>135</t>
  </si>
  <si>
    <t>022205500100</t>
  </si>
  <si>
    <t>CO-OPERATIVE COLLEGE, AKURE</t>
  </si>
  <si>
    <t>136</t>
  </si>
  <si>
    <t>023400100100</t>
  </si>
  <si>
    <t>137</t>
  </si>
  <si>
    <t>025200100100</t>
  </si>
  <si>
    <t>152</t>
  </si>
  <si>
    <t>021500100300</t>
  </si>
  <si>
    <t>ONDO STATE LIVELIHOOD IMPROVEMENT FAMILY ENTERPRISE -NIGER DELTA (LIFE-ND)</t>
  </si>
  <si>
    <t>153</t>
  </si>
  <si>
    <t>053905300100</t>
  </si>
  <si>
    <t>ONDO STATE FOOTBALL ACADEMY</t>
  </si>
  <si>
    <t>154</t>
  </si>
  <si>
    <t>026300100200</t>
  </si>
  <si>
    <t>MINISTRY OF PHYSICAL PLANNING AND URBAN DEVELOPMENT -AREA OFFICES</t>
  </si>
  <si>
    <t>155</t>
  </si>
  <si>
    <t>023400100300</t>
  </si>
  <si>
    <t>TOTAL</t>
  </si>
  <si>
    <t>SPG- Monthly Environmental Sanitation</t>
  </si>
  <si>
    <t>SPG- Procurement of Fuel and Lubricants</t>
  </si>
  <si>
    <t>SPG- Sweepers/Labour Allowances</t>
  </si>
  <si>
    <t>SPG- Cleaning Services</t>
  </si>
  <si>
    <t>SPG- Provision of Security to PSTI</t>
  </si>
  <si>
    <t>SPG- Payment of Stipend to Lecturers</t>
  </si>
  <si>
    <t>SPG- Civil Service Day Celebration and Award</t>
  </si>
  <si>
    <t>SPG- Conduct of Civil Service Compulsory Examination</t>
  </si>
  <si>
    <t>SPG- Senior Management Committee</t>
  </si>
  <si>
    <t>SPG- Specialized Capacity Building Programme for Administrative Officers</t>
  </si>
  <si>
    <t>SPG- Financial Assistance to families of Deceased Officers</t>
  </si>
  <si>
    <t>SPG- HOS Interactive Sessions/Retreat with Public Servants</t>
  </si>
  <si>
    <t>SPG- Conduct of Promotion Examinations for Senior Officers</t>
  </si>
  <si>
    <t>SPG- Grant to staff Housing Loan Board</t>
  </si>
  <si>
    <t>SPG- Hosting of/Participation in South West Head of Service Summit</t>
  </si>
  <si>
    <t>SPG- Public Service Central Record Management: Warehousing Mgt Staff Data</t>
  </si>
  <si>
    <t>SPG- Public Service Enlightenment Programme</t>
  </si>
  <si>
    <t>SPG- Traininig of Staff</t>
  </si>
  <si>
    <t>SPG- Group Life Insurance/Sinking Fund</t>
  </si>
  <si>
    <t>SPG- Grants To Primary School</t>
  </si>
  <si>
    <t>SPG- Training of Primary School Teachers &amp; Education Managers</t>
  </si>
  <si>
    <t>SPG- Wall Charts &amp; Maps For Pry &amp; Junior Secondary School</t>
  </si>
  <si>
    <t>SPG- Annual Jets Competition For Primary Schools</t>
  </si>
  <si>
    <t>SPG- Primary Schools Sports</t>
  </si>
  <si>
    <t>SPG- National Education Conferences (JCCE, Rep &amp; Planning, NCE, ESSPIN)</t>
  </si>
  <si>
    <t>SPG- Monitoring of Schools</t>
  </si>
  <si>
    <t>SPG- School Competition for Pry &amp; JSS (Nat. &amp; Int.) Gov/President Inter-School Debate, Music &amp; Creative Arts, STAN, MAN, UNESCO, NASTECH, Sensitization Programme on EFA, Space Tech etc</t>
  </si>
  <si>
    <t>SPG- Preparation Of Teachers Salary</t>
  </si>
  <si>
    <t>SPG- Data Verification of Public Primary Schools in the State</t>
  </si>
  <si>
    <t>SPG- Grants /Maintenance of Mega Schools</t>
  </si>
  <si>
    <t>SPG- School-Based Management Committee</t>
  </si>
  <si>
    <t>SPG- Training of LGA Supervisors, Data Collectors etc.</t>
  </si>
  <si>
    <t>SPG- Training of Secondary School Teachers</t>
  </si>
  <si>
    <t>SPG- Production of Seniority List of Teachers</t>
  </si>
  <si>
    <t>SPG- Recruitment of Teaching/Non Teaching Staff</t>
  </si>
  <si>
    <t>SPG- Promotion Interview for Teaching/Non Teaching Staff</t>
  </si>
  <si>
    <t>SPG- Interaction with Principals, Teaching/Non-Teaching Staff of Public Sec. Schools</t>
  </si>
  <si>
    <t>SPG- Capacity building for Education Managers and Administrators in TESCOM</t>
  </si>
  <si>
    <t>SPG- Events Management, Production of Souvenirs and others</t>
  </si>
  <si>
    <t>SPG- Independence anniversary</t>
  </si>
  <si>
    <t>SPG- Democracy day</t>
  </si>
  <si>
    <t>SPG- Furniture/Severance Allowance</t>
  </si>
  <si>
    <t>SPG- Upkeep of Volunteer Corps and 5% overhead Administrative charges.</t>
  </si>
  <si>
    <t>SPG- Monetization for public Office Holders</t>
  </si>
  <si>
    <t>SPG- Hosting of visitors/participants on study tour of Ondo State</t>
  </si>
  <si>
    <t>SPG- Workshop/Retreat/Training</t>
  </si>
  <si>
    <t>TOTAL: POLITICAL AND ECONOMIC AFFAIRS DEPARTMENT</t>
  </si>
  <si>
    <t>SPG- TRAINING VOTE FOR ODHA STAFF</t>
  </si>
  <si>
    <t>SPG- HOSTING &amp; PARTICIPATION OF SPEAKERS CONFERENCE</t>
  </si>
  <si>
    <t>SPG- PASSAGES &amp; FLIGHT FOR ODHA</t>
  </si>
  <si>
    <t>SPG- COMMON WEALTH PARLIAMENTARY CONFERENCE</t>
  </si>
  <si>
    <t>SPG- CLEARING OF ASSEMBLY PREMISES</t>
  </si>
  <si>
    <t>SPG- PUBLICITY OF THE ASSEMBLY</t>
  </si>
  <si>
    <t>SPG- PUBLIC HEARING ON BILLS AND SPECIAL COMMITTEE ASSIGNMENT</t>
  </si>
  <si>
    <t>SPG- LEGISL. STUDY TOURS &amp; EXCHANGE PROGRAMME FOR HON MEMBERS &amp; CORE LEGISL. STAFF</t>
  </si>
  <si>
    <t>SPG- Procurement of Consumables for the Legislative Paper Office and Maintenance of the Hallowed Chamber</t>
  </si>
  <si>
    <t>SPG- PAYMENT OF INSURANCE PREMIUM</t>
  </si>
  <si>
    <t>SPG- PEACE &amp; PROSPERITY IN THE STATE</t>
  </si>
  <si>
    <t>SPG- Procurement of Consumables for Operational Efficiency in Admin, Legal, Publication and Planning Departments</t>
  </si>
  <si>
    <t>SPG- MAINTENANCE OF TELEPHONE &amp; INTERCOM &amp; E-LEGISLATIVE SERVICES</t>
  </si>
  <si>
    <t>SPG- ADDITIONAL PROVISION ON FURNITURE &amp; EQUIPMENT FOR STAFF</t>
  </si>
  <si>
    <t>SPG- Initiative for the Advancement of Democratic Values and Diaspora Matters</t>
  </si>
  <si>
    <t>SPG- CAPACITY BUILDING FOR HON. MEMBERS</t>
  </si>
  <si>
    <t>SPG- END OF YEAR PACKAGE FOR HON MEMBERS &amp; ODHA STAFF</t>
  </si>
  <si>
    <t>SPG- BUDGET APPROPRIATION AND ALLIED MATTERS</t>
  </si>
  <si>
    <t>SPG- LEGISLATIVE ADVOCACY RESEARCH FOR BETTER LEGISLATIVE CONTENT</t>
  </si>
  <si>
    <t>SPG- PROCUREMENT OF CONSUMABLES FOR OPERATIONAL EFFICIENCY IN INDIGENEOUS LANGUAGE (YORUBA &amp; IJAW)</t>
  </si>
  <si>
    <t>SPG- PRODUCTION OF COMPENDIUM OF LAWS</t>
  </si>
  <si>
    <t>SPG- PRODUCTION OF COMPENDIUM OF RESOLUTIONS</t>
  </si>
  <si>
    <t>SPG- Ondo State Public Sector Governance Reforms and Development Project and Public Accounts Committee Matters Affecting</t>
  </si>
  <si>
    <t>SPG- Sensitization on Child Abuse and Other social Ills</t>
  </si>
  <si>
    <t>SPG- REHABILITATION OF ARCADE MACE</t>
  </si>
  <si>
    <t>SPG- Annual Parliamentary Games</t>
  </si>
  <si>
    <t>SPG- Legislative-Budget Office Related Matters</t>
  </si>
  <si>
    <t>SPG- Procurement of Customised Robe, Uniform for Sergeant at Arm, Mace bearer and Legislative Attendants</t>
  </si>
  <si>
    <t>SPG- Preparation of Bill of Quantities, Monitoring and Supervision of Projects</t>
  </si>
  <si>
    <t>SPG- Maintenance Allowance for Speaker and Deputy Speaker</t>
  </si>
  <si>
    <t>SPG- Provision of Security Services at Assembly Complex</t>
  </si>
  <si>
    <t>SPG- Mobilization/Sensitization of Constituents on Important State/National Matters/Constituency Engagement</t>
  </si>
  <si>
    <t>SPG- Production of Bond Volume</t>
  </si>
  <si>
    <t>SPG- Ondo State House of Assembly - Protocol/Legislative Aids</t>
  </si>
  <si>
    <t>SPG- Training on Legislative Matters and Participation at National Institute for Legislative Studies (NILS)</t>
  </si>
  <si>
    <t>SPG- Parliamentary Staff Association National Executive Council Meeting</t>
  </si>
  <si>
    <t>SPG- Dewey Decimal Classification Scheme/Binding on Acquired Newspapers</t>
  </si>
  <si>
    <t>SPG- Office of the SSAs on Legislative Matters</t>
  </si>
  <si>
    <t>SPG- Rules and Business</t>
  </si>
  <si>
    <t>SPG- Management of Family Court/Multi-door Court House</t>
  </si>
  <si>
    <t>SPG- Statutory Meeting of Body of Benchers NJC and NJI to be attended by Honourable Chief Judge</t>
  </si>
  <si>
    <t>SPG- Annual Vacation Bonus</t>
  </si>
  <si>
    <t>SPG- Provision of Robes</t>
  </si>
  <si>
    <t>SPG- Statutory Conference Workshop and Seminars for Judges and Magistrates</t>
  </si>
  <si>
    <t>SPG- Maintenance and Management of Emergency Medical Services</t>
  </si>
  <si>
    <t>BUDGET 2020 ADJUSTMENT - OVERHEAD COST</t>
  </si>
  <si>
    <t>BUDGET 2020 ADJUSTMENT - SPECIAL PROGRAMME</t>
  </si>
  <si>
    <t xml:space="preserve"> HOUSE OF ASSEMBLY COMMISSION</t>
  </si>
  <si>
    <t>SPG- NASCO Programme and Allied Matters</t>
  </si>
  <si>
    <t>SPG- Feeding and Maintenance of State Children Home and the Remand Home</t>
  </si>
  <si>
    <t>ONDO STATE OF NIGERIA OF NIGERIA, ESTIMATES 2020</t>
  </si>
  <si>
    <t xml:space="preserve">OVERHEAD COST DETAILS </t>
  </si>
  <si>
    <t>Economic Segment</t>
  </si>
  <si>
    <t>Actual</t>
  </si>
  <si>
    <t>Approved Budget</t>
  </si>
  <si>
    <t>Jan - Dec 2018</t>
  </si>
  <si>
    <t>Jan - Dec 2019</t>
  </si>
  <si>
    <t>LOCAL TRAVEL &amp; TRANSPORT: OTHERS</t>
  </si>
  <si>
    <t>TELEPHONE CHARGES</t>
  </si>
  <si>
    <t>INTERNET ACCESS CHARGES</t>
  </si>
  <si>
    <t>OFFICE STATIONERIES/COMPUTER CONSUMABLES</t>
  </si>
  <si>
    <t>NEWSPAPERS</t>
  </si>
  <si>
    <t>MAGAZINES &amp; PERIODICALS</t>
  </si>
  <si>
    <t>PRINTING OF NON SECURITY DOCUMENTS</t>
  </si>
  <si>
    <t>MAINTENANCE OF MOTOR VEHICLE/TRANSPORT EQUIPMENT</t>
  </si>
  <si>
    <t>OTHER MAINTENANCE SERVICES</t>
  </si>
  <si>
    <t>CONFERENCES/SEMINARS &amp; WORKSHOP-LOCAL</t>
  </si>
  <si>
    <t>MANAGEMENT COURSES AT PUBLIC SERVICE TRAINING INSTITUTE(PSTI)</t>
  </si>
  <si>
    <t>REFRESHMENT &amp; MEALS</t>
  </si>
  <si>
    <t>POSTAGES &amp; COURIER SERVICES</t>
  </si>
  <si>
    <t>WELFARE PACKAGES</t>
  </si>
  <si>
    <t>ELECTRICITY CHARGES</t>
  </si>
  <si>
    <t>SEWAGE CHARGES</t>
  </si>
  <si>
    <t>DRUGS/LABORATORY/MEDICAL SUPPLIES</t>
  </si>
  <si>
    <t xml:space="preserve">MAINTENANCE OF OFFICE FURNITURE </t>
  </si>
  <si>
    <t>MAINTENANCE OF OFFICE BUILDING / RESIDENTIAL QTRS</t>
  </si>
  <si>
    <t>MAINTENANCE OF OFFICE / IT EQUIPMENTS</t>
  </si>
  <si>
    <t>MAINTENANCE OF PLANTS/GENERATORS</t>
  </si>
  <si>
    <t xml:space="preserve">LOCAL TRAINING </t>
  </si>
  <si>
    <t>SECURITY SERVICES</t>
  </si>
  <si>
    <t>MOTOR VEHICLE FUEL COST</t>
  </si>
  <si>
    <t>PLANT / GENERATOR FUEL COST</t>
  </si>
  <si>
    <t>BANK CHARGES (OTHER THAN INTEREST)</t>
  </si>
  <si>
    <t>HONORARIUM &amp; SITTING ALLOWANCE</t>
  </si>
  <si>
    <t>PUBLICITY &amp; ADVERTISEMENTS</t>
  </si>
  <si>
    <t>MEDICAL EXPENSES-LOCAL</t>
  </si>
  <si>
    <t>SUBSCRIPTION TO PROFESSIONAL BODIES</t>
  </si>
  <si>
    <t>SPECIAL DAYS/CELEBRATIONS</t>
  </si>
  <si>
    <t>MAINTENANCE OF GOVERNMENT BUILDINGS</t>
  </si>
  <si>
    <t>OTHER CONSULTING SERVICES</t>
  </si>
  <si>
    <t>OTHER GOODS &amp; SERVICES</t>
  </si>
  <si>
    <t>PRINTING OF SECURITY DOCUMENTS</t>
  </si>
  <si>
    <t>CONFERENCES/SEMINARS &amp; WORKSHOP-INTERNATIONAL</t>
  </si>
  <si>
    <t>INTERNATIONAL TRAVEL &amp; TRANSPORT: OTHERS</t>
  </si>
  <si>
    <t>WATER RATES</t>
  </si>
  <si>
    <t>LOCAL TRAVEL &amp; TRANSPORT: TRAINING</t>
  </si>
  <si>
    <t>CLEANING &amp; FUMIGATION SERVICES</t>
  </si>
  <si>
    <t>SERVICE-WIDE VOTE EXPENSES</t>
  </si>
  <si>
    <t>AGRICULTURAL CONSULTING</t>
  </si>
  <si>
    <t>AUDITING OF ACCOUNTS</t>
  </si>
  <si>
    <t>RECRUITMENT AND APPOINTMENT (SERVICE WIDE)</t>
  </si>
  <si>
    <t>SECURITY VOTE (INCLUDING OPERATIONS)</t>
  </si>
  <si>
    <t>MEDICAL CONSULTING</t>
  </si>
  <si>
    <t>COOKING GAS/FUEL COST</t>
  </si>
  <si>
    <t>LEGAL SERVICES</t>
  </si>
  <si>
    <t>CONFLICT/DISPUTE MANAGEMENT</t>
  </si>
  <si>
    <t xml:space="preserve">CONTINGENCY </t>
  </si>
  <si>
    <t>SCHOOL OF NURSING</t>
  </si>
  <si>
    <t>SCHOOL OF MIDWIFERY</t>
  </si>
  <si>
    <t xml:space="preserve">SOFTWARE CHARGES/ LICENCE RENEWAL </t>
  </si>
  <si>
    <t>MEDIA RELATION SERVICES</t>
  </si>
  <si>
    <t>OTHER TRANSPORT EQUIPMENT FUEL COST</t>
  </si>
  <si>
    <t>FINANCIAL CONSULTING</t>
  </si>
  <si>
    <t>SPORTING ACTIVITIES</t>
  </si>
  <si>
    <t>PRODUCTION OF REPORTS TO PUBLIC ACCOUNTS COMMITTEE (PAC)</t>
  </si>
  <si>
    <t>PROMOTION (SERVICE WIDE)</t>
  </si>
  <si>
    <t>ANNUAL BUDGET EXPENSES &amp; ADMINISTRATION</t>
  </si>
  <si>
    <t>Grand Total:</t>
  </si>
  <si>
    <t>Reviewed Budget</t>
  </si>
  <si>
    <t>Overhead Cost Buffer =</t>
  </si>
  <si>
    <t>Special Programmes Buffer =</t>
  </si>
  <si>
    <t>AGRICULTURAL DEVELOPMENT SECTOR</t>
  </si>
  <si>
    <t>BUDGET 2020 ADJUSTMENT - CAPITAL BY SECTOR</t>
  </si>
  <si>
    <t>TOTAL AGRICULTURAL DEVELOPMENT SECTOR</t>
  </si>
  <si>
    <t>TRADE AND INDUSTRY SECTOR</t>
  </si>
  <si>
    <t>TOTAL TRADE AND INDUSTRY SECTOR</t>
  </si>
  <si>
    <t>EDUCATION SECTOR</t>
  </si>
  <si>
    <t>TOTAL: ZONAL TEACHING SERVICE COMMISSION, OWO</t>
  </si>
  <si>
    <t>HEALTH SECTOR</t>
  </si>
  <si>
    <t>TOTAL HEALTH SECTOR</t>
  </si>
  <si>
    <t>INFORMATION SECTOR</t>
  </si>
  <si>
    <t>TOTAL EDUCATION SECTOR</t>
  </si>
  <si>
    <t>TOTAL INFORMATION SECTOR</t>
  </si>
  <si>
    <t>SOCIAL AND COMMUNITY DEVELOPMENT SECTOR</t>
  </si>
  <si>
    <t>TOTAL SOCIAL AND COMMUNITY DEVELOPMENT SECTOR</t>
  </si>
  <si>
    <t>INFRASTRUCTURAL DEVELOPMENT SECTOR</t>
  </si>
  <si>
    <t xml:space="preserve">TOTAL INFRASTRUCTURAL DEVELOPMENT SECTOR </t>
  </si>
  <si>
    <t>ENVIRONMENT AND SEWAGE MANAGEMENT SECTOR</t>
  </si>
  <si>
    <t>TOTAL ENVIRONMENT AND SEWAGE MANAGEMENT SECTOR</t>
  </si>
  <si>
    <t>REGIONAL DEVELOPMENT SECTOR</t>
  </si>
  <si>
    <t xml:space="preserve">TOTAL REGIONAL DEVELOPMENT SECTOR </t>
  </si>
  <si>
    <t>ADMINISTRATION OF JUSTICE SECTOR</t>
  </si>
  <si>
    <t>TOTAL ADMINISTRATION OF JUSTICE SECTOR</t>
  </si>
  <si>
    <t>PUBLIC FINANCE SECTOR</t>
  </si>
  <si>
    <t>TOTAL PUBLIC FINANCE SECTOR</t>
  </si>
  <si>
    <t>GENERAL ADMINISTRATION SECTOR</t>
  </si>
  <si>
    <t>LEGISLATIVE ADMINISTRATION SECTOR</t>
  </si>
  <si>
    <t>TOTAL LEGISLATIVE ADMINISTRATION SECTOR</t>
  </si>
  <si>
    <t>TOTAL GENERAL ADMINISTRATION SECTOR</t>
  </si>
  <si>
    <t>GRAND TOTAL (ALL SECTORS)</t>
  </si>
  <si>
    <t>Rermarks</t>
  </si>
  <si>
    <t>Actual 2020 Till May</t>
  </si>
  <si>
    <t xml:space="preserve">REVIEWED OVERHEAD COST DETAILS </t>
  </si>
  <si>
    <t>TOTAL AGRIC SECTOR</t>
  </si>
  <si>
    <t>INFORMATION DISSEMINATION SECTOR</t>
  </si>
  <si>
    <t>TOTAL INFRASTRUCTURAL DEVELOPMENT SECTOR</t>
  </si>
  <si>
    <t>REGIONAL SECTOR</t>
  </si>
  <si>
    <t>TOTAL REGIONAL SECTOR</t>
  </si>
  <si>
    <t>GENERAL ADMINISTRATION  SECTOR</t>
  </si>
  <si>
    <t>GRAND TOTAL FOR ALL SECTORS</t>
  </si>
  <si>
    <t>SECTOR SUMMARY OF FUND ALLOCATION FOR 2020 REVIEWED BUDGET</t>
  </si>
  <si>
    <t>SECTOR</t>
  </si>
  <si>
    <t>OVERHEAD COST</t>
  </si>
  <si>
    <t>SALARIES AND WAGES</t>
  </si>
  <si>
    <t>SPECIAL PROGRAMMES</t>
  </si>
  <si>
    <t xml:space="preserve">% </t>
  </si>
  <si>
    <t>TRADE AND INDUSTRY</t>
  </si>
  <si>
    <t>EDUCATION</t>
  </si>
  <si>
    <t>HEALTH</t>
  </si>
  <si>
    <t>INFORMATION</t>
  </si>
  <si>
    <t>SOCIAL AND COMMUNITY DEVELOPMENT</t>
  </si>
  <si>
    <t>INFRASTRUCTURAL DEVELOPMENT</t>
  </si>
  <si>
    <t>ENVIRONMENT AND SEWAGE MANAGEMENT</t>
  </si>
  <si>
    <t>REGIONAL DEVELOPMENT</t>
  </si>
  <si>
    <t>ADMINISTRATION OF JUSTICE</t>
  </si>
  <si>
    <t>PUBLIC FINANCE</t>
  </si>
  <si>
    <t>AGRICULTURAL DEVELOPMENT</t>
  </si>
  <si>
    <t>DEBT SERVICE</t>
  </si>
  <si>
    <t>LEGISLATIVE ADMINISTRATION</t>
  </si>
  <si>
    <t>Buffer</t>
  </si>
  <si>
    <t>Envelope</t>
  </si>
  <si>
    <t>ADEMINISTRATION OF JUSTICE</t>
  </si>
  <si>
    <t>TOTAL: ADMINISTRATION OF JUSTICE SECTOR</t>
  </si>
  <si>
    <t>TOTAL: PUBLIC FINANCE SECTOR</t>
  </si>
  <si>
    <t>TOTAL: GENERAL ADMINISTRATION SECTOR</t>
  </si>
  <si>
    <t>LEGISTLATIVE ADMININSTRATION</t>
  </si>
  <si>
    <t>TOTAL: LEGISTLATIVE ADMININSTRATION</t>
  </si>
  <si>
    <t>BUDGET 2020 ADJUSTMENT - SPECIAL PROGRAMME BY SECTOR</t>
  </si>
  <si>
    <t>TOTAL: AGRICULTURAL DEVELOPMENT</t>
  </si>
  <si>
    <t>TOTAL: TRADE AND INDUSTRY</t>
  </si>
  <si>
    <t>TOTAL: EDUCATION</t>
  </si>
  <si>
    <t>TOTAL: HEALTH</t>
  </si>
  <si>
    <t>TOTAL: INFORMATION</t>
  </si>
  <si>
    <t>TOTAL: SOCIAL AND COMMUNITY DEVELOPMENT</t>
  </si>
  <si>
    <t xml:space="preserve">TOTAL: INFRASTRUCTURAL DEVELOPMENT SECTOR </t>
  </si>
  <si>
    <t>TOTAL: ENVIRONMENT AND SEWAGE MANAGEMENT SECTOR</t>
  </si>
  <si>
    <t>Proposed Adjustment-Discretionary</t>
  </si>
  <si>
    <t>Livestock Productivity and Resilience Support (L-PRES) GCC</t>
  </si>
  <si>
    <t>LIFE-ND project (Min of Agric)- GCC</t>
  </si>
  <si>
    <t>Livestock Productivity and Resilience Support (L-PRES) Drawdown</t>
  </si>
  <si>
    <t>LIFE-ND project (Min of Agric)-Drawdown</t>
  </si>
  <si>
    <t>022000100500</t>
  </si>
  <si>
    <t>OLUSEGUN AGAGU UNIVERSITY OF SCIENCE AND TECHNOLOGY, OKITIPUPA</t>
  </si>
  <si>
    <t>TOTAL: OLUSEGUN AGAGU UNIVERSITY OF SCIENCE AND TECHNOLOGY, OKITIPUPA</t>
  </si>
  <si>
    <t>Computerised web based EMS Management System (Inventory management system, Trauma Registry and Personnel PKI Management System)</t>
  </si>
  <si>
    <t>Bond (Infrastructure)</t>
  </si>
  <si>
    <t>Non-Discretional</t>
  </si>
  <si>
    <t>Bond (Teaching Hospitals)</t>
  </si>
  <si>
    <t>Bond (Constituency Projects)</t>
  </si>
  <si>
    <t>Bond (Treasury House)</t>
  </si>
  <si>
    <t>Bond (New High Court Complex)</t>
  </si>
  <si>
    <t>Purchase of Fire Fighting Trucks(1nos)</t>
  </si>
  <si>
    <t>CAPITAL EXPENDITURE-DISCRETIONARY</t>
  </si>
  <si>
    <t>CAPITAL EXPENDITURE-NON_DISCRETIONARY</t>
  </si>
  <si>
    <t>Administrative Segment</t>
  </si>
  <si>
    <t>MDAs Name</t>
  </si>
  <si>
    <t>Agricultural Development</t>
  </si>
  <si>
    <t>Ministry of Natural Resources</t>
  </si>
  <si>
    <t>Ondo State Rural Access and Agricultural Marketing Project (RAAMP)</t>
  </si>
  <si>
    <t>Ondo State Agri-Business Empowerment Centre ( OSAEC )</t>
  </si>
  <si>
    <t>Ministry of Agriculture</t>
  </si>
  <si>
    <t>Forestry Staff Training School, Owo</t>
  </si>
  <si>
    <t>Agricultural Development Programme</t>
  </si>
  <si>
    <t>Agricultural Input and Supply Agency</t>
  </si>
  <si>
    <t>Agro-Climatological and Ecological Project</t>
  </si>
  <si>
    <t>Cocoa Revolution Office</t>
  </si>
  <si>
    <t>Fadama Project</t>
  </si>
  <si>
    <t>Ondo State UN-REDD+ Project</t>
  </si>
  <si>
    <t>Ondo State Livelihood Improvement Family Enterprise -Niger Delta (LIFE-ND)</t>
  </si>
  <si>
    <t>SECTOR TOTAL:</t>
  </si>
  <si>
    <t>Trade and Industry</t>
  </si>
  <si>
    <t>Ministry of Commerce, Industries and Cooperatives</t>
  </si>
  <si>
    <t>Consumer Protection Committee</t>
  </si>
  <si>
    <t>Micro Credit Agency</t>
  </si>
  <si>
    <t>Co-operative College, Akure</t>
  </si>
  <si>
    <t>Ministry of Culture and Tourism</t>
  </si>
  <si>
    <t>Ondo State Investment Promotion Agency (ONDIPA)</t>
  </si>
  <si>
    <t>Education</t>
  </si>
  <si>
    <t>Zonal Teaching Service Commission, Owena</t>
  </si>
  <si>
    <t>Zonal Teaching Service Commission, Owo</t>
  </si>
  <si>
    <t>Ondo State Scholarship Board</t>
  </si>
  <si>
    <t>Board of Adult, Technical and Vocational Education</t>
  </si>
  <si>
    <t>Ondo State University of Medical Sciences Teaching Hospital</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</si>
  <si>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</si>
  <si>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</si>
  <si>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</si>
  <si>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</si>
  <si>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</si>
  <si>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</si>
  <si>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</si>
  <si>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Ministry of Education, Science and Technology</t>
  </si>
  <si>
    <t>Zonal Education Offices</t>
  </si>
  <si>
    <t>Ondo State Education Endowment Fund Office</t>
  </si>
  <si>
    <t>State Universal Basic Education Board (SUBEB) Headquarters</t>
  </si>
  <si>
    <t>State Universal Basic Education Board (Subeb) Zonal Office</t>
  </si>
  <si>
    <t>Mega Schools</t>
  </si>
  <si>
    <t>Ondo State Library Board</t>
  </si>
  <si>
    <t>Rufus Giwa polytechnic, Owo</t>
  </si>
  <si>
    <t>Adekunle Ajasin University, Akungba Akoko</t>
  </si>
  <si>
    <t>Teaching Service Commission</t>
  </si>
  <si>
    <t>Ondo State University of Medical Sciences</t>
  </si>
  <si>
    <t>Health</t>
  </si>
  <si>
    <t>Ondo State Agency for the Control of Aids (ODSACA)</t>
  </si>
  <si>
    <t>Primary Health Care Management Board</t>
  </si>
  <si>
    <t>Hospital Management Board</t>
  </si>
  <si>
    <t>School of Health Technology</t>
  </si>
  <si>
    <t>Emergency Medical Services Agency</t>
  </si>
  <si>
    <t>Board of Alternative Medicine</t>
  </si>
  <si>
    <t>Neuro-Psychiatric Specialist Hospital</t>
  </si>
  <si>
    <t>Ministry of Health</t>
  </si>
  <si>
    <t>Contributory Health Commission</t>
  </si>
  <si>
    <t>Information</t>
  </si>
  <si>
    <t>Owena Press</t>
  </si>
  <si>
    <t>Ondo State Signage Agency</t>
  </si>
  <si>
    <t>Ondo State Radiovision Corporation</t>
  </si>
  <si>
    <t>Ministry of Information and Orientation</t>
  </si>
  <si>
    <t>Orange FM</t>
  </si>
  <si>
    <t>Social and Community Development</t>
  </si>
  <si>
    <t>Ondo State Football Development Agency</t>
  </si>
  <si>
    <t>Ministry of Youth and Sports Development</t>
  </si>
  <si>
    <t>Ministry of Women Affairs and Social Development</t>
  </si>
  <si>
    <t>Agency for the Welfare of the Physically Challenged Persons</t>
  </si>
  <si>
    <t>Ondo State Sports Council</t>
  </si>
  <si>
    <t>Ondo State Football Academy</t>
  </si>
  <si>
    <t>Ondo State Community and Social Development Agency</t>
  </si>
  <si>
    <t>Directorate of Rural and Community Development</t>
  </si>
  <si>
    <t>Infrastructural Development</t>
  </si>
  <si>
    <t>Ministry of Water Resources, Public Sanitation and Hygiene</t>
  </si>
  <si>
    <t>Ondo State Water Corporation</t>
  </si>
  <si>
    <t>Ondo State Rural Water Supply and Sanitation Agency (RUWASSA)</t>
  </si>
  <si>
    <t>Ondo State Development and Property Corporation</t>
  </si>
  <si>
    <t>Direct Labour Agency</t>
  </si>
  <si>
    <t>Ministry of Lands and Housing</t>
  </si>
  <si>
    <t>State Information Technology Agency (SITA)</t>
  </si>
  <si>
    <t>Office of Transport</t>
  </si>
  <si>
    <t>Office of Transport-Vehicle Inspection (Area) Office and Inland Waterways</t>
  </si>
  <si>
    <t>Ondo State Electricity Board</t>
  </si>
  <si>
    <t>Ministry of Works and Infrastructure</t>
  </si>
  <si>
    <t>Ondo State Agency for Road Maintenance and Construction (OSAMCO)</t>
  </si>
  <si>
    <t>Ministry of Physical Planning and Urban Development</t>
  </si>
  <si>
    <t>State Information Technology Agency (SITA) Area Offices</t>
  </si>
  <si>
    <t>Office of Public Utilities</t>
  </si>
  <si>
    <t>Ministry of Physical Planning and Urban Development -Area Offices</t>
  </si>
  <si>
    <t>Public Works Department</t>
  </si>
  <si>
    <t>Environment and Sewage Management</t>
  </si>
  <si>
    <t>Ondo State Waste Management</t>
  </si>
  <si>
    <t>Ministry of Environment</t>
  </si>
  <si>
    <t>New Map Project Office</t>
  </si>
  <si>
    <t xml:space="preserve">Regional Development </t>
  </si>
  <si>
    <t>Ondo State Oil Producing Area Development Commission</t>
  </si>
  <si>
    <t>Administration of Justice</t>
  </si>
  <si>
    <t>Ondo State Judiciary</t>
  </si>
  <si>
    <t>Ondo State Judicial Service Commission</t>
  </si>
  <si>
    <t>Office of Honourable Chief Judge</t>
  </si>
  <si>
    <t>Judiciary Division</t>
  </si>
  <si>
    <t>Ministry of Justice</t>
  </si>
  <si>
    <t>Ondo State Law Commission</t>
  </si>
  <si>
    <t>Citizen's Right Mediation Centre/Office of Public Defenders</t>
  </si>
  <si>
    <t>Customary Court of Appeal</t>
  </si>
  <si>
    <t>Office of the President of the Customary Court of Appeal</t>
  </si>
  <si>
    <t>Customary Court of Appeal - Judicial Divisions</t>
  </si>
  <si>
    <t>Public Finance</t>
  </si>
  <si>
    <t>Ondo State Bureau of Statistics</t>
  </si>
  <si>
    <t>Board of Internal Revenue</t>
  </si>
  <si>
    <t>Ministry of Economic Planning and Budget</t>
  </si>
  <si>
    <t>Budget Office</t>
  </si>
  <si>
    <t>Manpower Development Office</t>
  </si>
  <si>
    <t>Bureau of Public Procurement (BPP)</t>
  </si>
  <si>
    <t>Office of the State Auditor General</t>
  </si>
  <si>
    <t>Office of Auditor General for Local Government</t>
  </si>
  <si>
    <t>Pools Bettings and Lotteries Board</t>
  </si>
  <si>
    <t>Ministry of Finance</t>
  </si>
  <si>
    <t>Expenditure Office</t>
  </si>
  <si>
    <t>Debt Management Office</t>
  </si>
  <si>
    <t>Office of the Accountant General</t>
  </si>
  <si>
    <t>Youth Employment and Social Support Operations (YESSO)</t>
  </si>
  <si>
    <t>Monitoring and Evaluation (MEMIS Project) Office</t>
  </si>
  <si>
    <t>State Finance</t>
  </si>
  <si>
    <t>Treasury Cash Offices (TCOs)</t>
  </si>
  <si>
    <t>General Administration</t>
  </si>
  <si>
    <t>Governor's Office-Government House and Protocol</t>
  </si>
  <si>
    <t>Deputy Governor's Office</t>
  </si>
  <si>
    <t>Office of Senior Special Assistants to the Governor</t>
  </si>
  <si>
    <t>Office of the Special Advisers to the Governor</t>
  </si>
  <si>
    <t>Ondo State Boundary Commission</t>
  </si>
  <si>
    <t>Nigeria Security and Civil Defence Corps</t>
  </si>
  <si>
    <t>State Emergency Management Agency (SEMA)</t>
  </si>
  <si>
    <t>Fire Services</t>
  </si>
  <si>
    <t>Office of the Head of Service</t>
  </si>
  <si>
    <t>Senior Staff Club</t>
  </si>
  <si>
    <t>Public Service Training Institute</t>
  </si>
  <si>
    <t>Office of Establishments</t>
  </si>
  <si>
    <t>Office of the Secretary to State Government (SSG)</t>
  </si>
  <si>
    <t>E-Personel Administration Salary System (e-PASS) Office</t>
  </si>
  <si>
    <t>Political and Economic Affairs Department</t>
  </si>
  <si>
    <t>Cabinet and Special Services Department</t>
  </si>
  <si>
    <t>Liaison Office, Lagos</t>
  </si>
  <si>
    <t>Liaison Office, Abuja</t>
  </si>
  <si>
    <t>Service Matters Department</t>
  </si>
  <si>
    <t>Ondo State Pensions Transitional Department</t>
  </si>
  <si>
    <t>Muslim Welfare Board</t>
  </si>
  <si>
    <t>Christian Welfare Board</t>
  </si>
  <si>
    <t>Civil Service Commission</t>
  </si>
  <si>
    <t>Ministry of Regional Integration and Special Duties</t>
  </si>
  <si>
    <t>Ondo State Independent Electoral Commission (ODIEC)</t>
  </si>
  <si>
    <t>Ondo State Independent Electoral Commission (ODIEC) Area Offices</t>
  </si>
  <si>
    <t>Department of Public Service Reform and Development (DPSRD)</t>
  </si>
  <si>
    <t>Ministry of Local Government and Chieftaincy Affairs</t>
  </si>
  <si>
    <t>Local Government Service Commission</t>
  </si>
  <si>
    <t>Inter-Governmental Affairs and Multilateral Relations</t>
  </si>
  <si>
    <t>Nigerian Legion</t>
  </si>
  <si>
    <t>Consolidated Revenue Fund Charges</t>
  </si>
  <si>
    <t>Government Quarters Management Office</t>
  </si>
  <si>
    <t>State Pension Commission</t>
  </si>
  <si>
    <t>Industrial and Labour Relations Office</t>
  </si>
  <si>
    <t>Legislative Administration</t>
  </si>
  <si>
    <t>State House of Assembly</t>
  </si>
  <si>
    <t>House of Assembly Commission</t>
  </si>
  <si>
    <t>Office of the Speaker</t>
  </si>
  <si>
    <t>Office of the Deputy Speaker</t>
  </si>
  <si>
    <t>Public Account Secretariat</t>
  </si>
  <si>
    <t>Salaries &amp; wages</t>
  </si>
  <si>
    <t>Grants and contributions</t>
  </si>
  <si>
    <t>Social Cont. &amp; Social Benefits</t>
  </si>
  <si>
    <t xml:space="preserve"> Total</t>
  </si>
  <si>
    <t>Initial Budget</t>
  </si>
  <si>
    <t>Olusegun Agagu University of Science and Technology, Okitipupa</t>
  </si>
  <si>
    <t>GRANTS &amp; CONTRIBUTIONS</t>
  </si>
  <si>
    <t>SOCIAL CONTRIBUTIONS</t>
  </si>
  <si>
    <t>OTHERS (Transfers &amp; Debt Repayment)</t>
  </si>
  <si>
    <t>Debt Repayment</t>
  </si>
  <si>
    <t xml:space="preserve">Statutory Transfers </t>
  </si>
  <si>
    <t>Provision of Security Consumables</t>
  </si>
  <si>
    <t>Supervision of Grading</t>
  </si>
  <si>
    <t>Partnership Expanded Water Sanitation and Hygiene (PEWASH) (GCC)</t>
  </si>
  <si>
    <t>Procurement of Laptop and Desktop for PSS Dept</t>
  </si>
  <si>
    <t>Office and household equipment</t>
  </si>
  <si>
    <t>Purchase of 2 Units of Elentra Cars (Full Options with Keyless Entry, Push Botton) including Delivery &amp; Registration &amp; Insurance for CHA/DCHA</t>
  </si>
  <si>
    <t>…………</t>
  </si>
  <si>
    <t>National Livestock Transformation Programme</t>
  </si>
  <si>
    <t>Renovation of President of the Customary Court of Appeal Quarters, Alagbaka</t>
  </si>
  <si>
    <t>ONDO STATE OF NIGERIA</t>
  </si>
  <si>
    <t>SUMMARY OF TOTAL GRANTS AND CONTRIBUTIONS BUDGET 2020</t>
  </si>
  <si>
    <t>Organization Name</t>
  </si>
  <si>
    <t>Approved Budget Estimates</t>
  </si>
  <si>
    <t>2020 (N)</t>
  </si>
  <si>
    <t>NIGERIA SECURITY AND CIVIL DEFENCE CORPS</t>
  </si>
  <si>
    <t>NIGERIAN LEGION</t>
  </si>
  <si>
    <t>SENIOR STAFF CLUB</t>
  </si>
  <si>
    <t>ONDO STATE AFORESTATION PROJECT</t>
  </si>
  <si>
    <t>ONDO STATE AGENCY FOR ROAD MAINTENANCE AND CONSTRUCTION (OSAMCO)</t>
  </si>
  <si>
    <t>Revised Budget Estimates</t>
  </si>
  <si>
    <t>Actual Jan-March</t>
  </si>
  <si>
    <t>Ondo State Aforestation Project</t>
  </si>
  <si>
    <t>SPG- Commission to Revenue Consultant</t>
  </si>
  <si>
    <t>Medical Board of enquiry and Medical assistance (meetings and investigations)/Inter-Ministerial Committee on Covid-19</t>
  </si>
  <si>
    <t>Basic Laboratory Equipment and other Medical equipment (Face Masks, etc)</t>
  </si>
  <si>
    <t>SPG- Decongestion of Correctional Centres</t>
  </si>
  <si>
    <t>Take-Off Grant for Ondo State Internal Revenue Services</t>
  </si>
  <si>
    <t>02130002310307</t>
  </si>
  <si>
    <t>SPG- Annual Outfit Allowance</t>
  </si>
  <si>
    <t>SPG- Prevention of Gender Based Violence in Ondo State and Allied Activities</t>
  </si>
  <si>
    <t>SPG- Resettlement Scheme for street Children and monitoring of foster and adopted children</t>
  </si>
  <si>
    <t>SPG- Commemoration of special International days: Women, Elderly, Family, the National Children Day and the Day of the African Child and Widows</t>
  </si>
  <si>
    <t xml:space="preserve">SOCIAL CONTRIBUTIONS AND SOCIAL BENEFITS DETAILS </t>
  </si>
  <si>
    <t>CONSOLIDATED REVENUE FUND CHARGE- SALARIES</t>
  </si>
  <si>
    <t>NHIS CONTRIBUTION</t>
  </si>
  <si>
    <t>CONTRIBUTORY PENSION (EMPLOYERS )</t>
  </si>
  <si>
    <t>GRATUITY</t>
  </si>
  <si>
    <t>PENSION</t>
  </si>
  <si>
    <t>PAYMENT OF BENEFITS TO PAST GOVERNORS/DEPUTY GOVERNORS</t>
  </si>
  <si>
    <t>DOMESTIC INTEREST/DISCOUNT - SHORT TERM BORROWINGS</t>
  </si>
  <si>
    <t>ONDO STATE OF NIGERIA </t>
  </si>
  <si>
    <t>DEBT SERVICES</t>
  </si>
  <si>
    <t>Item</t>
  </si>
  <si>
    <t>Domestic or Foreign</t>
  </si>
  <si>
    <t>Approved 2020</t>
  </si>
  <si>
    <t>Existing</t>
  </si>
  <si>
    <t>Foreign</t>
  </si>
  <si>
    <t>Principal</t>
  </si>
  <si>
    <t>Interest</t>
  </si>
  <si>
    <t>Domestic</t>
  </si>
  <si>
    <t>Provision for new</t>
  </si>
  <si>
    <t>Provision for new (Bond)</t>
  </si>
  <si>
    <t>Others</t>
  </si>
  <si>
    <t xml:space="preserve">                        -   </t>
  </si>
  <si>
    <t>Total</t>
  </si>
  <si>
    <t>All</t>
  </si>
  <si>
    <t>ALL</t>
  </si>
  <si>
    <t>included by me to balance up</t>
  </si>
  <si>
    <t>Covid-19 Response Fund</t>
  </si>
  <si>
    <t>000000000</t>
  </si>
  <si>
    <t>Completion of Control Posts at Isua, Ibuji, Okeigbo and Ifon</t>
  </si>
  <si>
    <t>Sign</t>
  </si>
  <si>
    <t xml:space="preserve">Collection Date </t>
  </si>
  <si>
    <t>Name</t>
  </si>
  <si>
    <t>INTERNAL REVENUE DEPARTMENT</t>
  </si>
  <si>
    <t>02040004530202</t>
  </si>
  <si>
    <t>Fumigation of Classrooms, Hostels and Offices</t>
  </si>
  <si>
    <t>ONDO STATE SECURITY NETWORK AGENCY (AMOTEKUN CORPS)</t>
  </si>
  <si>
    <t>0000000000</t>
  </si>
  <si>
    <t>TOTAL: ONDO STATE SECURITY NETWORK AGENCY (AMOTEKUN CORPS)</t>
  </si>
  <si>
    <t>Nigerian Security Network Agency (Amotekun Corps)</t>
  </si>
  <si>
    <t>Construction of paid fetching point using AQ tap dispensing machine at Erekesan Market in Akure and other markets in Ondo, Owo and Okitipupa to contain the spread of Covid-19 pandemic</t>
  </si>
  <si>
    <t>Hospital Infection Control against Covid-19</t>
  </si>
  <si>
    <t>02040002850205</t>
  </si>
  <si>
    <t>02020004860302</t>
  </si>
  <si>
    <t>02100002330103</t>
  </si>
  <si>
    <t>02100000700103</t>
  </si>
  <si>
    <t>Procurement of Medicament &amp; Consumables to combat Covid-19 pandemic</t>
  </si>
  <si>
    <t>05020004880301</t>
  </si>
  <si>
    <t>05020004880302</t>
  </si>
  <si>
    <t>05020004880303</t>
  </si>
  <si>
    <t>Purchase of 2 Nos of Air Conditioners</t>
  </si>
  <si>
    <t>05020004880304</t>
  </si>
  <si>
    <t>Purchase of 2 nos Fridge</t>
  </si>
  <si>
    <t>05020004880305</t>
  </si>
  <si>
    <t>Purchase of 24 Nos Fans</t>
  </si>
  <si>
    <t>05020004890301</t>
  </si>
  <si>
    <t>Purchase of 2 Nos of Security Screening Machines @N650,000 each</t>
  </si>
  <si>
    <t>05020004890302</t>
  </si>
  <si>
    <t>05020004890303</t>
  </si>
  <si>
    <t>Purchase of 1 No Photocopying Machine</t>
  </si>
  <si>
    <t>05020004890304</t>
  </si>
  <si>
    <t>Purchase of 2 Nos Desktop and 1 Nos of Laptop Computers</t>
  </si>
  <si>
    <t>05020004890305</t>
  </si>
  <si>
    <t>Purchase of 1 Nos Scanner</t>
  </si>
  <si>
    <t>05020004890306</t>
  </si>
  <si>
    <t>Purchase of 1 No Shredding Machine</t>
  </si>
  <si>
    <t>05020004890307</t>
  </si>
  <si>
    <t>1 Nos Power Generating Set</t>
  </si>
  <si>
    <t>05020004900301</t>
  </si>
  <si>
    <t>Human Capital Development</t>
  </si>
  <si>
    <t>Procurement of Office Tables</t>
  </si>
  <si>
    <t>Procurement of Office Chairs</t>
  </si>
  <si>
    <t>Fencing and Renovation of VIO's Offices</t>
  </si>
  <si>
    <t>Production of Ondo State Public Procurement Law and Procurement Journal</t>
  </si>
  <si>
    <t>Hosting of Ondo State Public Procurement Board Meetings</t>
  </si>
  <si>
    <t>Study tours and visit on Procurement Capacity Building.</t>
  </si>
  <si>
    <t>TOTAL CAPITAL</t>
  </si>
  <si>
    <t>Amount for Covid-Response</t>
  </si>
  <si>
    <t>Proposed Adjustment-Non-Discretionary</t>
  </si>
  <si>
    <t>Livestock Production and Resilience Support Project (L-PRES): Counterpart fund by Ondo State Government</t>
  </si>
  <si>
    <t>Special Intervention in Agriculture to address effect of Covid-19</t>
  </si>
  <si>
    <t>Youth Engagement</t>
  </si>
  <si>
    <t>OSAEC Project (</t>
  </si>
  <si>
    <t>Employment Generation</t>
  </si>
  <si>
    <t>Micro Credit Scheme for the unemployed to ameliorate the effect of Covid-19</t>
  </si>
  <si>
    <t>Renovate existing building to provide space for social distancing</t>
  </si>
  <si>
    <t>Provision of Art &amp; Musicals Instrument (Phase III) to Cover 20 Secondary Schools at N300,000</t>
  </si>
  <si>
    <t>Construction of more School buildings to provide space for social distancing</t>
  </si>
  <si>
    <t>PPE and others against Covid-20</t>
  </si>
  <si>
    <t>Strategy against Covid-19</t>
  </si>
  <si>
    <t>Strategy against Covid-19 infection/Treatment of patients</t>
  </si>
  <si>
    <t>Purchase of Beds &amp; Mattresses, Nurse and Patient Dresses for all SSH &amp; GHS (Covid-19 response)</t>
  </si>
  <si>
    <t>More beds &amp; Matresses for hospitals to cater for e.g, Covid-19 patients</t>
  </si>
  <si>
    <t>Provision of more spaces to cater for social distancing and Covid-20 patients</t>
  </si>
  <si>
    <t>Re-roofing of Hospital buildings (Male &amp; Female wards and Therapeutics unit)</t>
  </si>
  <si>
    <t>Change of Hospital ceilings of both wards (Female and Male)</t>
  </si>
  <si>
    <t>Burglary doors &amp; window protection (Building of burglary doors and windows of the hospital for Security)</t>
  </si>
  <si>
    <t>Hospital facilities</t>
  </si>
  <si>
    <t>Provide more space to make room for social distancing</t>
  </si>
  <si>
    <t>Youth engagement</t>
  </si>
  <si>
    <t>N260M with N10M each per constituency to address Covid-19 by Legislators</t>
  </si>
  <si>
    <t>Focus of RUCOMP now targetted at addressing Covid-19</t>
  </si>
  <si>
    <t>Purchase of 3 nos. laptop computer for planning officers and accounts section</t>
  </si>
  <si>
    <t>CSD project targeted at reducing the effect of Covid-19 by providing necessary amenities e.g construction of classrooms</t>
  </si>
  <si>
    <t xml:space="preserve">Support for PLWD during Covid-19 </t>
  </si>
  <si>
    <t xml:space="preserve">Youth employment </t>
  </si>
  <si>
    <t>Clearing of Road Verges &amp; bushes along the highways. Clearing /Deceitation to Drains via Direct Labour</t>
  </si>
  <si>
    <t>Water suply to the populace in the face of Covid-19</t>
  </si>
  <si>
    <t>Maintenance of Hygiene to prevent further spread of Covid-19</t>
  </si>
  <si>
    <t>Youth employment to cushion the effect of Covid-19</t>
  </si>
  <si>
    <t>Youth empowerment</t>
  </si>
  <si>
    <t>Social-safety network on Covid-19</t>
  </si>
  <si>
    <t>ICT/Setting up of Pension Management Information System(MIS)</t>
  </si>
  <si>
    <t>Injection of money into projects will reflate the Economy in the face of Covid-19</t>
  </si>
  <si>
    <t>Airing of jingles to educate the populace on Covid-19</t>
  </si>
  <si>
    <t>Women sensitization towards covid-19 prevention</t>
  </si>
  <si>
    <t>Sensitization of women towards maintainig proper hygienic life against Covid-19</t>
  </si>
  <si>
    <t>Enlightening the youths on the effects of Covid-19</t>
  </si>
  <si>
    <t>Youths engagement as a strategy to prevent job loss to Covid-19 pandemic</t>
  </si>
  <si>
    <t>Sensitization of PLWD on the effects of Covid-19</t>
  </si>
  <si>
    <t>Sensitization of drivers on way to prevent transmission in the vehicles</t>
  </si>
  <si>
    <t>To enhance proper hygiene during Covid-19 pandemic</t>
  </si>
  <si>
    <t>Palliatives provision during the pandemic</t>
  </si>
  <si>
    <t>Maintenance of hygiene to contain the spread of Covid-19</t>
  </si>
  <si>
    <t>To finance the Task Force that enforce compliance to Covid-19 protocols</t>
  </si>
  <si>
    <t>Fumigation to contain the spread of Covid-19</t>
  </si>
  <si>
    <t xml:space="preserve">State support for school feeding during lockdown </t>
  </si>
  <si>
    <t xml:space="preserve">Youth engagement </t>
  </si>
  <si>
    <t>To mitigate job loss due to Covid-19</t>
  </si>
  <si>
    <t>To mitigate job loss among women due to Covid-19</t>
  </si>
  <si>
    <t>Provides rural roads to ease movement of farm produce</t>
  </si>
  <si>
    <t>Promotion of MSME to employment</t>
  </si>
  <si>
    <t>Entrepreneurial Skill/Training (Community Resource Centre AYEDUN ).</t>
  </si>
  <si>
    <t>Govt intends to pay to assist students amidst pandemic</t>
  </si>
  <si>
    <t>PPE and others against Covid-19</t>
  </si>
  <si>
    <t>Provision of more spaces to cater for social distancing and Covid-20 prevention</t>
  </si>
  <si>
    <t>Focus is now targetted at addressing Covid-19</t>
  </si>
  <si>
    <t>Injection of money into projects will reflate the Economy in the face of Covid-19/Youth engagement</t>
  </si>
  <si>
    <t>Free water supply to the populace to increase level of hygiene and sanitation</t>
  </si>
  <si>
    <t>Water supply to the populace to increase level of hygiene and sanitation</t>
  </si>
  <si>
    <t>Prevent the spread of  Covid-19 in the hospitals</t>
  </si>
  <si>
    <t>Sensitization of families towards maintainig proper hygienic life against Covid-19</t>
  </si>
  <si>
    <t>Sensitization of people on the proper way to use water to combat Covid-19 infection and transmission</t>
  </si>
  <si>
    <t>COVID-19 response to prevent transmission</t>
  </si>
  <si>
    <t>Provision of palliatives during Covid-19 pandemic</t>
  </si>
  <si>
    <t>023800100700</t>
  </si>
  <si>
    <t>ECONOMIC INTELLIGENCE OFFICE</t>
  </si>
  <si>
    <t>Infectious Disease Hospital, Akure &amp; Ikare</t>
  </si>
  <si>
    <t>N-CARES ALLOCATION</t>
  </si>
  <si>
    <t>Procurement of 5 Nos Motor-cycles for Pruners</t>
  </si>
  <si>
    <t>Renovation of Office Complex (Akure &amp; Owo)</t>
  </si>
  <si>
    <t>N-CARES: not yet allocated</t>
  </si>
  <si>
    <t>N-CARES intervention Fund</t>
  </si>
  <si>
    <t>Not yet allocated</t>
  </si>
  <si>
    <t>Health Education and Social Mobilization on prevention of spread of Covid-19</t>
  </si>
  <si>
    <t>Publicity on Covid-19 response</t>
  </si>
  <si>
    <t>Capacity Building of Health workers on Roll Back Malaria during Covid-19 pandemic</t>
  </si>
  <si>
    <t>School Health Services on control of Covid-19</t>
  </si>
  <si>
    <t>Personal Protective Equipment (PPE) for Covid-19 control</t>
  </si>
  <si>
    <t>Provision of more spaces to cater for social distancing and Covid-19 patients</t>
  </si>
  <si>
    <t>04040002760172</t>
  </si>
  <si>
    <t>PPE and other equipments against Covid-19</t>
  </si>
  <si>
    <t>SPG- Ondo-Cares Programme</t>
  </si>
  <si>
    <t>Ondo-Cares programmes aginst the spread of covid-19</t>
  </si>
  <si>
    <t xml:space="preserve">Community Engagement on Covid-19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</si>
</sst>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
  </numFmts>
  <fonts count="63"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1"/>
      <color theme="1"/>
      <name val="Times New Roman"/>
      <family val="1"/>
    </font>
    <font>
      <sz val="11"/>
      <color rgb="FFFF0000"/>
      <name val="Calibri"/>
      <family val="2"/>
      <scheme val="minor"/>
    </font>
    <font>
      <sz val="11"/>
      <color theme="1"/>
      <name val="Times New Roman"/>
      <family val="1"/>
    </font>
    <font>
      <sz val="12"/>
      <color theme="1"/>
      <name val="Times New Roman"/>
      <family val="1"/>
    </font>
    <font>
      <u/>
      <sz val="11"/>
      <color theme="10"/>
      <name val="Times New Roman"/>
      <family val="1"/>
    </font>
    <font>
      <b/>
      <u/>
      <sz val="11"/>
      <color theme="10"/>
      <name val="Times New Roman"/>
      <family val="1"/>
    </font>
    <font>
      <sz val="11"/>
      <color rgb="FFFF0000"/>
      <name val="Times New Roman"/>
      <family val="1"/>
    </font>
    <font>
      <b/>
      <sz val="11"/>
      <color rgb="FFFF0000"/>
      <name val="Times New Roman"/>
      <family val="1"/>
    </font>
    <font>
      <b/>
      <sz val="12"/>
      <color theme="1"/>
      <name val="Times New Roman"/>
      <family val="1"/>
    </font>
    <font>
      <b/>
      <sz val="12"/>
      <color rgb="FFFF0000"/>
      <name val="Times New Roman"/>
      <family val="1"/>
    </font>
    <font>
      <b/>
      <sz val="12"/>
      <name val="Times New Roman"/>
      <family val="1"/>
    </font>
    <font>
      <sz val="12"/>
      <name val="Times New Roman"/>
      <family val="1"/>
    </font>
    <font>
      <u/>
      <sz val="12"/>
      <color theme="10"/>
      <name val="Times New Roman"/>
      <family val="1"/>
    </font>
    <font>
      <sz val="12"/>
      <color theme="10"/>
      <name val="Times New Roman"/>
      <family val="1"/>
    </font>
    <font>
      <sz val="12"/>
      <color rgb="FFFF0000"/>
      <name val="Times New Roman"/>
      <family val="1"/>
    </font>
    <font>
      <b/>
      <sz val="8"/>
      <color theme="1"/>
      <name val="Tahoma"/>
      <family val="2"/>
    </font>
    <font>
      <sz val="7"/>
      <color theme="1"/>
      <name val="Tahoma"/>
      <family val="2"/>
    </font>
    <font>
      <b/>
      <sz val="7"/>
      <color theme="1"/>
      <name val="Tahoma"/>
      <family val="2"/>
    </font>
    <font>
      <sz val="12"/>
      <color theme="3"/>
      <name val="Times New Roman"/>
      <family val="1"/>
    </font>
    <font>
      <b/>
      <sz val="8"/>
      <color theme="1"/>
      <name val="Times New Roman"/>
      <family val="1"/>
    </font>
    <font>
      <sz val="10"/>
      <color theme="1"/>
      <name val="Times New Roman"/>
      <family val="1"/>
    </font>
    <font>
      <b/>
      <sz val="10"/>
      <color rgb="FFFF0000"/>
      <name val="Times New Roman"/>
      <family val="1"/>
    </font>
    <font>
      <b/>
      <sz val="7"/>
      <color rgb="FFFF0000"/>
      <name val="Tahoma"/>
      <family val="2"/>
    </font>
    <font>
      <b/>
      <sz val="7"/>
      <name val="Tahoma"/>
      <family val="2"/>
    </font>
    <font>
      <sz val="7"/>
      <name val="Tahoma"/>
      <family val="2"/>
    </font>
    <font>
      <b/>
      <sz val="8"/>
      <color theme="1"/>
      <name val="Calibri"/>
      <family val="2"/>
      <scheme val="minor"/>
    </font>
    <font>
      <b/>
      <sz val="10"/>
      <name val="Times New Roman"/>
      <family val="1"/>
    </font>
    <font>
      <sz val="11"/>
      <color theme="1"/>
      <name val="Tahoma"/>
      <family val="2"/>
    </font>
    <font>
      <sz val="8"/>
      <color theme="1"/>
      <name val="Tahoma"/>
      <family val="2"/>
    </font>
    <font>
      <b/>
      <sz val="6"/>
      <color theme="1"/>
      <name val="Tahoma"/>
      <family val="2"/>
    </font>
    <font>
      <b/>
      <sz val="10.5"/>
      <color theme="1"/>
      <name val="Times New Roman"/>
      <family val="1"/>
    </font>
    <font>
      <b/>
      <sz val="12"/>
      <color rgb="FFC00000"/>
      <name val="Times New Roman"/>
      <family val="1"/>
    </font>
    <font>
      <sz val="12"/>
      <color rgb="FFC00000"/>
      <name val="Times New Roman"/>
      <family val="1"/>
    </font>
    <font>
      <sz val="10"/>
      <color rgb="FFC00000"/>
      <name val="Times New Roman"/>
      <family val="1"/>
    </font>
    <font>
      <b/>
      <sz val="10"/>
      <color rgb="FFC00000"/>
      <name val="Times New Roman"/>
      <family val="1"/>
    </font>
    <font>
      <sz val="11"/>
      <color rgb="FFC00000"/>
      <name val="Calibri"/>
      <family val="2"/>
      <scheme val="minor"/>
    </font>
    <font>
      <b/>
      <sz val="10"/>
      <color theme="1"/>
      <name val="Times New Roman"/>
      <family val="1"/>
    </font>
    <font>
      <b/>
      <sz val="10"/>
      <color theme="1"/>
      <name val="Calibri"/>
      <family val="2"/>
      <scheme val="minor"/>
    </font>
    <font>
      <sz val="10"/>
      <color rgb="FFFF0000"/>
      <name val="Times New Roman"/>
      <family val="1"/>
    </font>
    <font>
      <sz val="9"/>
      <name val="Tahoma"/>
      <family val="2"/>
    </font>
    <font>
      <sz val="12"/>
      <name val="Tahoma"/>
      <family val="2"/>
    </font>
    <font>
      <sz val="10"/>
      <name val="Tahoma"/>
      <family val="2"/>
    </font>
    <font>
      <b/>
      <sz val="8.5"/>
      <color theme="1"/>
      <name val="Tahoma"/>
      <family val="2"/>
    </font>
    <font>
      <sz val="8.5"/>
      <color theme="1"/>
      <name val="Tahoma"/>
      <family val="2"/>
    </font>
    <font>
      <b/>
      <sz val="8.5"/>
      <color rgb="FFFF0000"/>
      <name val="Tahoma"/>
      <family val="2"/>
    </font>
    <font>
      <sz val="10"/>
      <color theme="1"/>
      <name val="Calibri"/>
      <family val="2"/>
      <scheme val="minor"/>
    </font>
    <font>
      <b/>
      <sz val="8"/>
      <color rgb="FF000000"/>
      <name val="Tahoma"/>
      <family val="2"/>
    </font>
    <font>
      <sz val="8"/>
      <color rgb="FF000000"/>
      <name val="Tahoma"/>
      <family val="2"/>
    </font>
    <font>
      <sz val="7"/>
      <color rgb="FFFF0000"/>
      <name val="Tahoma"/>
      <family val="2"/>
    </font>
    <font>
      <sz val="11"/>
      <color theme="0"/>
      <name val="Calibri"/>
      <family val="2"/>
      <scheme val="minor"/>
    </font>
    <font>
      <b/>
      <sz val="12"/>
      <color rgb="FF000000"/>
      <name val="Times New Roman"/>
      <family val="1"/>
    </font>
    <font>
      <sz val="12"/>
      <color rgb="FF000000"/>
      <name val="Times New Roman"/>
      <family val="1"/>
    </font>
    <font>
      <b/>
      <sz val="12"/>
      <color theme="0"/>
      <name val="Times New Roman"/>
      <family val="1"/>
    </font>
    <font>
      <b/>
      <sz val="18"/>
      <color theme="1"/>
      <name val="Tahoma"/>
      <family val="2"/>
    </font>
    <font>
      <sz val="10"/>
      <name val="Times New Roman"/>
      <family val="1"/>
    </font>
    <font>
      <u/>
      <sz val="12"/>
      <name val="Times New Roman"/>
      <family val="1"/>
    </font>
    <font>
      <b/>
      <sz val="5.5"/>
      <name val="Tahoma"/>
      <family val="2"/>
    </font>
    <font>
      <b/>
      <sz val="7"/>
      <color theme="0"/>
      <name val="Tahoma"/>
      <family val="2"/>
    </font>
    <font>
      <b/>
      <sz val="7"/>
      <color rgb="FFFFFF66"/>
      <name val="Tahoma"/>
      <family val="2"/>
    </font>
  </fonts>
  <fills count="25">
    <fill>
      <patternFill patternType="none"/>
    </fill>
    <fill>
      <patternFill patternType="gray125"/>
    </fill>
    <fill>
      <patternFill patternType="solid">
        <fgColor rgb="FFFEFDED"/>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rgb="FFE1E1E1"/>
        <bgColor indexed="64"/>
      </patternFill>
    </fill>
    <fill>
      <patternFill patternType="solid">
        <fgColor theme="9" tint="0.39997558519241921"/>
        <bgColor indexed="64"/>
      </patternFill>
    </fill>
    <fill>
      <patternFill patternType="solid">
        <fgColor rgb="FFE6E6E6"/>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2"/>
        <bgColor indexed="64"/>
      </patternFill>
    </fill>
    <fill>
      <patternFill patternType="solid">
        <fgColor indexed="41"/>
        <bgColor indexed="64"/>
      </patternFill>
    </fill>
    <fill>
      <patternFill patternType="solid">
        <fgColor rgb="FFE3E3E3"/>
        <bgColor indexed="64"/>
      </patternFill>
    </fill>
    <fill>
      <patternFill patternType="solid">
        <fgColor rgb="FFFFFFD5"/>
        <bgColor indexed="64"/>
      </patternFill>
    </fill>
    <fill>
      <patternFill patternType="solid">
        <fgColor rgb="FFF4F4F4"/>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0F0F0"/>
        <bgColor indexed="64"/>
      </patternFill>
    </fill>
    <fill>
      <patternFill patternType="solid">
        <fgColor rgb="FFFFCCFF"/>
        <bgColor indexed="64"/>
      </patternFill>
    </fill>
    <fill>
      <patternFill patternType="solid">
        <fgColor rgb="FFE7E6E6"/>
        <bgColor indexed="64"/>
      </patternFill>
    </fill>
    <fill>
      <patternFill patternType="solid">
        <fgColor theme="4"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4">
    <xf numFmtId="0" fontId="0" fillId="0" borderId="0"/>
    <xf numFmtId="0" fontId="3"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84">
    <xf numFmtId="0" fontId="0" fillId="0" borderId="0" xfId="0"/>
    <xf numFmtId="0" fontId="2" fillId="0" borderId="1" xfId="0" applyFont="1" applyBorder="1"/>
    <xf numFmtId="4" fontId="2" fillId="0" borderId="1" xfId="0" applyNumberFormat="1" applyFont="1" applyFill="1" applyBorder="1" applyAlignment="1">
      <alignment horizontal="right" vertical="center" wrapText="1"/>
    </xf>
    <xf numFmtId="49" fontId="2" fillId="0" borderId="1" xfId="0" applyNumberFormat="1" applyFont="1" applyBorder="1"/>
    <xf numFmtId="43" fontId="0" fillId="0" borderId="0" xfId="2" applyFont="1"/>
    <xf numFmtId="43" fontId="0" fillId="0" borderId="1" xfId="2" applyFont="1" applyBorder="1"/>
    <xf numFmtId="0" fontId="4" fillId="0" borderId="0" xfId="0" applyFont="1" applyBorder="1" applyAlignment="1">
      <alignment horizontal="center"/>
    </xf>
    <xf numFmtId="43" fontId="0" fillId="0" borderId="0" xfId="2" applyFont="1" applyBorder="1"/>
    <xf numFmtId="0" fontId="5" fillId="0" borderId="0" xfId="0" applyFont="1"/>
    <xf numFmtId="4" fontId="2" fillId="0" borderId="1" xfId="0" applyNumberFormat="1" applyFont="1" applyBorder="1"/>
    <xf numFmtId="0" fontId="2" fillId="0" borderId="0" xfId="0" applyFont="1"/>
    <xf numFmtId="4" fontId="7" fillId="3" borderId="1" xfId="0" applyNumberFormat="1" applyFont="1" applyFill="1" applyBorder="1" applyAlignment="1">
      <alignment horizontal="right" vertical="center" wrapText="1"/>
    </xf>
    <xf numFmtId="0" fontId="0" fillId="0" borderId="0" xfId="0" applyFont="1"/>
    <xf numFmtId="0" fontId="4" fillId="0" borderId="1" xfId="0" applyFont="1" applyBorder="1" applyAlignment="1">
      <alignment horizontal="center"/>
    </xf>
    <xf numFmtId="49" fontId="4" fillId="0" borderId="1" xfId="0" applyNumberFormat="1" applyFont="1" applyBorder="1" applyAlignment="1">
      <alignment horizontal="center"/>
    </xf>
    <xf numFmtId="0" fontId="4" fillId="0" borderId="1" xfId="0" applyFont="1" applyBorder="1" applyAlignment="1">
      <alignment horizontal="center" wrapText="1"/>
    </xf>
    <xf numFmtId="43" fontId="4" fillId="0" borderId="1" xfId="2" applyFont="1" applyBorder="1" applyAlignment="1">
      <alignment horizontal="center" wrapText="1"/>
    </xf>
    <xf numFmtId="0" fontId="4" fillId="0" borderId="1" xfId="0" applyFont="1" applyFill="1" applyBorder="1" applyAlignment="1">
      <alignment horizontal="center" wrapText="1"/>
    </xf>
    <xf numFmtId="0" fontId="0" fillId="0" borderId="0" xfId="0" applyFont="1" applyBorder="1"/>
    <xf numFmtId="0" fontId="4" fillId="0" borderId="3" xfId="0" applyFont="1" applyBorder="1" applyAlignment="1">
      <alignment horizontal="center"/>
    </xf>
    <xf numFmtId="4" fontId="6" fillId="0" borderId="2" xfId="0" applyNumberFormat="1" applyFont="1" applyBorder="1"/>
    <xf numFmtId="0" fontId="6" fillId="3" borderId="1" xfId="0" applyFont="1" applyFill="1" applyBorder="1" applyAlignment="1">
      <alignment horizontal="center" vertical="center" wrapText="1"/>
    </xf>
    <xf numFmtId="0" fontId="6" fillId="0" borderId="1" xfId="0" applyFont="1" applyBorder="1"/>
    <xf numFmtId="0" fontId="6" fillId="3" borderId="1" xfId="0" applyFont="1" applyFill="1" applyBorder="1" applyAlignment="1">
      <alignment horizontal="left" vertical="center" wrapText="1"/>
    </xf>
    <xf numFmtId="4" fontId="6" fillId="3" borderId="1" xfId="0" applyNumberFormat="1" applyFont="1" applyFill="1" applyBorder="1" applyAlignment="1">
      <alignment horizontal="right" vertical="center" wrapText="1"/>
    </xf>
    <xf numFmtId="0" fontId="6" fillId="3" borderId="1" xfId="0" applyFont="1" applyFill="1" applyBorder="1" applyAlignment="1">
      <alignment horizontal="right" vertical="center" wrapText="1"/>
    </xf>
    <xf numFmtId="43" fontId="6" fillId="3" borderId="1" xfId="2" applyFont="1" applyFill="1" applyBorder="1" applyAlignment="1">
      <alignment horizontal="right" vertical="center" wrapText="1"/>
    </xf>
    <xf numFmtId="4" fontId="4" fillId="0" borderId="1" xfId="0" applyNumberFormat="1" applyFont="1" applyBorder="1"/>
    <xf numFmtId="43" fontId="4" fillId="0" borderId="1" xfId="2" applyFont="1" applyBorder="1"/>
    <xf numFmtId="4" fontId="4" fillId="0" borderId="0" xfId="0" applyNumberFormat="1" applyFont="1" applyBorder="1"/>
    <xf numFmtId="43" fontId="4" fillId="0" borderId="0" xfId="2" applyFont="1" applyBorder="1"/>
    <xf numFmtId="0" fontId="6" fillId="0" borderId="7" xfId="0" applyFont="1" applyBorder="1"/>
    <xf numFmtId="0" fontId="3" fillId="4" borderId="0" xfId="1" applyFont="1" applyFill="1" applyBorder="1" applyAlignment="1">
      <alignment horizontal="center" vertical="center" wrapText="1"/>
    </xf>
    <xf numFmtId="43" fontId="2" fillId="0" borderId="1" xfId="2" applyFont="1" applyBorder="1"/>
    <xf numFmtId="0" fontId="4" fillId="0" borderId="0" xfId="0" applyFont="1" applyAlignment="1">
      <alignment horizontal="center"/>
    </xf>
    <xf numFmtId="0" fontId="4" fillId="0" borderId="0" xfId="0" applyFont="1"/>
    <xf numFmtId="0" fontId="0" fillId="0" borderId="7" xfId="0" applyFont="1" applyBorder="1"/>
    <xf numFmtId="4" fontId="6" fillId="0" borderId="1" xfId="0" applyNumberFormat="1" applyFont="1" applyFill="1" applyBorder="1" applyAlignment="1">
      <alignment horizontal="right" vertical="center" wrapText="1"/>
    </xf>
    <xf numFmtId="0" fontId="8" fillId="0" borderId="0" xfId="1" applyFont="1" applyFill="1" applyBorder="1" applyAlignment="1">
      <alignment horizontal="center" vertical="center" wrapText="1"/>
    </xf>
    <xf numFmtId="4" fontId="6" fillId="3" borderId="3" xfId="0" applyNumberFormat="1" applyFont="1" applyFill="1" applyBorder="1" applyAlignment="1">
      <alignment horizontal="right" vertical="center" wrapText="1"/>
    </xf>
    <xf numFmtId="0" fontId="6" fillId="0" borderId="1" xfId="0" applyFont="1" applyFill="1" applyBorder="1" applyAlignment="1">
      <alignment horizontal="right" vertical="center" wrapText="1"/>
    </xf>
    <xf numFmtId="4" fontId="4" fillId="0" borderId="1" xfId="0" applyNumberFormat="1" applyFont="1" applyFill="1" applyBorder="1" applyAlignment="1">
      <alignment horizontal="right" vertical="center" wrapText="1"/>
    </xf>
    <xf numFmtId="43" fontId="4" fillId="0" borderId="1" xfId="2" applyFont="1" applyFill="1" applyBorder="1" applyAlignment="1">
      <alignment horizontal="right" vertical="center" wrapText="1"/>
    </xf>
    <xf numFmtId="0" fontId="4" fillId="3" borderId="0" xfId="0" applyFont="1" applyFill="1" applyBorder="1" applyAlignment="1">
      <alignment horizontal="center" vertical="center" wrapText="1"/>
    </xf>
    <xf numFmtId="0" fontId="4" fillId="0" borderId="0" xfId="0" applyFont="1" applyBorder="1"/>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4" fontId="0" fillId="0" borderId="1" xfId="0" applyNumberFormat="1" applyFont="1" applyFill="1" applyBorder="1" applyAlignment="1">
      <alignment horizontal="right" vertical="center" wrapText="1"/>
    </xf>
    <xf numFmtId="0" fontId="3" fillId="0" borderId="0" xfId="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right" vertical="center" wrapText="1"/>
    </xf>
    <xf numFmtId="0" fontId="6" fillId="0" borderId="0" xfId="0" applyFont="1" applyFill="1" applyBorder="1"/>
    <xf numFmtId="0" fontId="0" fillId="0" borderId="0" xfId="0" applyFont="1" applyFill="1" applyBorder="1"/>
    <xf numFmtId="0" fontId="4" fillId="3" borderId="1" xfId="0" applyFont="1" applyFill="1" applyBorder="1" applyAlignment="1">
      <alignment horizontal="center" vertical="center" wrapText="1"/>
    </xf>
    <xf numFmtId="4" fontId="6" fillId="0" borderId="3" xfId="0" applyNumberFormat="1" applyFont="1" applyFill="1" applyBorder="1" applyAlignment="1">
      <alignment horizontal="right" vertical="center" wrapText="1"/>
    </xf>
    <xf numFmtId="0" fontId="9" fillId="0" borderId="0" xfId="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 fontId="6" fillId="0" borderId="0" xfId="0" applyNumberFormat="1" applyFont="1" applyFill="1" applyBorder="1"/>
    <xf numFmtId="43" fontId="6" fillId="0" borderId="1" xfId="2" applyFont="1" applyFill="1" applyBorder="1" applyAlignment="1">
      <alignment horizontal="right" vertical="center" wrapText="1"/>
    </xf>
    <xf numFmtId="49" fontId="0" fillId="0" borderId="0" xfId="0" applyNumberFormat="1" applyFont="1"/>
    <xf numFmtId="43" fontId="6" fillId="0" borderId="0" xfId="2" applyFont="1" applyFill="1" applyBorder="1"/>
    <xf numFmtId="0" fontId="6" fillId="0" borderId="7" xfId="0" applyFont="1" applyFill="1" applyBorder="1"/>
    <xf numFmtId="0" fontId="4" fillId="0" borderId="0" xfId="0" applyFont="1" applyFill="1" applyBorder="1" applyAlignment="1">
      <alignment horizontal="center"/>
    </xf>
    <xf numFmtId="0" fontId="6" fillId="3" borderId="3" xfId="0" applyFont="1" applyFill="1" applyBorder="1" applyAlignment="1">
      <alignment horizontal="righ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4" fontId="10" fillId="0" borderId="1" xfId="0" applyNumberFormat="1" applyFont="1" applyFill="1" applyBorder="1" applyAlignment="1">
      <alignment horizontal="right" vertical="center" wrapText="1"/>
    </xf>
    <xf numFmtId="0" fontId="10" fillId="0" borderId="0" xfId="0" applyFont="1" applyFill="1" applyBorder="1"/>
    <xf numFmtId="4" fontId="4" fillId="0" borderId="3" xfId="0" applyNumberFormat="1" applyFont="1" applyFill="1" applyBorder="1" applyAlignment="1">
      <alignment horizontal="right" vertical="center" wrapText="1"/>
    </xf>
    <xf numFmtId="0" fontId="4" fillId="0" borderId="0" xfId="0" applyFont="1" applyFill="1" applyBorder="1" applyAlignment="1">
      <alignment horizontal="right" vertical="center" wrapText="1"/>
    </xf>
    <xf numFmtId="4" fontId="4" fillId="0" borderId="0" xfId="0" applyNumberFormat="1" applyFont="1" applyFill="1" applyBorder="1" applyAlignment="1">
      <alignment horizontal="right" vertical="center" wrapText="1"/>
    </xf>
    <xf numFmtId="0" fontId="6" fillId="3" borderId="0" xfId="0" applyFont="1" applyFill="1" applyBorder="1" applyAlignment="1">
      <alignment horizontal="right" vertical="center" wrapText="1"/>
    </xf>
    <xf numFmtId="43" fontId="4" fillId="0" borderId="3" xfId="2" applyFont="1" applyFill="1" applyBorder="1" applyAlignment="1">
      <alignment horizontal="right" vertical="center" wrapText="1"/>
    </xf>
    <xf numFmtId="0" fontId="0" fillId="0" borderId="1" xfId="0" applyFont="1" applyBorder="1"/>
    <xf numFmtId="49" fontId="0" fillId="0" borderId="1" xfId="0" applyNumberFormat="1" applyFont="1" applyBorder="1"/>
    <xf numFmtId="0" fontId="12" fillId="0" borderId="1" xfId="0" applyFont="1" applyBorder="1" applyAlignment="1">
      <alignment horizontal="center"/>
    </xf>
    <xf numFmtId="49" fontId="12" fillId="0" borderId="1" xfId="0" applyNumberFormat="1" applyFont="1" applyBorder="1" applyAlignment="1">
      <alignment horizontal="center"/>
    </xf>
    <xf numFmtId="0" fontId="12" fillId="0" borderId="1" xfId="0" applyFont="1" applyBorder="1" applyAlignment="1">
      <alignment horizontal="center" wrapText="1"/>
    </xf>
    <xf numFmtId="0" fontId="12" fillId="0" borderId="3" xfId="0" applyFont="1" applyBorder="1" applyAlignment="1">
      <alignment horizontal="center" wrapText="1"/>
    </xf>
    <xf numFmtId="43" fontId="12" fillId="0" borderId="1" xfId="2" applyFont="1" applyBorder="1" applyAlignment="1">
      <alignment horizontal="center" wrapText="1"/>
    </xf>
    <xf numFmtId="0" fontId="12" fillId="0" borderId="1" xfId="0" applyFont="1" applyBorder="1"/>
    <xf numFmtId="0" fontId="7" fillId="0" borderId="0" xfId="0" applyFont="1"/>
    <xf numFmtId="43" fontId="7" fillId="0" borderId="1" xfId="2" applyFont="1" applyBorder="1"/>
    <xf numFmtId="0" fontId="7" fillId="0" borderId="1" xfId="0" applyFont="1" applyBorder="1"/>
    <xf numFmtId="49" fontId="7" fillId="0" borderId="1" xfId="0" applyNumberFormat="1" applyFont="1" applyBorder="1"/>
    <xf numFmtId="4" fontId="7" fillId="0" borderId="1" xfId="0" applyNumberFormat="1" applyFont="1" applyBorder="1"/>
    <xf numFmtId="0" fontId="7" fillId="3" borderId="3" xfId="0" applyFont="1" applyFill="1" applyBorder="1" applyAlignment="1">
      <alignment horizontal="right" vertical="center" wrapText="1"/>
    </xf>
    <xf numFmtId="43" fontId="7" fillId="3" borderId="1" xfId="2" applyFont="1" applyFill="1" applyBorder="1" applyAlignment="1">
      <alignment horizontal="right" vertical="center" wrapText="1"/>
    </xf>
    <xf numFmtId="43" fontId="12" fillId="0" borderId="1" xfId="2" applyFont="1" applyBorder="1"/>
    <xf numFmtId="43" fontId="12" fillId="0" borderId="3" xfId="2" applyFont="1" applyBorder="1"/>
    <xf numFmtId="43" fontId="12" fillId="0" borderId="1" xfId="2" applyFont="1" applyBorder="1" applyAlignment="1">
      <alignment horizontal="right"/>
    </xf>
    <xf numFmtId="0" fontId="7" fillId="0" borderId="3" xfId="0" applyFont="1" applyBorder="1"/>
    <xf numFmtId="0" fontId="7" fillId="3"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4" fontId="12" fillId="0" borderId="1" xfId="0" applyNumberFormat="1" applyFont="1" applyBorder="1"/>
    <xf numFmtId="43" fontId="13" fillId="3" borderId="1" xfId="2" applyFont="1" applyFill="1" applyBorder="1" applyAlignment="1">
      <alignment horizontal="right" vertical="center" wrapText="1"/>
    </xf>
    <xf numFmtId="49" fontId="12" fillId="0" borderId="1" xfId="0" applyNumberFormat="1" applyFont="1" applyBorder="1"/>
    <xf numFmtId="49" fontId="12" fillId="3" borderId="1" xfId="0" applyNumberFormat="1" applyFont="1" applyFill="1" applyBorder="1" applyAlignment="1">
      <alignment horizontal="center" vertical="center" wrapText="1"/>
    </xf>
    <xf numFmtId="4" fontId="7" fillId="3" borderId="3" xfId="0" applyNumberFormat="1" applyFont="1" applyFill="1" applyBorder="1" applyAlignment="1">
      <alignment horizontal="right" vertical="center" wrapText="1"/>
    </xf>
    <xf numFmtId="4" fontId="12" fillId="0" borderId="1" xfId="0" applyNumberFormat="1" applyFont="1" applyFill="1" applyBorder="1" applyAlignment="1">
      <alignment horizontal="right" vertical="center" wrapText="1"/>
    </xf>
    <xf numFmtId="4" fontId="12" fillId="0" borderId="3" xfId="0" applyNumberFormat="1" applyFont="1" applyFill="1" applyBorder="1" applyAlignment="1">
      <alignment horizontal="right" vertical="center" wrapText="1"/>
    </xf>
    <xf numFmtId="0" fontId="12" fillId="3" borderId="2" xfId="0" applyFont="1" applyFill="1" applyBorder="1" applyAlignment="1">
      <alignment horizontal="center" vertical="center" wrapText="1"/>
    </xf>
    <xf numFmtId="49" fontId="14" fillId="0" borderId="0" xfId="0" applyNumberFormat="1" applyFont="1"/>
    <xf numFmtId="49" fontId="14" fillId="0" borderId="1" xfId="0" applyNumberFormat="1" applyFont="1" applyBorder="1"/>
    <xf numFmtId="43" fontId="12" fillId="3" borderId="1" xfId="2" applyFont="1" applyFill="1" applyBorder="1" applyAlignment="1">
      <alignment horizontal="right" vertical="center" wrapText="1"/>
    </xf>
    <xf numFmtId="0" fontId="12" fillId="3" borderId="0" xfId="0" applyFont="1" applyFill="1" applyBorder="1" applyAlignment="1">
      <alignment horizontal="center" vertical="center" wrapText="1"/>
    </xf>
    <xf numFmtId="49" fontId="14" fillId="0" borderId="0" xfId="0" applyNumberFormat="1" applyFont="1" applyBorder="1"/>
    <xf numFmtId="0" fontId="7" fillId="0" borderId="0" xfId="0" applyFont="1" applyBorder="1"/>
    <xf numFmtId="0" fontId="12" fillId="0" borderId="0" xfId="0" applyFont="1" applyBorder="1"/>
    <xf numFmtId="0" fontId="14" fillId="0" borderId="0" xfId="0" applyFont="1"/>
    <xf numFmtId="4" fontId="12" fillId="2" borderId="1" xfId="0" applyNumberFormat="1" applyFont="1" applyFill="1" applyBorder="1" applyAlignment="1">
      <alignment horizontal="right" vertical="center" wrapText="1"/>
    </xf>
    <xf numFmtId="0" fontId="12" fillId="0" borderId="0" xfId="0" applyFont="1"/>
    <xf numFmtId="0" fontId="7" fillId="3" borderId="1" xfId="0" applyFont="1" applyFill="1" applyBorder="1" applyAlignment="1">
      <alignment horizontal="right" vertical="center" wrapText="1"/>
    </xf>
    <xf numFmtId="49" fontId="12" fillId="0" borderId="0" xfId="0" applyNumberFormat="1" applyFont="1" applyBorder="1"/>
    <xf numFmtId="0" fontId="7"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4" fontId="7" fillId="0" borderId="1" xfId="0" applyNumberFormat="1" applyFont="1" applyFill="1" applyBorder="1" applyAlignment="1">
      <alignment horizontal="right" vertical="center" wrapText="1"/>
    </xf>
    <xf numFmtId="0" fontId="12" fillId="0" borderId="0" xfId="0" applyFont="1" applyFill="1" applyBorder="1" applyAlignment="1">
      <alignment horizontal="center" vertical="center" wrapText="1"/>
    </xf>
    <xf numFmtId="0" fontId="7" fillId="0" borderId="1" xfId="0" applyFont="1" applyFill="1" applyBorder="1" applyAlignment="1">
      <alignment horizontal="right" vertical="center" wrapText="1"/>
    </xf>
    <xf numFmtId="4" fontId="7" fillId="0" borderId="3" xfId="0" applyNumberFormat="1" applyFont="1" applyFill="1" applyBorder="1" applyAlignment="1">
      <alignment horizontal="right" vertical="center" wrapText="1"/>
    </xf>
    <xf numFmtId="0" fontId="12" fillId="0" borderId="1" xfId="0" applyFont="1" applyFill="1" applyBorder="1" applyAlignment="1">
      <alignment horizontal="right" vertical="center" wrapText="1"/>
    </xf>
    <xf numFmtId="0" fontId="12" fillId="0" borderId="0" xfId="0" applyFont="1" applyFill="1" applyBorder="1"/>
    <xf numFmtId="0" fontId="7" fillId="0" borderId="0" xfId="0" applyFont="1" applyFill="1" applyBorder="1"/>
    <xf numFmtId="43" fontId="7" fillId="0" borderId="1" xfId="2" applyFont="1" applyFill="1" applyBorder="1"/>
    <xf numFmtId="43" fontId="7" fillId="5" borderId="1" xfId="2" applyFont="1" applyFill="1" applyBorder="1" applyAlignment="1">
      <alignment horizontal="right" vertical="center" wrapText="1"/>
    </xf>
    <xf numFmtId="0" fontId="12" fillId="3" borderId="1" xfId="0" applyFont="1" applyFill="1" applyBorder="1" applyAlignment="1">
      <alignment horizontal="right" vertical="center" wrapText="1"/>
    </xf>
    <xf numFmtId="4" fontId="12" fillId="2" borderId="3" xfId="0" applyNumberFormat="1" applyFont="1" applyFill="1" applyBorder="1" applyAlignment="1">
      <alignment horizontal="right" vertical="center" wrapText="1"/>
    </xf>
    <xf numFmtId="0" fontId="7" fillId="0" borderId="0" xfId="0" applyFont="1" applyFill="1" applyBorder="1" applyAlignment="1">
      <alignment horizontal="left" vertical="center" wrapText="1"/>
    </xf>
    <xf numFmtId="4" fontId="7" fillId="0" borderId="0" xfId="0" applyNumberFormat="1" applyFont="1" applyFill="1" applyBorder="1" applyAlignment="1">
      <alignment horizontal="right" vertical="center" wrapText="1"/>
    </xf>
    <xf numFmtId="0" fontId="12" fillId="0" borderId="0" xfId="0" applyFont="1" applyFill="1" applyBorder="1" applyAlignment="1">
      <alignment horizontal="right" vertical="center" wrapText="1"/>
    </xf>
    <xf numFmtId="4" fontId="12" fillId="0" borderId="0" xfId="0" applyNumberFormat="1" applyFont="1" applyFill="1" applyBorder="1" applyAlignment="1">
      <alignment horizontal="right" vertical="center" wrapText="1"/>
    </xf>
    <xf numFmtId="43" fontId="13" fillId="0" borderId="1" xfId="2" applyFont="1" applyFill="1" applyBorder="1" applyAlignment="1">
      <alignment horizontal="right" vertical="center" wrapText="1"/>
    </xf>
    <xf numFmtId="0" fontId="12" fillId="0" borderId="0" xfId="0" applyFont="1" applyFill="1" applyBorder="1" applyAlignment="1">
      <alignment horizontal="center"/>
    </xf>
    <xf numFmtId="0" fontId="12" fillId="0" borderId="0" xfId="0" applyFont="1" applyAlignment="1">
      <alignment horizontal="center"/>
    </xf>
    <xf numFmtId="0" fontId="12" fillId="0" borderId="0" xfId="0" applyFont="1" applyBorder="1" applyAlignment="1">
      <alignment horizontal="center"/>
    </xf>
    <xf numFmtId="0" fontId="7" fillId="3" borderId="5" xfId="0" applyFont="1" applyFill="1" applyBorder="1" applyAlignment="1">
      <alignment horizontal="center" vertical="center" wrapText="1"/>
    </xf>
    <xf numFmtId="49" fontId="12" fillId="3" borderId="5" xfId="0" applyNumberFormat="1" applyFont="1" applyFill="1" applyBorder="1" applyAlignment="1">
      <alignment horizontal="center" vertical="center" wrapText="1"/>
    </xf>
    <xf numFmtId="0" fontId="7" fillId="3" borderId="5" xfId="0" applyFont="1" applyFill="1" applyBorder="1" applyAlignment="1">
      <alignment horizontal="left" vertical="center" wrapText="1"/>
    </xf>
    <xf numFmtId="4" fontId="7" fillId="3" borderId="5" xfId="0" applyNumberFormat="1" applyFont="1" applyFill="1" applyBorder="1" applyAlignment="1">
      <alignment horizontal="right" vertical="center" wrapText="1"/>
    </xf>
    <xf numFmtId="4" fontId="7" fillId="5" borderId="1" xfId="0" applyNumberFormat="1" applyFont="1" applyFill="1" applyBorder="1" applyAlignment="1">
      <alignment horizontal="right" vertical="center" wrapText="1"/>
    </xf>
    <xf numFmtId="1" fontId="12" fillId="0" borderId="1" xfId="2" applyNumberFormat="1" applyFont="1" applyFill="1" applyBorder="1" applyAlignment="1">
      <alignment horizontal="center" vertical="center" wrapText="1"/>
    </xf>
    <xf numFmtId="43" fontId="14" fillId="3" borderId="3" xfId="2" applyFont="1" applyFill="1" applyBorder="1" applyAlignment="1">
      <alignment horizontal="right" vertical="center" wrapText="1"/>
    </xf>
    <xf numFmtId="43" fontId="7" fillId="7" borderId="1" xfId="2" applyFont="1" applyFill="1" applyBorder="1" applyAlignment="1">
      <alignment horizontal="right" vertical="center" wrapText="1"/>
    </xf>
    <xf numFmtId="0" fontId="12" fillId="3" borderId="1" xfId="0" applyFont="1" applyFill="1" applyBorder="1" applyAlignment="1">
      <alignment horizontal="left" vertical="center" wrapText="1"/>
    </xf>
    <xf numFmtId="43" fontId="13" fillId="3" borderId="3" xfId="2" applyFont="1" applyFill="1" applyBorder="1" applyAlignment="1">
      <alignment horizontal="right" vertical="center" wrapText="1"/>
    </xf>
    <xf numFmtId="0" fontId="7" fillId="0" borderId="1" xfId="0" applyFont="1" applyBorder="1" applyAlignment="1">
      <alignment wrapText="1"/>
    </xf>
    <xf numFmtId="0" fontId="12" fillId="0" borderId="1" xfId="0" applyFont="1" applyBorder="1" applyAlignment="1">
      <alignment wrapText="1"/>
    </xf>
    <xf numFmtId="0" fontId="15" fillId="0" borderId="0" xfId="0" applyFont="1" applyAlignment="1">
      <alignment wrapText="1"/>
    </xf>
    <xf numFmtId="0" fontId="7" fillId="0" borderId="0" xfId="0" applyFont="1" applyBorder="1" applyAlignment="1">
      <alignment wrapText="1"/>
    </xf>
    <xf numFmtId="0" fontId="7" fillId="0" borderId="0" xfId="0" applyFont="1" applyAlignment="1">
      <alignment wrapText="1"/>
    </xf>
    <xf numFmtId="0" fontId="7" fillId="0" borderId="0" xfId="0" applyFont="1" applyFill="1" applyBorder="1" applyAlignment="1">
      <alignment wrapText="1"/>
    </xf>
    <xf numFmtId="49" fontId="12" fillId="0" borderId="1" xfId="0" applyNumberFormat="1" applyFont="1" applyBorder="1" applyAlignment="1">
      <alignment horizontal="center" vertical="center" wrapText="1"/>
    </xf>
    <xf numFmtId="49" fontId="7" fillId="0" borderId="1" xfId="0" applyNumberFormat="1" applyFont="1" applyBorder="1" applyAlignment="1">
      <alignment wrapText="1"/>
    </xf>
    <xf numFmtId="43" fontId="7" fillId="0" borderId="1" xfId="0" applyNumberFormat="1" applyFont="1" applyBorder="1"/>
    <xf numFmtId="43" fontId="7" fillId="0" borderId="0" xfId="0" applyNumberFormat="1" applyFont="1"/>
    <xf numFmtId="43" fontId="12" fillId="0" borderId="1" xfId="0" applyNumberFormat="1" applyFont="1" applyBorder="1"/>
    <xf numFmtId="0" fontId="16" fillId="0" borderId="0" xfId="1" applyFont="1" applyFill="1" applyBorder="1" applyAlignment="1">
      <alignment horizontal="center" vertical="center" wrapText="1"/>
    </xf>
    <xf numFmtId="0" fontId="17" fillId="0" borderId="0" xfId="1" applyFont="1" applyFill="1" applyBorder="1" applyAlignment="1">
      <alignment horizontal="center" vertical="center" wrapText="1"/>
    </xf>
    <xf numFmtId="0" fontId="7" fillId="0" borderId="0" xfId="0" applyFont="1" applyFill="1" applyAlignment="1">
      <alignment wrapText="1"/>
    </xf>
    <xf numFmtId="4" fontId="7" fillId="0" borderId="0" xfId="0" applyNumberFormat="1" applyFont="1"/>
    <xf numFmtId="0" fontId="12" fillId="0" borderId="8" xfId="0" applyFont="1" applyFill="1" applyBorder="1" applyAlignment="1">
      <alignment horizontal="right" vertical="center" wrapText="1"/>
    </xf>
    <xf numFmtId="4" fontId="12" fillId="0" borderId="8" xfId="0" applyNumberFormat="1" applyFont="1" applyFill="1" applyBorder="1" applyAlignment="1">
      <alignment horizontal="right" vertical="center" wrapText="1"/>
    </xf>
    <xf numFmtId="43" fontId="13" fillId="3" borderId="8" xfId="2" applyFont="1" applyFill="1" applyBorder="1" applyAlignment="1">
      <alignment horizontal="right" vertical="center" wrapText="1"/>
    </xf>
    <xf numFmtId="4" fontId="13" fillId="3" borderId="1" xfId="0" applyNumberFormat="1" applyFont="1" applyFill="1" applyBorder="1" applyAlignment="1">
      <alignment horizontal="right" vertical="center" wrapText="1"/>
    </xf>
    <xf numFmtId="4" fontId="13" fillId="3" borderId="3" xfId="0" applyNumberFormat="1" applyFont="1" applyFill="1" applyBorder="1" applyAlignment="1">
      <alignment horizontal="right" vertical="center" wrapText="1"/>
    </xf>
    <xf numFmtId="4" fontId="13" fillId="0" borderId="1" xfId="0" applyNumberFormat="1" applyFont="1" applyFill="1" applyBorder="1" applyAlignment="1">
      <alignment horizontal="right" vertical="center" wrapText="1"/>
    </xf>
    <xf numFmtId="0" fontId="13" fillId="3" borderId="3" xfId="0" applyFont="1" applyFill="1" applyBorder="1" applyAlignment="1">
      <alignment horizontal="right" vertical="center" wrapText="1"/>
    </xf>
    <xf numFmtId="0" fontId="7" fillId="0" borderId="1" xfId="0" applyFont="1" applyFill="1" applyBorder="1"/>
    <xf numFmtId="43" fontId="18" fillId="3" borderId="1" xfId="2" applyFont="1" applyFill="1" applyBorder="1" applyAlignment="1">
      <alignment horizontal="right" vertical="center" wrapText="1"/>
    </xf>
    <xf numFmtId="0" fontId="7" fillId="3" borderId="0" xfId="0" applyFont="1" applyFill="1" applyBorder="1" applyAlignment="1">
      <alignment horizontal="right" vertical="center" wrapText="1"/>
    </xf>
    <xf numFmtId="4" fontId="12" fillId="3" borderId="1" xfId="0" applyNumberFormat="1" applyFont="1" applyFill="1" applyBorder="1" applyAlignment="1">
      <alignment horizontal="right" vertical="center" wrapText="1"/>
    </xf>
    <xf numFmtId="4" fontId="12" fillId="6" borderId="1" xfId="0" applyNumberFormat="1" applyFont="1" applyFill="1" applyBorder="1" applyAlignment="1">
      <alignment horizontal="right" vertical="center" wrapText="1"/>
    </xf>
    <xf numFmtId="4" fontId="7" fillId="0" borderId="6" xfId="0" applyNumberFormat="1" applyFont="1" applyFill="1" applyBorder="1" applyAlignment="1">
      <alignment horizontal="right" vertical="center" wrapText="1"/>
    </xf>
    <xf numFmtId="0" fontId="7" fillId="0" borderId="6" xfId="0" applyFont="1" applyFill="1" applyBorder="1" applyAlignment="1">
      <alignment horizontal="right" vertical="center" wrapText="1"/>
    </xf>
    <xf numFmtId="4" fontId="12" fillId="0" borderId="6" xfId="0" applyNumberFormat="1" applyFont="1" applyFill="1" applyBorder="1" applyAlignment="1">
      <alignment horizontal="right" vertical="center" wrapText="1"/>
    </xf>
    <xf numFmtId="0" fontId="12" fillId="0" borderId="1" xfId="0" applyFont="1" applyFill="1" applyBorder="1" applyAlignment="1">
      <alignment horizontal="center" vertical="center" wrapText="1"/>
    </xf>
    <xf numFmtId="0" fontId="14" fillId="0" borderId="1" xfId="0" applyFont="1" applyBorder="1"/>
    <xf numFmtId="4" fontId="12" fillId="0" borderId="8" xfId="0" applyNumberFormat="1" applyFont="1" applyFill="1" applyBorder="1" applyAlignment="1">
      <alignment vertical="center" wrapText="1"/>
    </xf>
    <xf numFmtId="49" fontId="7" fillId="0" borderId="0" xfId="0" applyNumberFormat="1" applyFont="1"/>
    <xf numFmtId="4" fontId="14" fillId="3" borderId="1" xfId="0" applyNumberFormat="1" applyFont="1" applyFill="1" applyBorder="1" applyAlignment="1">
      <alignment horizontal="right" vertical="center" wrapText="1"/>
    </xf>
    <xf numFmtId="43" fontId="7" fillId="0" borderId="0" xfId="2" applyFont="1"/>
    <xf numFmtId="43" fontId="10" fillId="0" borderId="1" xfId="2" applyFont="1" applyFill="1" applyBorder="1" applyAlignment="1">
      <alignment horizontal="right" vertical="center" wrapText="1"/>
    </xf>
    <xf numFmtId="0" fontId="21" fillId="8" borderId="13" xfId="0" applyFont="1" applyFill="1" applyBorder="1" applyAlignment="1">
      <alignment horizontal="center" vertical="center" wrapText="1"/>
    </xf>
    <xf numFmtId="0" fontId="21" fillId="9" borderId="13"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13" xfId="0" applyFont="1" applyFill="1" applyBorder="1" applyAlignment="1">
      <alignment vertical="center" wrapText="1"/>
    </xf>
    <xf numFmtId="4" fontId="20" fillId="3" borderId="13" xfId="0" applyNumberFormat="1" applyFont="1" applyFill="1" applyBorder="1" applyAlignment="1">
      <alignment horizontal="right" vertical="center" wrapText="1"/>
    </xf>
    <xf numFmtId="4" fontId="21" fillId="9" borderId="13" xfId="0" applyNumberFormat="1" applyFont="1" applyFill="1" applyBorder="1" applyAlignment="1">
      <alignment horizontal="right" vertical="center" wrapText="1"/>
    </xf>
    <xf numFmtId="0" fontId="20" fillId="3" borderId="13" xfId="0" applyFont="1" applyFill="1" applyBorder="1" applyAlignment="1">
      <alignment horizontal="right" vertical="center" wrapText="1"/>
    </xf>
    <xf numFmtId="0" fontId="21" fillId="9" borderId="13" xfId="0" applyFont="1" applyFill="1" applyBorder="1" applyAlignment="1">
      <alignment horizontal="right" vertical="center" wrapText="1"/>
    </xf>
    <xf numFmtId="4" fontId="21" fillId="8" borderId="13" xfId="0" applyNumberFormat="1" applyFont="1" applyFill="1" applyBorder="1" applyAlignment="1">
      <alignment horizontal="right" vertical="center" wrapText="1"/>
    </xf>
    <xf numFmtId="4" fontId="20" fillId="3" borderId="10" xfId="0" applyNumberFormat="1" applyFont="1" applyFill="1" applyBorder="1" applyAlignment="1">
      <alignment horizontal="right" vertical="center" wrapText="1"/>
    </xf>
    <xf numFmtId="4" fontId="21" fillId="9" borderId="10" xfId="0" applyNumberFormat="1" applyFont="1" applyFill="1" applyBorder="1" applyAlignment="1">
      <alignment horizontal="right" vertical="center" wrapText="1"/>
    </xf>
    <xf numFmtId="0" fontId="20" fillId="3" borderId="10" xfId="0" applyFont="1" applyFill="1" applyBorder="1" applyAlignment="1">
      <alignment horizontal="right" vertical="center" wrapText="1"/>
    </xf>
    <xf numFmtId="0" fontId="21" fillId="9" borderId="10" xfId="0" applyFont="1" applyFill="1" applyBorder="1" applyAlignment="1">
      <alignment horizontal="right" vertical="center" wrapText="1"/>
    </xf>
    <xf numFmtId="4" fontId="21" fillId="8" borderId="10" xfId="0" applyNumberFormat="1" applyFont="1" applyFill="1" applyBorder="1" applyAlignment="1">
      <alignment horizontal="right" vertical="center" wrapText="1"/>
    </xf>
    <xf numFmtId="4" fontId="22" fillId="0" borderId="1" xfId="0" applyNumberFormat="1" applyFont="1" applyBorder="1"/>
    <xf numFmtId="4" fontId="7" fillId="10" borderId="1" xfId="0" applyNumberFormat="1" applyFont="1" applyFill="1" applyBorder="1"/>
    <xf numFmtId="4" fontId="23" fillId="0" borderId="3" xfId="0" applyNumberFormat="1" applyFont="1" applyFill="1" applyBorder="1" applyAlignment="1">
      <alignment horizontal="right" vertical="center" wrapText="1"/>
    </xf>
    <xf numFmtId="4" fontId="24" fillId="5" borderId="1" xfId="0" applyNumberFormat="1" applyFont="1" applyFill="1" applyBorder="1" applyAlignment="1">
      <alignment horizontal="right" vertical="center" wrapText="1"/>
    </xf>
    <xf numFmtId="4" fontId="25" fillId="3" borderId="1" xfId="0" applyNumberFormat="1" applyFont="1" applyFill="1" applyBorder="1" applyAlignment="1">
      <alignment horizontal="right" vertical="center" wrapText="1"/>
    </xf>
    <xf numFmtId="4" fontId="24" fillId="3" borderId="1" xfId="0" applyNumberFormat="1" applyFont="1" applyFill="1" applyBorder="1" applyAlignment="1">
      <alignment horizontal="right" vertical="center" wrapText="1"/>
    </xf>
    <xf numFmtId="43" fontId="7" fillId="3" borderId="3" xfId="2" applyFont="1" applyFill="1" applyBorder="1" applyAlignment="1">
      <alignment horizontal="right" vertical="center" wrapText="1"/>
    </xf>
    <xf numFmtId="0" fontId="21" fillId="8" borderId="10" xfId="0" applyFont="1" applyFill="1" applyBorder="1" applyAlignment="1">
      <alignment horizontal="center" vertical="center" wrapText="1"/>
    </xf>
    <xf numFmtId="4" fontId="18" fillId="0" borderId="1" xfId="0" applyNumberFormat="1" applyFont="1" applyBorder="1"/>
    <xf numFmtId="0" fontId="12" fillId="0" borderId="1" xfId="0" applyFont="1" applyFill="1" applyBorder="1" applyAlignment="1">
      <alignment horizontal="right" vertical="center" wrapText="1"/>
    </xf>
    <xf numFmtId="0" fontId="12" fillId="3" borderId="1" xfId="0" applyFont="1" applyFill="1" applyBorder="1" applyAlignment="1">
      <alignment horizontal="right" vertical="center" wrapText="1"/>
    </xf>
    <xf numFmtId="0" fontId="12" fillId="3" borderId="1" xfId="0" applyFont="1" applyFill="1" applyBorder="1" applyAlignment="1">
      <alignment horizontal="left" vertical="center" wrapText="1"/>
    </xf>
    <xf numFmtId="0" fontId="12" fillId="0" borderId="0" xfId="0" applyFont="1" applyFill="1" applyBorder="1" applyAlignment="1">
      <alignment horizontal="center" vertical="center" wrapText="1"/>
    </xf>
    <xf numFmtId="0" fontId="12" fillId="0" borderId="0" xfId="0" applyFont="1" applyBorder="1" applyAlignment="1">
      <alignment horizontal="center"/>
    </xf>
    <xf numFmtId="0" fontId="28" fillId="3" borderId="10" xfId="0" applyFont="1" applyFill="1" applyBorder="1" applyAlignment="1">
      <alignment horizontal="right" vertical="center" wrapText="1"/>
    </xf>
    <xf numFmtId="0" fontId="27" fillId="9" borderId="10" xfId="0" applyFont="1" applyFill="1" applyBorder="1" applyAlignment="1">
      <alignment horizontal="right" vertical="center" wrapText="1"/>
    </xf>
    <xf numFmtId="4" fontId="27" fillId="9" borderId="10" xfId="0" applyNumberFormat="1" applyFont="1" applyFill="1" applyBorder="1" applyAlignment="1">
      <alignment horizontal="right" vertical="center" wrapText="1"/>
    </xf>
    <xf numFmtId="0" fontId="0" fillId="0" borderId="13" xfId="0" applyBorder="1"/>
    <xf numFmtId="4" fontId="26" fillId="9" borderId="10" xfId="0" applyNumberFormat="1" applyFont="1" applyFill="1" applyBorder="1" applyAlignment="1">
      <alignment horizontal="right" vertical="center" wrapText="1"/>
    </xf>
    <xf numFmtId="4" fontId="18" fillId="0" borderId="1" xfId="0" applyNumberFormat="1" applyFont="1" applyFill="1" applyBorder="1"/>
    <xf numFmtId="43" fontId="7" fillId="11" borderId="1" xfId="2" applyFont="1" applyFill="1" applyBorder="1"/>
    <xf numFmtId="4" fontId="0" fillId="0" borderId="13" xfId="0" applyNumberFormat="1" applyBorder="1"/>
    <xf numFmtId="43" fontId="0" fillId="0" borderId="13" xfId="2" applyFont="1" applyBorder="1"/>
    <xf numFmtId="43" fontId="0" fillId="0" borderId="13" xfId="0" applyNumberFormat="1" applyBorder="1"/>
    <xf numFmtId="43" fontId="0" fillId="0" borderId="0" xfId="0" applyNumberFormat="1"/>
    <xf numFmtId="0" fontId="21" fillId="3" borderId="0" xfId="0" applyFont="1" applyFill="1" applyBorder="1" applyAlignment="1">
      <alignment horizontal="right" vertical="center" wrapText="1"/>
    </xf>
    <xf numFmtId="0" fontId="0" fillId="0" borderId="0" xfId="0" applyBorder="1"/>
    <xf numFmtId="4" fontId="20" fillId="3" borderId="0" xfId="0" applyNumberFormat="1" applyFont="1" applyFill="1" applyBorder="1" applyAlignment="1">
      <alignment horizontal="right" vertical="center" wrapText="1"/>
    </xf>
    <xf numFmtId="4" fontId="0" fillId="0" borderId="0" xfId="0" applyNumberFormat="1" applyBorder="1"/>
    <xf numFmtId="4" fontId="29" fillId="0" borderId="0" xfId="0" applyNumberFormat="1" applyFont="1" applyBorder="1"/>
    <xf numFmtId="4" fontId="21" fillId="0" borderId="0" xfId="0" applyNumberFormat="1" applyFont="1" applyFill="1" applyBorder="1" applyAlignment="1">
      <alignment horizontal="right" vertical="center" wrapText="1"/>
    </xf>
    <xf numFmtId="4" fontId="21" fillId="0" borderId="16" xfId="0" applyNumberFormat="1" applyFont="1" applyFill="1" applyBorder="1" applyAlignment="1">
      <alignment horizontal="right" vertical="center" wrapText="1"/>
    </xf>
    <xf numFmtId="43" fontId="5" fillId="0" borderId="0" xfId="2" applyFont="1"/>
    <xf numFmtId="0" fontId="2" fillId="0" borderId="0" xfId="0" applyFont="1" applyBorder="1"/>
    <xf numFmtId="49" fontId="2" fillId="0" borderId="0" xfId="0" applyNumberFormat="1" applyFont="1" applyBorder="1"/>
    <xf numFmtId="4" fontId="2" fillId="0" borderId="0" xfId="0" applyNumberFormat="1" applyFont="1" applyBorder="1"/>
    <xf numFmtId="4" fontId="30" fillId="3" borderId="1" xfId="0" applyNumberFormat="1" applyFont="1" applyFill="1" applyBorder="1" applyAlignment="1">
      <alignment horizontal="right" vertical="center" wrapText="1"/>
    </xf>
    <xf numFmtId="0" fontId="0" fillId="0" borderId="1" xfId="0" applyBorder="1"/>
    <xf numFmtId="43" fontId="13" fillId="3" borderId="5" xfId="2" applyFont="1" applyFill="1" applyBorder="1" applyAlignment="1">
      <alignment horizontal="right" vertical="center" wrapText="1"/>
    </xf>
    <xf numFmtId="4" fontId="12" fillId="2" borderId="18" xfId="0" applyNumberFormat="1" applyFont="1" applyFill="1" applyBorder="1" applyAlignment="1">
      <alignment horizontal="right" vertical="center" wrapText="1"/>
    </xf>
    <xf numFmtId="43" fontId="12" fillId="0" borderId="20" xfId="0" applyNumberFormat="1" applyFont="1" applyBorder="1"/>
    <xf numFmtId="43" fontId="12" fillId="0" borderId="5" xfId="2" applyFont="1" applyBorder="1"/>
    <xf numFmtId="43" fontId="12" fillId="0" borderId="18" xfId="2" applyFont="1" applyBorder="1"/>
    <xf numFmtId="0" fontId="12" fillId="0" borderId="15" xfId="0" applyFont="1" applyFill="1" applyBorder="1" applyAlignment="1">
      <alignment horizontal="center" vertical="center" wrapText="1"/>
    </xf>
    <xf numFmtId="0" fontId="14" fillId="0" borderId="16" xfId="0" applyFont="1" applyBorder="1"/>
    <xf numFmtId="0" fontId="7" fillId="0" borderId="16" xfId="0" applyFont="1" applyBorder="1" applyAlignment="1">
      <alignment wrapText="1"/>
    </xf>
    <xf numFmtId="0" fontId="7" fillId="0" borderId="16" xfId="0" applyFont="1" applyBorder="1"/>
    <xf numFmtId="0" fontId="7" fillId="0" borderId="21" xfId="0" applyFont="1" applyFill="1" applyBorder="1" applyAlignment="1">
      <alignment horizontal="center" vertical="center" wrapText="1"/>
    </xf>
    <xf numFmtId="4" fontId="12" fillId="0" borderId="23" xfId="0" applyNumberFormat="1" applyFont="1" applyFill="1" applyBorder="1" applyAlignment="1">
      <alignment horizontal="right" vertical="center" wrapText="1"/>
    </xf>
    <xf numFmtId="4" fontId="12" fillId="0" borderId="24" xfId="0" applyNumberFormat="1" applyFont="1" applyFill="1" applyBorder="1" applyAlignment="1">
      <alignment horizontal="right" vertical="center" wrapText="1"/>
    </xf>
    <xf numFmtId="49" fontId="7" fillId="0" borderId="1" xfId="0" applyNumberFormat="1" applyFont="1" applyBorder="1" applyAlignment="1">
      <alignment horizontal="center"/>
    </xf>
    <xf numFmtId="49" fontId="7" fillId="0" borderId="1" xfId="0" applyNumberFormat="1" applyFont="1" applyFill="1" applyBorder="1" applyAlignment="1">
      <alignment horizontal="center" vertical="center" wrapText="1"/>
    </xf>
    <xf numFmtId="1" fontId="7" fillId="0" borderId="1" xfId="2" applyNumberFormat="1"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43" fontId="12" fillId="0" borderId="3" xfId="2" applyFont="1" applyBorder="1" applyAlignment="1">
      <alignment horizontal="center" wrapText="1"/>
    </xf>
    <xf numFmtId="43" fontId="7" fillId="0" borderId="3" xfId="2" applyFont="1" applyBorder="1"/>
    <xf numFmtId="43" fontId="12" fillId="3" borderId="3" xfId="2" applyFont="1" applyFill="1" applyBorder="1" applyAlignment="1">
      <alignment horizontal="right" vertical="center" wrapText="1"/>
    </xf>
    <xf numFmtId="43" fontId="13" fillId="3" borderId="18" xfId="2" applyFont="1" applyFill="1" applyBorder="1" applyAlignment="1">
      <alignment horizontal="right" vertical="center" wrapText="1"/>
    </xf>
    <xf numFmtId="43" fontId="7" fillId="5" borderId="3" xfId="2" applyFont="1" applyFill="1" applyBorder="1" applyAlignment="1">
      <alignment horizontal="right" vertical="center" wrapText="1"/>
    </xf>
    <xf numFmtId="43" fontId="7" fillId="0" borderId="3" xfId="2" applyFont="1" applyFill="1" applyBorder="1"/>
    <xf numFmtId="4" fontId="24" fillId="3" borderId="3" xfId="0" applyNumberFormat="1" applyFont="1" applyFill="1" applyBorder="1" applyAlignment="1">
      <alignment horizontal="right" vertical="center" wrapText="1"/>
    </xf>
    <xf numFmtId="4" fontId="25" fillId="3" borderId="3" xfId="0" applyNumberFormat="1" applyFont="1" applyFill="1" applyBorder="1" applyAlignment="1">
      <alignment horizontal="right" vertical="center" wrapText="1"/>
    </xf>
    <xf numFmtId="43" fontId="12" fillId="0" borderId="18" xfId="2" applyFont="1" applyBorder="1" applyAlignment="1">
      <alignment horizontal="right"/>
    </xf>
    <xf numFmtId="43" fontId="13" fillId="3" borderId="24" xfId="2" applyFont="1" applyFill="1" applyBorder="1" applyAlignment="1">
      <alignment horizontal="right" vertical="center" wrapText="1"/>
    </xf>
    <xf numFmtId="43" fontId="13" fillId="0" borderId="3" xfId="2" applyFont="1" applyFill="1" applyBorder="1" applyAlignment="1">
      <alignment horizontal="right" vertical="center" wrapText="1"/>
    </xf>
    <xf numFmtId="43" fontId="7" fillId="7" borderId="3" xfId="2" applyFont="1" applyFill="1" applyBorder="1" applyAlignment="1">
      <alignment horizontal="right" vertical="center" wrapText="1"/>
    </xf>
    <xf numFmtId="43" fontId="18" fillId="3" borderId="3" xfId="2" applyFont="1" applyFill="1" applyBorder="1" applyAlignment="1">
      <alignment horizontal="right" vertical="center" wrapText="1"/>
    </xf>
    <xf numFmtId="4" fontId="7" fillId="5" borderId="3" xfId="0" applyNumberFormat="1" applyFont="1" applyFill="1" applyBorder="1" applyAlignment="1">
      <alignment horizontal="right" vertical="center" wrapText="1"/>
    </xf>
    <xf numFmtId="0" fontId="7" fillId="0" borderId="3" xfId="0" applyFont="1" applyFill="1" applyBorder="1"/>
    <xf numFmtId="0" fontId="12" fillId="12" borderId="3" xfId="0" applyFont="1" applyFill="1" applyBorder="1" applyAlignment="1">
      <alignment horizontal="center"/>
    </xf>
    <xf numFmtId="4" fontId="24" fillId="5" borderId="3" xfId="0" applyNumberFormat="1" applyFont="1" applyFill="1" applyBorder="1" applyAlignment="1">
      <alignment horizontal="right" vertical="center" wrapText="1"/>
    </xf>
    <xf numFmtId="0" fontId="16" fillId="0" borderId="1" xfId="1" applyFont="1" applyFill="1" applyBorder="1" applyAlignment="1">
      <alignment horizontal="center" vertical="center" wrapText="1"/>
    </xf>
    <xf numFmtId="43" fontId="12" fillId="0" borderId="3" xfId="2" applyFont="1" applyBorder="1" applyAlignment="1">
      <alignment horizontal="center" vertical="center" wrapText="1"/>
    </xf>
    <xf numFmtId="43" fontId="12" fillId="0" borderId="27" xfId="0" applyNumberFormat="1" applyFont="1" applyBorder="1"/>
    <xf numFmtId="0" fontId="12" fillId="0" borderId="4" xfId="0" applyFont="1" applyBorder="1" applyAlignment="1">
      <alignment horizontal="left"/>
    </xf>
    <xf numFmtId="43" fontId="7" fillId="0" borderId="28" xfId="2" applyFont="1" applyBorder="1"/>
    <xf numFmtId="43" fontId="12" fillId="12" borderId="3" xfId="2" applyFont="1" applyFill="1" applyBorder="1" applyAlignment="1">
      <alignment horizontal="center"/>
    </xf>
    <xf numFmtId="4" fontId="12" fillId="0" borderId="0" xfId="0" applyNumberFormat="1" applyFont="1" applyFill="1" applyBorder="1" applyAlignment="1">
      <alignment vertical="center" wrapText="1"/>
    </xf>
    <xf numFmtId="0" fontId="12" fillId="0" borderId="1" xfId="0" applyFont="1" applyFill="1" applyBorder="1" applyAlignment="1">
      <alignment horizontal="right" vertical="center" wrapText="1"/>
    </xf>
    <xf numFmtId="0" fontId="12" fillId="3" borderId="1" xfId="0" applyFont="1" applyFill="1" applyBorder="1" applyAlignment="1">
      <alignment horizontal="right" vertical="center" wrapText="1"/>
    </xf>
    <xf numFmtId="0" fontId="12" fillId="0" borderId="0" xfId="0" applyFont="1" applyBorder="1" applyAlignment="1">
      <alignment horizontal="center"/>
    </xf>
    <xf numFmtId="0" fontId="12" fillId="0" borderId="0"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4" fillId="0" borderId="1" xfId="0" applyFont="1" applyFill="1" applyBorder="1" applyAlignment="1">
      <alignment horizontal="right" vertical="center" wrapText="1"/>
    </xf>
    <xf numFmtId="0" fontId="12" fillId="0" borderId="4" xfId="0" applyFont="1" applyBorder="1" applyAlignment="1">
      <alignment horizontal="left"/>
    </xf>
    <xf numFmtId="0" fontId="12" fillId="12" borderId="1" xfId="0" applyFont="1" applyFill="1" applyBorder="1" applyAlignment="1">
      <alignment horizontal="center"/>
    </xf>
    <xf numFmtId="0" fontId="12" fillId="12" borderId="3" xfId="0" applyFont="1" applyFill="1" applyBorder="1" applyAlignment="1">
      <alignment horizontal="center"/>
    </xf>
    <xf numFmtId="43" fontId="12" fillId="12" borderId="3" xfId="2" applyFont="1" applyFill="1" applyBorder="1" applyAlignment="1">
      <alignment horizontal="center"/>
    </xf>
    <xf numFmtId="0" fontId="21" fillId="9" borderId="1" xfId="0" applyFont="1" applyFill="1" applyBorder="1" applyAlignment="1">
      <alignment horizontal="center" vertical="center" wrapText="1"/>
    </xf>
    <xf numFmtId="0" fontId="21" fillId="9" borderId="1" xfId="0" quotePrefix="1"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1" xfId="0" applyFont="1" applyFill="1" applyBorder="1" applyAlignment="1">
      <alignment vertical="center" wrapText="1"/>
    </xf>
    <xf numFmtId="4" fontId="20" fillId="3" borderId="1" xfId="0" applyNumberFormat="1" applyFont="1" applyFill="1" applyBorder="1" applyAlignment="1">
      <alignment horizontal="right" vertical="center" wrapText="1"/>
    </xf>
    <xf numFmtId="4" fontId="21" fillId="9" borderId="1" xfId="0" applyNumberFormat="1" applyFont="1" applyFill="1" applyBorder="1" applyAlignment="1">
      <alignment horizontal="right" vertical="center" wrapText="1"/>
    </xf>
    <xf numFmtId="4" fontId="27" fillId="9" borderId="1" xfId="0" applyNumberFormat="1" applyFont="1" applyFill="1" applyBorder="1" applyAlignment="1">
      <alignment horizontal="right" vertical="center" wrapText="1"/>
    </xf>
    <xf numFmtId="0" fontId="20" fillId="3" borderId="1" xfId="0" applyFont="1" applyFill="1" applyBorder="1" applyAlignment="1">
      <alignment horizontal="right" vertical="center" wrapText="1"/>
    </xf>
    <xf numFmtId="0" fontId="21" fillId="9" borderId="1" xfId="0" applyFont="1" applyFill="1" applyBorder="1" applyAlignment="1">
      <alignment horizontal="right" vertical="center" wrapText="1"/>
    </xf>
    <xf numFmtId="4" fontId="26" fillId="9" borderId="1" xfId="0" applyNumberFormat="1" applyFont="1" applyFill="1" applyBorder="1" applyAlignment="1">
      <alignment horizontal="right" vertical="center" wrapText="1"/>
    </xf>
    <xf numFmtId="0" fontId="28" fillId="3" borderId="1" xfId="0" applyFont="1" applyFill="1" applyBorder="1" applyAlignment="1">
      <alignment horizontal="right" vertical="center" wrapText="1"/>
    </xf>
    <xf numFmtId="0" fontId="27" fillId="9" borderId="1" xfId="0" applyFont="1" applyFill="1" applyBorder="1" applyAlignment="1">
      <alignment horizontal="right" vertical="center" wrapText="1"/>
    </xf>
    <xf numFmtId="43" fontId="21" fillId="9" borderId="1" xfId="2" applyFont="1" applyFill="1" applyBorder="1" applyAlignment="1">
      <alignment horizontal="right" vertical="center" wrapText="1"/>
    </xf>
    <xf numFmtId="43" fontId="0" fillId="0" borderId="1" xfId="0" applyNumberFormat="1" applyBorder="1"/>
    <xf numFmtId="4" fontId="0" fillId="0" borderId="1" xfId="0" applyNumberFormat="1" applyBorder="1"/>
    <xf numFmtId="43" fontId="19" fillId="13" borderId="1" xfId="2" applyFont="1" applyFill="1" applyBorder="1" applyAlignment="1">
      <alignment horizontal="right" vertical="center" wrapText="1"/>
    </xf>
    <xf numFmtId="4" fontId="19" fillId="13" borderId="1" xfId="0" applyNumberFormat="1" applyFont="1" applyFill="1" applyBorder="1" applyAlignment="1">
      <alignment horizontal="right" vertical="center" wrapText="1"/>
    </xf>
    <xf numFmtId="0" fontId="31" fillId="0" borderId="0" xfId="0" applyFont="1"/>
    <xf numFmtId="0" fontId="32" fillId="3" borderId="1" xfId="0" applyFont="1" applyFill="1" applyBorder="1" applyAlignment="1">
      <alignment horizontal="left" vertical="center" wrapText="1"/>
    </xf>
    <xf numFmtId="49" fontId="32" fillId="3" borderId="1" xfId="0" applyNumberFormat="1" applyFont="1" applyFill="1" applyBorder="1" applyAlignment="1">
      <alignment horizontal="left" vertical="center" wrapText="1"/>
    </xf>
    <xf numFmtId="43" fontId="31" fillId="0" borderId="0" xfId="2" applyFont="1"/>
    <xf numFmtId="0" fontId="4" fillId="0" borderId="3" xfId="0" applyFont="1" applyBorder="1"/>
    <xf numFmtId="0" fontId="0" fillId="0" borderId="4" xfId="0" applyFont="1" applyBorder="1"/>
    <xf numFmtId="43" fontId="0" fillId="0" borderId="4" xfId="2" applyFont="1" applyBorder="1"/>
    <xf numFmtId="0" fontId="0" fillId="0" borderId="6" xfId="0" applyFont="1" applyBorder="1"/>
    <xf numFmtId="0" fontId="6" fillId="0" borderId="30" xfId="0" applyFont="1" applyFill="1" applyBorder="1" applyAlignment="1">
      <alignment horizontal="center" vertical="center" wrapText="1"/>
    </xf>
    <xf numFmtId="0" fontId="6" fillId="0" borderId="30" xfId="0" applyFont="1" applyFill="1" applyBorder="1" applyAlignment="1">
      <alignment horizontal="left" vertical="center" wrapText="1"/>
    </xf>
    <xf numFmtId="4" fontId="6" fillId="0" borderId="30" xfId="0" applyNumberFormat="1" applyFont="1" applyFill="1" applyBorder="1" applyAlignment="1">
      <alignment horizontal="right" vertical="center" wrapText="1"/>
    </xf>
    <xf numFmtId="43" fontId="6" fillId="0" borderId="30" xfId="2" applyFont="1" applyFill="1" applyBorder="1" applyAlignment="1">
      <alignment horizontal="right" vertical="center" wrapText="1"/>
    </xf>
    <xf numFmtId="4" fontId="4" fillId="0" borderId="6" xfId="0" applyNumberFormat="1" applyFont="1" applyFill="1" applyBorder="1" applyAlignment="1">
      <alignment horizontal="right" vertical="center" wrapText="1"/>
    </xf>
    <xf numFmtId="0" fontId="4" fillId="0" borderId="1" xfId="0" applyFont="1" applyFill="1" applyBorder="1" applyAlignment="1">
      <alignment horizontal="center"/>
    </xf>
    <xf numFmtId="49" fontId="6" fillId="0" borderId="1" xfId="0" applyNumberFormat="1" applyFont="1" applyFill="1" applyBorder="1" applyAlignment="1">
      <alignment horizontal="center" vertical="center" wrapText="1"/>
    </xf>
    <xf numFmtId="4" fontId="0" fillId="0" borderId="0" xfId="0" applyNumberFormat="1"/>
    <xf numFmtId="0" fontId="4" fillId="0" borderId="0" xfId="0" applyFont="1" applyBorder="1" applyAlignment="1"/>
    <xf numFmtId="43" fontId="2" fillId="0" borderId="1" xfId="2" applyFont="1" applyBorder="1" applyAlignment="1">
      <alignment horizontal="right"/>
    </xf>
    <xf numFmtId="4" fontId="4" fillId="0" borderId="5" xfId="0" applyNumberFormat="1" applyFont="1" applyFill="1" applyBorder="1" applyAlignment="1">
      <alignment horizontal="right" vertical="center" wrapText="1"/>
    </xf>
    <xf numFmtId="43" fontId="4" fillId="0" borderId="5" xfId="2" applyFont="1" applyFill="1" applyBorder="1" applyAlignment="1">
      <alignment horizontal="right" vertical="center" wrapText="1"/>
    </xf>
    <xf numFmtId="0" fontId="4" fillId="0" borderId="4" xfId="0" applyFont="1" applyBorder="1"/>
    <xf numFmtId="0" fontId="4" fillId="0" borderId="1" xfId="0" applyFont="1" applyBorder="1"/>
    <xf numFmtId="43" fontId="15" fillId="3" borderId="3" xfId="2" applyFont="1" applyFill="1" applyBorder="1" applyAlignment="1">
      <alignment horizontal="right" vertical="center" wrapText="1"/>
    </xf>
    <xf numFmtId="43" fontId="36" fillId="0" borderId="3" xfId="2" applyFont="1" applyBorder="1"/>
    <xf numFmtId="43" fontId="36" fillId="3" borderId="3" xfId="2" applyFont="1" applyFill="1" applyBorder="1" applyAlignment="1">
      <alignment horizontal="right" vertical="center" wrapText="1"/>
    </xf>
    <xf numFmtId="43" fontId="35" fillId="3" borderId="3" xfId="2" applyFont="1" applyFill="1" applyBorder="1" applyAlignment="1">
      <alignment horizontal="right" vertical="center" wrapText="1"/>
    </xf>
    <xf numFmtId="43" fontId="35" fillId="3" borderId="18" xfId="2" applyFont="1" applyFill="1" applyBorder="1" applyAlignment="1">
      <alignment horizontal="right" vertical="center" wrapText="1"/>
    </xf>
    <xf numFmtId="43" fontId="35" fillId="0" borderId="25" xfId="0" applyNumberFormat="1" applyFont="1" applyBorder="1"/>
    <xf numFmtId="43" fontId="36" fillId="5" borderId="3" xfId="2" applyFont="1" applyFill="1" applyBorder="1" applyAlignment="1">
      <alignment horizontal="right" vertical="center" wrapText="1"/>
    </xf>
    <xf numFmtId="43" fontId="36" fillId="0" borderId="3" xfId="2" applyFont="1" applyFill="1" applyBorder="1"/>
    <xf numFmtId="0" fontId="36" fillId="0" borderId="3" xfId="0" applyFont="1" applyBorder="1"/>
    <xf numFmtId="4" fontId="36" fillId="3" borderId="3" xfId="0" applyNumberFormat="1" applyFont="1" applyFill="1" applyBorder="1" applyAlignment="1">
      <alignment horizontal="right" vertical="center" wrapText="1"/>
    </xf>
    <xf numFmtId="4" fontId="37" fillId="3" borderId="3" xfId="0" applyNumberFormat="1" applyFont="1" applyFill="1" applyBorder="1" applyAlignment="1">
      <alignment horizontal="right" vertical="center" wrapText="1"/>
    </xf>
    <xf numFmtId="4" fontId="38" fillId="3" borderId="3" xfId="0" applyNumberFormat="1" applyFont="1" applyFill="1" applyBorder="1" applyAlignment="1">
      <alignment horizontal="right" vertical="center" wrapText="1"/>
    </xf>
    <xf numFmtId="4" fontId="35" fillId="3" borderId="3" xfId="0" applyNumberFormat="1" applyFont="1" applyFill="1" applyBorder="1" applyAlignment="1">
      <alignment horizontal="right" vertical="center" wrapText="1"/>
    </xf>
    <xf numFmtId="0" fontId="36" fillId="3" borderId="3" xfId="0" applyFont="1" applyFill="1" applyBorder="1" applyAlignment="1">
      <alignment horizontal="right" vertical="center" wrapText="1"/>
    </xf>
    <xf numFmtId="43" fontId="35" fillId="0" borderId="18" xfId="2" applyFont="1" applyBorder="1" applyAlignment="1">
      <alignment horizontal="right"/>
    </xf>
    <xf numFmtId="43" fontId="36" fillId="0" borderId="26" xfId="2" applyFont="1" applyBorder="1"/>
    <xf numFmtId="43" fontId="35" fillId="3" borderId="24" xfId="2" applyFont="1" applyFill="1" applyBorder="1" applyAlignment="1">
      <alignment horizontal="right" vertical="center" wrapText="1"/>
    </xf>
    <xf numFmtId="43" fontId="35" fillId="0" borderId="3" xfId="2" applyFont="1" applyFill="1" applyBorder="1" applyAlignment="1">
      <alignment horizontal="right" vertical="center" wrapText="1"/>
    </xf>
    <xf numFmtId="43" fontId="36" fillId="7" borderId="3" xfId="2" applyFont="1" applyFill="1" applyBorder="1" applyAlignment="1">
      <alignment horizontal="right" vertical="center" wrapText="1"/>
    </xf>
    <xf numFmtId="4" fontId="36" fillId="5" borderId="3" xfId="0" applyNumberFormat="1" applyFont="1" applyFill="1" applyBorder="1" applyAlignment="1">
      <alignment horizontal="right" vertical="center" wrapText="1"/>
    </xf>
    <xf numFmtId="4" fontId="36" fillId="0" borderId="3" xfId="0" applyNumberFormat="1" applyFont="1" applyFill="1" applyBorder="1" applyAlignment="1">
      <alignment horizontal="right" vertical="center" wrapText="1"/>
    </xf>
    <xf numFmtId="0" fontId="36" fillId="0" borderId="3" xfId="0" applyFont="1" applyFill="1" applyBorder="1"/>
    <xf numFmtId="0" fontId="35" fillId="12" borderId="3" xfId="0" applyFont="1" applyFill="1" applyBorder="1" applyAlignment="1">
      <alignment horizontal="center"/>
    </xf>
    <xf numFmtId="0" fontId="36" fillId="0" borderId="0" xfId="0" applyFont="1"/>
    <xf numFmtId="4" fontId="37" fillId="5" borderId="3" xfId="0" applyNumberFormat="1" applyFont="1" applyFill="1" applyBorder="1" applyAlignment="1">
      <alignment horizontal="right" vertical="center" wrapText="1"/>
    </xf>
    <xf numFmtId="4" fontId="35" fillId="0" borderId="3" xfId="0" applyNumberFormat="1" applyFont="1" applyFill="1" applyBorder="1" applyAlignment="1">
      <alignment horizontal="right" vertical="center" wrapText="1"/>
    </xf>
    <xf numFmtId="4" fontId="35" fillId="0" borderId="8" xfId="0" applyNumberFormat="1" applyFont="1" applyFill="1" applyBorder="1" applyAlignment="1">
      <alignment vertical="center" wrapText="1"/>
    </xf>
    <xf numFmtId="43" fontId="36" fillId="0" borderId="0" xfId="2" applyFont="1"/>
    <xf numFmtId="0" fontId="39" fillId="0" borderId="0" xfId="0" applyFont="1"/>
    <xf numFmtId="49" fontId="40" fillId="0" borderId="1" xfId="0" applyNumberFormat="1" applyFont="1" applyBorder="1" applyAlignment="1">
      <alignment horizontal="center"/>
    </xf>
    <xf numFmtId="0" fontId="40" fillId="0" borderId="1" xfId="0" applyFont="1" applyBorder="1"/>
    <xf numFmtId="49" fontId="40" fillId="0" borderId="1" xfId="0" applyNumberFormat="1" applyFont="1" applyFill="1" applyBorder="1" applyAlignment="1">
      <alignment horizontal="center" vertical="center" wrapText="1"/>
    </xf>
    <xf numFmtId="49" fontId="40" fillId="0" borderId="1" xfId="0" applyNumberFormat="1" applyFont="1" applyBorder="1"/>
    <xf numFmtId="49" fontId="40" fillId="3" borderId="1" xfId="0" applyNumberFormat="1" applyFont="1" applyFill="1" applyBorder="1" applyAlignment="1">
      <alignment horizontal="center" vertical="center" wrapText="1"/>
    </xf>
    <xf numFmtId="49" fontId="30" fillId="0" borderId="0" xfId="0" applyNumberFormat="1" applyFont="1"/>
    <xf numFmtId="49" fontId="30" fillId="0" borderId="1" xfId="0" applyNumberFormat="1" applyFont="1" applyBorder="1"/>
    <xf numFmtId="0" fontId="30" fillId="0" borderId="0" xfId="0" applyFont="1"/>
    <xf numFmtId="0" fontId="40" fillId="0" borderId="0" xfId="0" applyFont="1"/>
    <xf numFmtId="49" fontId="30" fillId="0" borderId="0" xfId="0" applyNumberFormat="1" applyFont="1" applyBorder="1"/>
    <xf numFmtId="0" fontId="30" fillId="0" borderId="16" xfId="0" applyFont="1" applyBorder="1"/>
    <xf numFmtId="0" fontId="40" fillId="3" borderId="1" xfId="0" applyFont="1" applyFill="1" applyBorder="1" applyAlignment="1">
      <alignment horizontal="right" vertical="center" wrapText="1"/>
    </xf>
    <xf numFmtId="0" fontId="30" fillId="0" borderId="1" xfId="0" applyFont="1" applyBorder="1"/>
    <xf numFmtId="49" fontId="24" fillId="3" borderId="1"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1" fontId="24" fillId="0" borderId="1" xfId="2" applyNumberFormat="1" applyFont="1" applyFill="1" applyBorder="1" applyAlignment="1">
      <alignment horizontal="center" vertical="center" wrapText="1"/>
    </xf>
    <xf numFmtId="0" fontId="40" fillId="12" borderId="1" xfId="0" applyFont="1" applyFill="1" applyBorder="1" applyAlignment="1">
      <alignment horizontal="center"/>
    </xf>
    <xf numFmtId="49" fontId="24" fillId="3" borderId="5" xfId="0" applyNumberFormat="1" applyFont="1" applyFill="1" applyBorder="1" applyAlignment="1">
      <alignment horizontal="center" vertical="center" wrapText="1"/>
    </xf>
    <xf numFmtId="49" fontId="40" fillId="0" borderId="0" xfId="0" applyNumberFormat="1" applyFont="1" applyBorder="1"/>
    <xf numFmtId="49" fontId="24" fillId="0" borderId="1" xfId="0" applyNumberFormat="1" applyFont="1" applyBorder="1" applyAlignment="1">
      <alignment horizontal="center"/>
    </xf>
    <xf numFmtId="49" fontId="24" fillId="0" borderId="0" xfId="0" applyNumberFormat="1" applyFont="1"/>
    <xf numFmtId="0" fontId="41" fillId="0" borderId="0" xfId="0" applyFont="1"/>
    <xf numFmtId="43" fontId="14" fillId="0" borderId="3" xfId="2" applyFont="1" applyBorder="1" applyAlignment="1">
      <alignment horizontal="center" wrapText="1"/>
    </xf>
    <xf numFmtId="43" fontId="18" fillId="0" borderId="3" xfId="2" applyFont="1" applyBorder="1"/>
    <xf numFmtId="43" fontId="18" fillId="5" borderId="3" xfId="2" applyFont="1" applyFill="1" applyBorder="1" applyAlignment="1">
      <alignment horizontal="right" vertical="center" wrapText="1"/>
    </xf>
    <xf numFmtId="43" fontId="18" fillId="0" borderId="3" xfId="2" applyFont="1" applyFill="1" applyBorder="1"/>
    <xf numFmtId="0" fontId="18" fillId="0" borderId="3" xfId="0" applyFont="1" applyBorder="1"/>
    <xf numFmtId="4" fontId="18" fillId="3" borderId="3" xfId="0" applyNumberFormat="1" applyFont="1" applyFill="1" applyBorder="1" applyAlignment="1">
      <alignment horizontal="right" vertical="center" wrapText="1"/>
    </xf>
    <xf numFmtId="4" fontId="42" fillId="3" borderId="3" xfId="0" applyNumberFormat="1" applyFont="1" applyFill="1" applyBorder="1" applyAlignment="1">
      <alignment horizontal="right" vertical="center" wrapText="1"/>
    </xf>
    <xf numFmtId="0" fontId="18" fillId="3" borderId="3" xfId="0" applyFont="1" applyFill="1" applyBorder="1" applyAlignment="1">
      <alignment horizontal="right" vertical="center" wrapText="1"/>
    </xf>
    <xf numFmtId="43" fontId="18" fillId="0" borderId="26" xfId="2" applyFont="1" applyBorder="1"/>
    <xf numFmtId="43" fontId="18" fillId="7" borderId="3" xfId="2" applyFont="1" applyFill="1" applyBorder="1" applyAlignment="1">
      <alignment horizontal="right" vertical="center" wrapText="1"/>
    </xf>
    <xf numFmtId="4" fontId="18" fillId="5" borderId="3" xfId="0" applyNumberFormat="1" applyFont="1" applyFill="1" applyBorder="1" applyAlignment="1">
      <alignment horizontal="right" vertical="center" wrapText="1"/>
    </xf>
    <xf numFmtId="4" fontId="18" fillId="0" borderId="3" xfId="0" applyNumberFormat="1" applyFont="1" applyFill="1" applyBorder="1" applyAlignment="1">
      <alignment horizontal="right" vertical="center" wrapText="1"/>
    </xf>
    <xf numFmtId="0" fontId="18" fillId="0" borderId="3" xfId="0" applyFont="1" applyFill="1" applyBorder="1"/>
    <xf numFmtId="0" fontId="18" fillId="0" borderId="0" xfId="0" applyFont="1"/>
    <xf numFmtId="43" fontId="7" fillId="0" borderId="3" xfId="2" applyFont="1" applyFill="1" applyBorder="1" applyAlignment="1">
      <alignment horizontal="right" vertical="center" wrapText="1"/>
    </xf>
    <xf numFmtId="0" fontId="12" fillId="0" borderId="1" xfId="0" applyFont="1" applyFill="1" applyBorder="1" applyAlignment="1">
      <alignment horizontal="center"/>
    </xf>
    <xf numFmtId="0" fontId="12" fillId="0" borderId="3" xfId="0" applyFont="1" applyFill="1" applyBorder="1" applyAlignment="1">
      <alignment horizontal="center"/>
    </xf>
    <xf numFmtId="43" fontId="42" fillId="0" borderId="3" xfId="2" applyFont="1" applyFill="1" applyBorder="1" applyAlignment="1">
      <alignment horizontal="right" vertical="center" wrapText="1"/>
    </xf>
    <xf numFmtId="3" fontId="43" fillId="15" borderId="1" xfId="0" applyNumberFormat="1" applyFont="1" applyFill="1" applyBorder="1" applyAlignment="1" applyProtection="1">
      <alignment vertical="center" wrapText="1"/>
      <protection locked="0"/>
    </xf>
    <xf numFmtId="3" fontId="43" fillId="15" borderId="1" xfId="0" applyNumberFormat="1" applyFont="1" applyFill="1" applyBorder="1" applyProtection="1">
      <protection locked="0"/>
    </xf>
    <xf numFmtId="3" fontId="44" fillId="15" borderId="1" xfId="0" applyNumberFormat="1" applyFont="1" applyFill="1" applyBorder="1" applyProtection="1">
      <protection locked="0"/>
    </xf>
    <xf numFmtId="0" fontId="45" fillId="0" borderId="0" xfId="0" applyFont="1" applyProtection="1">
      <protection locked="0"/>
    </xf>
    <xf numFmtId="0" fontId="45" fillId="0" borderId="0" xfId="0" applyFont="1"/>
    <xf numFmtId="3" fontId="0" fillId="0" borderId="0" xfId="0" applyNumberFormat="1"/>
    <xf numFmtId="4" fontId="13" fillId="14" borderId="1" xfId="0" applyNumberFormat="1" applyFont="1" applyFill="1" applyBorder="1" applyAlignment="1">
      <alignment horizontal="right" vertical="center" wrapText="1"/>
    </xf>
    <xf numFmtId="4" fontId="13" fillId="14" borderId="3" xfId="0" applyNumberFormat="1" applyFont="1" applyFill="1" applyBorder="1" applyAlignment="1">
      <alignment horizontal="right" vertical="center" wrapText="1"/>
    </xf>
    <xf numFmtId="43" fontId="45" fillId="0" borderId="0" xfId="2" applyFont="1"/>
    <xf numFmtId="0" fontId="46" fillId="16" borderId="13" xfId="0" applyFont="1" applyFill="1" applyBorder="1" applyAlignment="1">
      <alignment horizontal="center" vertical="center" wrapText="1"/>
    </xf>
    <xf numFmtId="0" fontId="46" fillId="17" borderId="13" xfId="0" applyFont="1" applyFill="1" applyBorder="1" applyAlignment="1">
      <alignment horizontal="center" vertical="center" wrapText="1"/>
    </xf>
    <xf numFmtId="0" fontId="47" fillId="3" borderId="13" xfId="0" applyFont="1" applyFill="1" applyBorder="1" applyAlignment="1">
      <alignment horizontal="center" vertical="center" wrapText="1"/>
    </xf>
    <xf numFmtId="0" fontId="47" fillId="3" borderId="13" xfId="0" applyFont="1" applyFill="1" applyBorder="1" applyAlignment="1">
      <alignment vertical="center" wrapText="1"/>
    </xf>
    <xf numFmtId="4" fontId="47" fillId="3" borderId="13" xfId="0" applyNumberFormat="1" applyFont="1" applyFill="1" applyBorder="1" applyAlignment="1">
      <alignment horizontal="right" vertical="center" wrapText="1"/>
    </xf>
    <xf numFmtId="0" fontId="47" fillId="3" borderId="13" xfId="0" applyFont="1" applyFill="1" applyBorder="1" applyAlignment="1">
      <alignment horizontal="right" vertical="center" wrapText="1"/>
    </xf>
    <xf numFmtId="4" fontId="46" fillId="17" borderId="13" xfId="0" applyNumberFormat="1" applyFont="1" applyFill="1" applyBorder="1" applyAlignment="1">
      <alignment horizontal="right" vertical="center" wrapText="1"/>
    </xf>
    <xf numFmtId="164" fontId="47" fillId="3" borderId="13" xfId="0" applyNumberFormat="1" applyFont="1" applyFill="1" applyBorder="1" applyAlignment="1">
      <alignment horizontal="right" vertical="center" wrapText="1"/>
    </xf>
    <xf numFmtId="4" fontId="46" fillId="18" borderId="13" xfId="0" applyNumberFormat="1" applyFont="1" applyFill="1" applyBorder="1" applyAlignment="1">
      <alignment horizontal="right" vertical="center" wrapText="1"/>
    </xf>
    <xf numFmtId="43" fontId="47" fillId="3" borderId="13" xfId="2" applyFont="1" applyFill="1" applyBorder="1" applyAlignment="1">
      <alignment horizontal="right" vertical="center" wrapText="1"/>
    </xf>
    <xf numFmtId="43" fontId="46" fillId="17" borderId="13" xfId="2" applyFont="1" applyFill="1" applyBorder="1" applyAlignment="1">
      <alignment horizontal="right" vertical="center" wrapText="1"/>
    </xf>
    <xf numFmtId="43" fontId="46" fillId="16" borderId="13" xfId="2" applyFont="1" applyFill="1" applyBorder="1" applyAlignment="1">
      <alignment horizontal="center" vertical="center" wrapText="1"/>
    </xf>
    <xf numFmtId="43" fontId="47" fillId="3" borderId="13" xfId="0" applyNumberFormat="1" applyFont="1" applyFill="1" applyBorder="1" applyAlignment="1">
      <alignment horizontal="right" vertical="center" wrapText="1"/>
    </xf>
    <xf numFmtId="4" fontId="48" fillId="5" borderId="13" xfId="0" applyNumberFormat="1" applyFont="1" applyFill="1" applyBorder="1" applyAlignment="1">
      <alignment horizontal="right" vertical="center" wrapText="1"/>
    </xf>
    <xf numFmtId="10" fontId="33" fillId="14" borderId="1" xfId="3" applyNumberFormat="1" applyFont="1" applyFill="1" applyBorder="1" applyAlignment="1">
      <alignment horizontal="right" vertical="center" wrapText="1"/>
    </xf>
    <xf numFmtId="4" fontId="4" fillId="14" borderId="1" xfId="0" applyNumberFormat="1" applyFont="1" applyFill="1" applyBorder="1"/>
    <xf numFmtId="0" fontId="0" fillId="14" borderId="1" xfId="0" applyFill="1" applyBorder="1"/>
    <xf numFmtId="4" fontId="12" fillId="14" borderId="1" xfId="0" applyNumberFormat="1" applyFont="1" applyFill="1" applyBorder="1" applyAlignment="1">
      <alignment horizontal="center"/>
    </xf>
    <xf numFmtId="0" fontId="12" fillId="14" borderId="1" xfId="0" applyFont="1" applyFill="1" applyBorder="1" applyAlignment="1">
      <alignment horizontal="center"/>
    </xf>
    <xf numFmtId="4" fontId="12" fillId="14" borderId="1" xfId="0" applyNumberFormat="1" applyFont="1" applyFill="1" applyBorder="1" applyAlignment="1">
      <alignment horizontal="right"/>
    </xf>
    <xf numFmtId="4" fontId="4" fillId="19" borderId="1" xfId="0" applyNumberFormat="1" applyFont="1" applyFill="1" applyBorder="1"/>
    <xf numFmtId="0" fontId="0" fillId="19" borderId="1" xfId="0" applyFill="1" applyBorder="1"/>
    <xf numFmtId="43" fontId="12" fillId="14" borderId="20" xfId="0" applyNumberFormat="1" applyFont="1" applyFill="1" applyBorder="1"/>
    <xf numFmtId="43" fontId="13" fillId="14" borderId="25" xfId="0" applyNumberFormat="1" applyFont="1" applyFill="1" applyBorder="1"/>
    <xf numFmtId="0" fontId="18" fillId="0" borderId="1" xfId="0" applyFont="1" applyFill="1" applyBorder="1" applyAlignment="1">
      <alignment horizontal="left" vertical="center" wrapText="1"/>
    </xf>
    <xf numFmtId="43" fontId="13" fillId="14" borderId="1" xfId="2" applyFont="1" applyFill="1" applyBorder="1" applyAlignment="1">
      <alignment horizontal="right" vertical="center" wrapText="1"/>
    </xf>
    <xf numFmtId="43" fontId="13" fillId="14" borderId="3" xfId="2" applyFont="1" applyFill="1" applyBorder="1" applyAlignment="1">
      <alignment horizontal="right" vertical="center" wrapText="1"/>
    </xf>
    <xf numFmtId="0" fontId="13" fillId="0" borderId="3" xfId="0" applyFont="1" applyFill="1" applyBorder="1" applyAlignment="1">
      <alignment horizontal="center"/>
    </xf>
    <xf numFmtId="0" fontId="12" fillId="0" borderId="3" xfId="0" applyFont="1" applyFill="1" applyBorder="1" applyAlignment="1">
      <alignment horizontal="center"/>
    </xf>
    <xf numFmtId="0" fontId="40" fillId="0" borderId="1" xfId="0" applyFont="1" applyBorder="1" applyAlignment="1">
      <alignment horizontal="center"/>
    </xf>
    <xf numFmtId="0" fontId="40" fillId="0" borderId="1" xfId="0" applyFont="1" applyBorder="1" applyAlignment="1">
      <alignment horizontal="center" wrapText="1"/>
    </xf>
    <xf numFmtId="43" fontId="25" fillId="0" borderId="3" xfId="2" applyFont="1" applyBorder="1" applyAlignment="1">
      <alignment horizontal="center" wrapText="1"/>
    </xf>
    <xf numFmtId="43" fontId="40" fillId="0" borderId="3" xfId="2" applyFont="1" applyBorder="1" applyAlignment="1">
      <alignment horizontal="center" vertical="center" wrapText="1"/>
    </xf>
    <xf numFmtId="0" fontId="49" fillId="0" borderId="0" xfId="0" applyFont="1"/>
    <xf numFmtId="4" fontId="18" fillId="20" borderId="3" xfId="0" applyNumberFormat="1" applyFont="1" applyFill="1" applyBorder="1" applyAlignment="1">
      <alignment horizontal="right" vertical="center" wrapText="1"/>
    </xf>
    <xf numFmtId="43" fontId="7" fillId="0" borderId="1" xfId="2" applyFont="1" applyFill="1" applyBorder="1" applyAlignment="1">
      <alignment horizontal="right" vertical="center" wrapText="1"/>
    </xf>
    <xf numFmtId="43" fontId="18" fillId="20" borderId="3" xfId="2" applyFont="1" applyFill="1" applyBorder="1" applyAlignment="1">
      <alignment horizontal="right" vertical="center" wrapText="1"/>
    </xf>
    <xf numFmtId="4" fontId="31" fillId="0" borderId="0" xfId="0" applyNumberFormat="1" applyFont="1"/>
    <xf numFmtId="49" fontId="7" fillId="5" borderId="1" xfId="0" applyNumberFormat="1" applyFont="1" applyFill="1" applyBorder="1" applyAlignment="1">
      <alignment horizontal="center" vertical="center" wrapText="1"/>
    </xf>
    <xf numFmtId="0" fontId="7" fillId="5" borderId="1" xfId="0" applyFont="1" applyFill="1" applyBorder="1" applyAlignment="1">
      <alignment horizontal="left" vertical="center" wrapText="1"/>
    </xf>
    <xf numFmtId="0" fontId="7" fillId="5" borderId="3" xfId="0" applyFont="1" applyFill="1" applyBorder="1" applyAlignment="1">
      <alignment horizontal="right" vertical="center" wrapText="1"/>
    </xf>
    <xf numFmtId="0" fontId="32" fillId="0" borderId="0" xfId="0" applyFont="1" applyAlignment="1">
      <alignment vertical="center"/>
    </xf>
    <xf numFmtId="0" fontId="50" fillId="21" borderId="9" xfId="0" applyFont="1" applyFill="1" applyBorder="1" applyAlignment="1">
      <alignment horizontal="center" vertical="center" wrapText="1"/>
    </xf>
    <xf numFmtId="0" fontId="50" fillId="21" borderId="10" xfId="0" applyFont="1" applyFill="1" applyBorder="1" applyAlignment="1">
      <alignment horizontal="center" vertical="center" wrapText="1"/>
    </xf>
    <xf numFmtId="0" fontId="50" fillId="21" borderId="12" xfId="0" applyFont="1" applyFill="1" applyBorder="1" applyAlignment="1">
      <alignment horizontal="center" vertical="center" wrapText="1"/>
    </xf>
    <xf numFmtId="0" fontId="50" fillId="21" borderId="13" xfId="0" applyFont="1" applyFill="1" applyBorder="1" applyAlignment="1">
      <alignment horizontal="center" vertical="center" wrapText="1"/>
    </xf>
    <xf numFmtId="0" fontId="51" fillId="3" borderId="13" xfId="0" applyFont="1" applyFill="1" applyBorder="1" applyAlignment="1">
      <alignment horizontal="center" vertical="center" wrapText="1"/>
    </xf>
    <xf numFmtId="0" fontId="51" fillId="3" borderId="13" xfId="0" applyFont="1" applyFill="1" applyBorder="1" applyAlignment="1">
      <alignment vertical="center" wrapText="1"/>
    </xf>
    <xf numFmtId="4" fontId="51" fillId="3" borderId="13" xfId="0" applyNumberFormat="1" applyFont="1" applyFill="1" applyBorder="1" applyAlignment="1">
      <alignment horizontal="right" vertical="center" wrapText="1"/>
    </xf>
    <xf numFmtId="0" fontId="51" fillId="3" borderId="13" xfId="0" applyFont="1" applyFill="1" applyBorder="1" applyAlignment="1">
      <alignment horizontal="right" vertical="center" wrapText="1"/>
    </xf>
    <xf numFmtId="0" fontId="50" fillId="3" borderId="10" xfId="0" applyFont="1" applyFill="1" applyBorder="1" applyAlignment="1">
      <alignment horizontal="right" vertical="center" wrapText="1"/>
    </xf>
    <xf numFmtId="0" fontId="50" fillId="3" borderId="11" xfId="0" applyFont="1" applyFill="1" applyBorder="1" applyAlignment="1">
      <alignment horizontal="right" vertical="center" wrapText="1"/>
    </xf>
    <xf numFmtId="4" fontId="50" fillId="22" borderId="13" xfId="0" applyNumberFormat="1" applyFont="1" applyFill="1" applyBorder="1" applyAlignment="1">
      <alignment horizontal="right" vertical="center" wrapText="1"/>
    </xf>
    <xf numFmtId="4" fontId="51" fillId="3" borderId="12" xfId="0" applyNumberFormat="1" applyFont="1" applyFill="1" applyBorder="1" applyAlignment="1">
      <alignment horizontal="right" vertical="center" wrapText="1"/>
    </xf>
    <xf numFmtId="43" fontId="49" fillId="0" borderId="0" xfId="0" applyNumberFormat="1" applyFont="1"/>
    <xf numFmtId="0" fontId="5" fillId="0" borderId="1" xfId="0" applyFont="1" applyBorder="1"/>
    <xf numFmtId="4" fontId="52" fillId="3" borderId="1" xfId="0" applyNumberFormat="1" applyFont="1" applyFill="1" applyBorder="1" applyAlignment="1">
      <alignment horizontal="right" vertical="center" wrapText="1"/>
    </xf>
    <xf numFmtId="43" fontId="6" fillId="3" borderId="3" xfId="2" applyFont="1" applyFill="1" applyBorder="1" applyAlignment="1">
      <alignment horizontal="right" vertical="center" wrapText="1"/>
    </xf>
    <xf numFmtId="43" fontId="40" fillId="0" borderId="3" xfId="2" applyFont="1" applyBorder="1" applyAlignment="1">
      <alignment horizontal="center" wrapText="1"/>
    </xf>
    <xf numFmtId="43" fontId="12" fillId="0" borderId="3" xfId="2" applyFont="1" applyFill="1" applyBorder="1" applyAlignment="1">
      <alignment horizontal="right" vertical="center" wrapText="1"/>
    </xf>
    <xf numFmtId="43" fontId="12" fillId="2" borderId="18" xfId="2" applyFont="1" applyFill="1" applyBorder="1" applyAlignment="1">
      <alignment horizontal="right" vertical="center" wrapText="1"/>
    </xf>
    <xf numFmtId="43" fontId="12" fillId="14" borderId="20" xfId="2" applyFont="1" applyFill="1" applyBorder="1"/>
    <xf numFmtId="43" fontId="7" fillId="0" borderId="0" xfId="2" applyFont="1" applyBorder="1"/>
    <xf numFmtId="43" fontId="12" fillId="0" borderId="0" xfId="2" applyFont="1" applyFill="1" applyBorder="1" applyAlignment="1">
      <alignment horizontal="right" vertical="center" wrapText="1"/>
    </xf>
    <xf numFmtId="43" fontId="7" fillId="0" borderId="16" xfId="2" applyFont="1" applyBorder="1"/>
    <xf numFmtId="43" fontId="12" fillId="0" borderId="24" xfId="2" applyFont="1" applyFill="1" applyBorder="1" applyAlignment="1">
      <alignment horizontal="right" vertical="center" wrapText="1"/>
    </xf>
    <xf numFmtId="43" fontId="7" fillId="0" borderId="0" xfId="2" applyFont="1" applyFill="1" applyBorder="1"/>
    <xf numFmtId="43" fontId="12" fillId="2" borderId="3" xfId="2" applyFont="1" applyFill="1" applyBorder="1" applyAlignment="1">
      <alignment horizontal="right" vertical="center" wrapText="1"/>
    </xf>
    <xf numFmtId="43" fontId="12" fillId="0" borderId="1" xfId="2" applyFont="1" applyFill="1" applyBorder="1" applyAlignment="1">
      <alignment horizontal="right" vertical="center" wrapText="1"/>
    </xf>
    <xf numFmtId="43" fontId="7" fillId="0" borderId="0" xfId="2" applyFont="1" applyFill="1" applyBorder="1" applyAlignment="1">
      <alignment horizontal="right" vertical="center" wrapText="1"/>
    </xf>
    <xf numFmtId="43" fontId="12" fillId="0" borderId="1" xfId="2" applyFont="1" applyFill="1" applyBorder="1" applyAlignment="1">
      <alignment horizontal="center"/>
    </xf>
    <xf numFmtId="43" fontId="7" fillId="3" borderId="0" xfId="2" applyFont="1" applyFill="1" applyBorder="1" applyAlignment="1">
      <alignment horizontal="right" vertical="center" wrapText="1"/>
    </xf>
    <xf numFmtId="43" fontId="30" fillId="3" borderId="1" xfId="2" applyFont="1" applyFill="1" applyBorder="1" applyAlignment="1">
      <alignment horizontal="right" vertical="center" wrapText="1"/>
    </xf>
    <xf numFmtId="43" fontId="6" fillId="0" borderId="3" xfId="2" applyFont="1" applyFill="1" applyBorder="1" applyAlignment="1">
      <alignment horizontal="right" vertical="center" wrapText="1"/>
    </xf>
    <xf numFmtId="0" fontId="50" fillId="8" borderId="13" xfId="0" applyFont="1" applyFill="1" applyBorder="1" applyAlignment="1">
      <alignment horizontal="center" vertical="center" wrapText="1"/>
    </xf>
    <xf numFmtId="0" fontId="50" fillId="9" borderId="13" xfId="0" applyFont="1" applyFill="1" applyBorder="1" applyAlignment="1">
      <alignment horizontal="center" vertical="center" wrapText="1"/>
    </xf>
    <xf numFmtId="4" fontId="50" fillId="9" borderId="13" xfId="0" applyNumberFormat="1" applyFont="1" applyFill="1" applyBorder="1" applyAlignment="1">
      <alignment horizontal="right" vertical="center" wrapText="1"/>
    </xf>
    <xf numFmtId="4" fontId="50" fillId="8" borderId="13" xfId="0" applyNumberFormat="1" applyFont="1" applyFill="1" applyBorder="1" applyAlignment="1">
      <alignment horizontal="right" vertical="center" wrapText="1"/>
    </xf>
    <xf numFmtId="0" fontId="32" fillId="0" borderId="0" xfId="0" applyFont="1" applyAlignment="1">
      <alignment horizontal="right" vertical="center"/>
    </xf>
    <xf numFmtId="0" fontId="54" fillId="0" borderId="13" xfId="0" applyFont="1" applyBorder="1" applyAlignment="1">
      <alignment horizontal="center" vertical="center" wrapText="1"/>
    </xf>
    <xf numFmtId="0" fontId="54" fillId="0" borderId="11" xfId="0" applyFont="1" applyBorder="1" applyAlignment="1">
      <alignment horizontal="center" vertical="center" wrapText="1"/>
    </xf>
    <xf numFmtId="0" fontId="55" fillId="0" borderId="11" xfId="0" applyFont="1" applyBorder="1" applyAlignment="1">
      <alignment vertical="center" wrapText="1"/>
    </xf>
    <xf numFmtId="0" fontId="54" fillId="0" borderId="11" xfId="0" applyFont="1" applyBorder="1" applyAlignment="1">
      <alignment horizontal="center" vertical="center"/>
    </xf>
    <xf numFmtId="0" fontId="55" fillId="0" borderId="32" xfId="0" applyFont="1" applyBorder="1" applyAlignment="1">
      <alignment vertical="center"/>
    </xf>
    <xf numFmtId="4" fontId="55" fillId="0" borderId="32" xfId="0" applyNumberFormat="1" applyFont="1" applyBorder="1" applyAlignment="1">
      <alignment horizontal="right" vertical="center"/>
    </xf>
    <xf numFmtId="0" fontId="55" fillId="0" borderId="32" xfId="0" applyFont="1" applyBorder="1" applyAlignment="1">
      <alignment horizontal="right" vertical="center"/>
    </xf>
    <xf numFmtId="0" fontId="54" fillId="0" borderId="32" xfId="0" applyFont="1" applyBorder="1" applyAlignment="1">
      <alignment vertical="center"/>
    </xf>
    <xf numFmtId="4" fontId="54" fillId="0" borderId="32" xfId="0" applyNumberFormat="1" applyFont="1" applyBorder="1" applyAlignment="1">
      <alignment horizontal="right" vertical="center"/>
    </xf>
    <xf numFmtId="0" fontId="54" fillId="23" borderId="12" xfId="0" applyFont="1" applyFill="1" applyBorder="1" applyAlignment="1">
      <alignment vertical="center"/>
    </xf>
    <xf numFmtId="0" fontId="54" fillId="23" borderId="32" xfId="0" applyFont="1" applyFill="1" applyBorder="1" applyAlignment="1">
      <alignment vertical="center"/>
    </xf>
    <xf numFmtId="4" fontId="54" fillId="23" borderId="32" xfId="0" applyNumberFormat="1" applyFont="1" applyFill="1" applyBorder="1" applyAlignment="1">
      <alignment horizontal="right" vertical="center"/>
    </xf>
    <xf numFmtId="0" fontId="55" fillId="0" borderId="33" xfId="0" applyFont="1" applyBorder="1" applyAlignment="1">
      <alignment vertical="center"/>
    </xf>
    <xf numFmtId="0" fontId="55" fillId="0" borderId="33" xfId="0" applyFont="1" applyBorder="1" applyAlignment="1">
      <alignment horizontal="center" vertical="center"/>
    </xf>
    <xf numFmtId="0" fontId="55" fillId="5" borderId="32" xfId="0" applyFont="1" applyFill="1" applyBorder="1" applyAlignment="1">
      <alignment vertical="center"/>
    </xf>
    <xf numFmtId="43" fontId="55" fillId="5" borderId="32" xfId="2" applyFont="1" applyFill="1" applyBorder="1" applyAlignment="1">
      <alignment horizontal="right" vertical="center"/>
    </xf>
    <xf numFmtId="43" fontId="13" fillId="3" borderId="0" xfId="2" applyFont="1" applyFill="1" applyBorder="1" applyAlignment="1">
      <alignment horizontal="right" vertical="center" wrapText="1"/>
    </xf>
    <xf numFmtId="43" fontId="53" fillId="0" borderId="0" xfId="2" applyFont="1"/>
    <xf numFmtId="4" fontId="32" fillId="0" borderId="0" xfId="0" applyNumberFormat="1" applyFont="1"/>
    <xf numFmtId="0" fontId="47" fillId="3" borderId="11" xfId="0" applyFont="1" applyFill="1" applyBorder="1" applyAlignment="1">
      <alignment horizontal="right" vertical="center" wrapText="1"/>
    </xf>
    <xf numFmtId="0" fontId="46" fillId="3" borderId="11" xfId="0" applyFont="1" applyFill="1" applyBorder="1" applyAlignment="1">
      <alignment horizontal="right" vertical="center" wrapText="1"/>
    </xf>
    <xf numFmtId="43" fontId="40" fillId="0" borderId="1" xfId="2" applyFont="1" applyBorder="1" applyAlignment="1">
      <alignment horizontal="center" vertical="center" wrapText="1"/>
    </xf>
    <xf numFmtId="0" fontId="19" fillId="14" borderId="30" xfId="0" applyFont="1" applyFill="1" applyBorder="1" applyAlignment="1">
      <alignment horizontal="center" vertical="center" wrapText="1"/>
    </xf>
    <xf numFmtId="0" fontId="19" fillId="14" borderId="1" xfId="0" applyFont="1" applyFill="1" applyBorder="1" applyAlignment="1">
      <alignment horizontal="center" vertical="center" wrapText="1"/>
    </xf>
    <xf numFmtId="43" fontId="19" fillId="14" borderId="1" xfId="2" applyFont="1" applyFill="1" applyBorder="1" applyAlignment="1">
      <alignment horizontal="center" vertical="center" wrapText="1"/>
    </xf>
    <xf numFmtId="4" fontId="32" fillId="3" borderId="1" xfId="0" applyNumberFormat="1" applyFont="1" applyFill="1" applyBorder="1" applyAlignment="1">
      <alignment horizontal="right" vertical="center" wrapText="1"/>
    </xf>
    <xf numFmtId="43" fontId="32" fillId="3" borderId="1" xfId="0" applyNumberFormat="1" applyFont="1" applyFill="1" applyBorder="1" applyAlignment="1">
      <alignment horizontal="right" vertical="center" wrapText="1"/>
    </xf>
    <xf numFmtId="43" fontId="19" fillId="14" borderId="1" xfId="2" applyFont="1" applyFill="1" applyBorder="1" applyAlignment="1">
      <alignment horizontal="right" vertical="center" wrapText="1"/>
    </xf>
    <xf numFmtId="10" fontId="32" fillId="3" borderId="1" xfId="3" applyNumberFormat="1" applyFont="1" applyFill="1" applyBorder="1" applyAlignment="1">
      <alignment horizontal="left" vertical="center" wrapText="1"/>
    </xf>
    <xf numFmtId="43" fontId="32" fillId="3" borderId="1" xfId="2" applyFont="1" applyFill="1" applyBorder="1" applyAlignment="1">
      <alignment horizontal="right" vertical="center" wrapText="1"/>
    </xf>
    <xf numFmtId="4" fontId="19" fillId="14" borderId="1" xfId="0" applyNumberFormat="1" applyFont="1" applyFill="1" applyBorder="1" applyAlignment="1">
      <alignment horizontal="right" vertical="center" wrapText="1"/>
    </xf>
    <xf numFmtId="0" fontId="11" fillId="0" borderId="0" xfId="0" applyFont="1"/>
    <xf numFmtId="0" fontId="5" fillId="0" borderId="6" xfId="0" applyFont="1" applyBorder="1"/>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4" fontId="10" fillId="3" borderId="1" xfId="0" applyNumberFormat="1" applyFont="1" applyFill="1" applyBorder="1" applyAlignment="1">
      <alignment horizontal="right" vertical="center" wrapText="1"/>
    </xf>
    <xf numFmtId="0" fontId="10" fillId="3" borderId="3" xfId="0" applyFont="1" applyFill="1" applyBorder="1" applyAlignment="1">
      <alignment horizontal="right" vertical="center" wrapText="1"/>
    </xf>
    <xf numFmtId="4" fontId="11" fillId="0" borderId="1" xfId="0" applyNumberFormat="1" applyFont="1" applyFill="1" applyBorder="1" applyAlignment="1">
      <alignment horizontal="right" vertical="center" wrapText="1"/>
    </xf>
    <xf numFmtId="43" fontId="11" fillId="0" borderId="1" xfId="2" applyFont="1" applyFill="1" applyBorder="1" applyAlignment="1">
      <alignment horizontal="right" vertical="center" wrapText="1"/>
    </xf>
    <xf numFmtId="0" fontId="12" fillId="0" borderId="0" xfId="0" applyFont="1" applyFill="1" applyBorder="1" applyAlignment="1">
      <alignment horizontal="center" vertical="center" wrapText="1"/>
    </xf>
    <xf numFmtId="49" fontId="7" fillId="0" borderId="1" xfId="0" quotePrefix="1" applyNumberFormat="1" applyFont="1" applyFill="1" applyBorder="1" applyAlignment="1">
      <alignment horizontal="center" vertical="center" wrapText="1"/>
    </xf>
    <xf numFmtId="49" fontId="7" fillId="3" borderId="1" xfId="0" quotePrefix="1" applyNumberFormat="1" applyFont="1" applyFill="1" applyBorder="1" applyAlignment="1">
      <alignment horizontal="center" vertical="center" wrapText="1"/>
    </xf>
    <xf numFmtId="43" fontId="20" fillId="3" borderId="1" xfId="2" applyFont="1" applyFill="1" applyBorder="1" applyAlignment="1">
      <alignment horizontal="right" vertical="center" wrapText="1"/>
    </xf>
    <xf numFmtId="0" fontId="15" fillId="0" borderId="1" xfId="0" applyFont="1" applyBorder="1"/>
    <xf numFmtId="43" fontId="18" fillId="0" borderId="1" xfId="2" applyFont="1" applyBorder="1"/>
    <xf numFmtId="43" fontId="19" fillId="24" borderId="1" xfId="2" applyFont="1" applyFill="1" applyBorder="1" applyAlignment="1">
      <alignment horizontal="right" vertical="center" wrapText="1"/>
    </xf>
    <xf numFmtId="0" fontId="12" fillId="12" borderId="3" xfId="0" applyFont="1" applyFill="1" applyBorder="1" applyAlignment="1">
      <alignment horizontal="center"/>
    </xf>
    <xf numFmtId="0" fontId="12" fillId="12" borderId="1" xfId="0" applyFont="1" applyFill="1" applyBorder="1" applyAlignment="1">
      <alignment horizontal="center"/>
    </xf>
    <xf numFmtId="0" fontId="21" fillId="8" borderId="1" xfId="0" applyFont="1" applyFill="1" applyBorder="1" applyAlignment="1">
      <alignment horizontal="center" vertical="center" wrapText="1"/>
    </xf>
    <xf numFmtId="0" fontId="12" fillId="0" borderId="1" xfId="0" applyFont="1" applyFill="1" applyBorder="1" applyAlignment="1">
      <alignment horizontal="center"/>
    </xf>
    <xf numFmtId="43" fontId="12" fillId="12" borderId="1" xfId="2" applyFont="1" applyFill="1" applyBorder="1" applyAlignment="1">
      <alignment horizontal="center"/>
    </xf>
    <xf numFmtId="0" fontId="21" fillId="8" borderId="1" xfId="0" applyFont="1" applyFill="1" applyBorder="1" applyAlignment="1">
      <alignment vertical="center" wrapText="1"/>
    </xf>
    <xf numFmtId="43" fontId="25" fillId="3" borderId="3" xfId="2" applyFont="1" applyFill="1" applyBorder="1" applyAlignment="1">
      <alignment horizontal="right" vertical="center" wrapText="1"/>
    </xf>
    <xf numFmtId="43" fontId="25" fillId="14" borderId="3" xfId="2" applyFont="1" applyFill="1" applyBorder="1" applyAlignment="1">
      <alignment horizontal="right" vertical="center" wrapText="1"/>
    </xf>
    <xf numFmtId="43" fontId="24" fillId="3" borderId="3" xfId="2" applyFont="1" applyFill="1" applyBorder="1" applyAlignment="1">
      <alignment horizontal="right" vertical="center" wrapText="1"/>
    </xf>
    <xf numFmtId="43" fontId="58" fillId="3" borderId="3" xfId="2" applyFont="1" applyFill="1" applyBorder="1" applyAlignment="1">
      <alignment horizontal="right" vertical="center" wrapText="1"/>
    </xf>
    <xf numFmtId="0" fontId="12" fillId="14" borderId="3" xfId="0" applyFont="1" applyFill="1" applyBorder="1" applyAlignment="1">
      <alignment horizontal="center"/>
    </xf>
    <xf numFmtId="43" fontId="0" fillId="14" borderId="3" xfId="2" applyFont="1" applyFill="1" applyBorder="1"/>
    <xf numFmtId="43" fontId="0" fillId="0" borderId="3" xfId="2" applyFont="1" applyBorder="1"/>
    <xf numFmtId="43" fontId="0" fillId="0" borderId="3" xfId="2" applyFont="1" applyFill="1" applyBorder="1"/>
    <xf numFmtId="43" fontId="16" fillId="0" borderId="3" xfId="2" applyFont="1" applyFill="1" applyBorder="1" applyAlignment="1">
      <alignment horizontal="center" vertical="center" wrapText="1"/>
    </xf>
    <xf numFmtId="43" fontId="7" fillId="14" borderId="3" xfId="2" applyFont="1" applyFill="1" applyBorder="1"/>
    <xf numFmtId="43" fontId="7" fillId="0" borderId="18" xfId="2" applyFont="1" applyBorder="1"/>
    <xf numFmtId="4" fontId="25" fillId="0" borderId="1" xfId="0" applyNumberFormat="1" applyFont="1" applyFill="1" applyBorder="1" applyAlignment="1">
      <alignment horizontal="right" vertical="center" wrapText="1"/>
    </xf>
    <xf numFmtId="4" fontId="12" fillId="0" borderId="1" xfId="0" applyNumberFormat="1" applyFont="1" applyFill="1" applyBorder="1" applyAlignment="1">
      <alignment vertical="center" wrapText="1"/>
    </xf>
    <xf numFmtId="43" fontId="12" fillId="0" borderId="1" xfId="2" applyFont="1" applyFill="1" applyBorder="1" applyAlignment="1">
      <alignment vertical="center" wrapText="1"/>
    </xf>
    <xf numFmtId="4" fontId="13" fillId="0" borderId="1" xfId="0" applyNumberFormat="1" applyFont="1" applyFill="1" applyBorder="1" applyAlignment="1">
      <alignment vertical="center" wrapText="1"/>
    </xf>
    <xf numFmtId="43" fontId="25" fillId="14" borderId="25" xfId="0" applyNumberFormat="1" applyFont="1" applyFill="1" applyBorder="1"/>
    <xf numFmtId="43" fontId="0" fillId="0" borderId="3" xfId="2" applyFont="1" applyBorder="1" applyAlignment="1">
      <alignment vertical="center"/>
    </xf>
    <xf numFmtId="0" fontId="24" fillId="0" borderId="1" xfId="0" applyFont="1" applyFill="1" applyBorder="1" applyAlignment="1">
      <alignment horizontal="left" vertical="center" wrapText="1"/>
    </xf>
    <xf numFmtId="43" fontId="7" fillId="0" borderId="3" xfId="2" applyFont="1" applyBorder="1" applyAlignment="1">
      <alignment wrapText="1"/>
    </xf>
    <xf numFmtId="0" fontId="0" fillId="0" borderId="1" xfId="0" applyBorder="1" applyAlignment="1">
      <alignment vertical="center"/>
    </xf>
    <xf numFmtId="0" fontId="12" fillId="12" borderId="3" xfId="0" applyFont="1" applyFill="1" applyBorder="1" applyAlignment="1">
      <alignment horizontal="center"/>
    </xf>
    <xf numFmtId="43" fontId="12" fillId="12" borderId="3" xfId="2" applyFont="1" applyFill="1" applyBorder="1" applyAlignment="1">
      <alignment horizontal="center"/>
    </xf>
    <xf numFmtId="43" fontId="15" fillId="3" borderId="1" xfId="2" applyFont="1" applyFill="1" applyBorder="1" applyAlignment="1">
      <alignment horizontal="right" vertical="center" wrapText="1"/>
    </xf>
    <xf numFmtId="43" fontId="13" fillId="14" borderId="1" xfId="0" applyNumberFormat="1" applyFont="1" applyFill="1" applyBorder="1"/>
    <xf numFmtId="0" fontId="12" fillId="0" borderId="1" xfId="0" applyFont="1" applyBorder="1" applyAlignment="1">
      <alignment horizontal="left"/>
    </xf>
    <xf numFmtId="43" fontId="14" fillId="3" borderId="1" xfId="2" applyFont="1" applyFill="1" applyBorder="1" applyAlignment="1">
      <alignment horizontal="right" vertical="center" wrapText="1"/>
    </xf>
    <xf numFmtId="4" fontId="18" fillId="3" borderId="1" xfId="0" applyNumberFormat="1" applyFont="1" applyFill="1" applyBorder="1" applyAlignment="1">
      <alignment horizontal="right" vertical="center" wrapText="1"/>
    </xf>
    <xf numFmtId="43" fontId="18" fillId="5" borderId="1" xfId="2" applyFont="1" applyFill="1" applyBorder="1" applyAlignment="1">
      <alignment horizontal="right" vertical="center" wrapText="1"/>
    </xf>
    <xf numFmtId="4" fontId="18" fillId="5" borderId="1" xfId="0" applyNumberFormat="1" applyFont="1" applyFill="1" applyBorder="1" applyAlignment="1">
      <alignment horizontal="right" vertical="center" wrapText="1"/>
    </xf>
    <xf numFmtId="43" fontId="25" fillId="3" borderId="1" xfId="2" applyFont="1" applyFill="1" applyBorder="1" applyAlignment="1">
      <alignment horizontal="right" vertical="center" wrapText="1"/>
    </xf>
    <xf numFmtId="43" fontId="7" fillId="14" borderId="3" xfId="2" applyFont="1" applyFill="1" applyBorder="1" applyAlignment="1">
      <alignment horizontal="right" vertical="center" wrapText="1"/>
    </xf>
    <xf numFmtId="0" fontId="12" fillId="12" borderId="3" xfId="0" applyFont="1" applyFill="1" applyBorder="1" applyAlignment="1">
      <alignment horizontal="center"/>
    </xf>
    <xf numFmtId="0" fontId="0" fillId="0" borderId="1" xfId="0" applyBorder="1" applyAlignment="1">
      <alignment wrapText="1"/>
    </xf>
    <xf numFmtId="43" fontId="7" fillId="0" borderId="3" xfId="2" applyFont="1" applyBorder="1" applyAlignment="1">
      <alignment vertical="center"/>
    </xf>
    <xf numFmtId="43" fontId="4" fillId="14" borderId="1" xfId="2" applyFont="1" applyFill="1" applyBorder="1"/>
    <xf numFmtId="4" fontId="6" fillId="0" borderId="1" xfId="0" applyNumberFormat="1" applyFont="1" applyFill="1" applyBorder="1" applyAlignment="1">
      <alignment horizontal="left" vertical="center" wrapText="1"/>
    </xf>
    <xf numFmtId="0" fontId="5" fillId="0" borderId="0" xfId="0" applyFont="1" applyAlignment="1">
      <alignment vertical="center"/>
    </xf>
    <xf numFmtId="0" fontId="0" fillId="0" borderId="1" xfId="0" applyBorder="1" applyAlignment="1">
      <alignment vertical="center" wrapText="1"/>
    </xf>
    <xf numFmtId="43" fontId="7" fillId="0" borderId="1" xfId="2" applyFont="1" applyBorder="1" applyAlignment="1">
      <alignment wrapText="1"/>
    </xf>
    <xf numFmtId="43" fontId="0" fillId="0" borderId="3" xfId="2" applyFont="1" applyFill="1" applyBorder="1" applyAlignment="1">
      <alignment vertical="center" wrapText="1"/>
    </xf>
    <xf numFmtId="0" fontId="7" fillId="0" borderId="1" xfId="0" applyFont="1" applyBorder="1" applyAlignment="1">
      <alignment vertical="top" wrapText="1"/>
    </xf>
    <xf numFmtId="43" fontId="15" fillId="0" borderId="3" xfId="2" applyFont="1" applyFill="1" applyBorder="1" applyAlignment="1">
      <alignment horizontal="center" vertical="center" wrapText="1"/>
    </xf>
    <xf numFmtId="43" fontId="59" fillId="0" borderId="3" xfId="2" applyFont="1" applyFill="1" applyBorder="1" applyAlignment="1">
      <alignment horizontal="center" vertical="center" wrapText="1"/>
    </xf>
    <xf numFmtId="0" fontId="7" fillId="0" borderId="1" xfId="0" applyFont="1" applyBorder="1" applyAlignment="1">
      <alignment vertical="center"/>
    </xf>
    <xf numFmtId="4" fontId="6" fillId="3" borderId="1" xfId="0" applyNumberFormat="1" applyFont="1" applyFill="1" applyBorder="1" applyAlignment="1">
      <alignment horizontal="left" vertical="center" wrapText="1"/>
    </xf>
    <xf numFmtId="0" fontId="6" fillId="0" borderId="1" xfId="0" applyFont="1" applyBorder="1" applyAlignment="1">
      <alignment vertical="center"/>
    </xf>
    <xf numFmtId="4" fontId="4" fillId="0" borderId="1" xfId="0" applyNumberFormat="1" applyFont="1" applyFill="1" applyBorder="1" applyAlignment="1">
      <alignment horizontal="left" vertical="center" wrapText="1"/>
    </xf>
    <xf numFmtId="0" fontId="0" fillId="0" borderId="7" xfId="0" applyFont="1" applyBorder="1" applyAlignment="1">
      <alignment horizontal="left"/>
    </xf>
    <xf numFmtId="43" fontId="6" fillId="0" borderId="1" xfId="2" applyFont="1" applyFill="1" applyBorder="1" applyAlignment="1">
      <alignment horizontal="left" vertical="center" wrapText="1"/>
    </xf>
    <xf numFmtId="0" fontId="50" fillId="8" borderId="10" xfId="0" applyFont="1" applyFill="1" applyBorder="1" applyAlignment="1">
      <alignment vertical="center"/>
    </xf>
    <xf numFmtId="0" fontId="50" fillId="8" borderId="13" xfId="0" applyFont="1" applyFill="1" applyBorder="1" applyAlignment="1">
      <alignment vertical="center"/>
    </xf>
    <xf numFmtId="43" fontId="18" fillId="0" borderId="1" xfId="2" applyFont="1" applyBorder="1" applyAlignment="1">
      <alignment vertical="center"/>
    </xf>
    <xf numFmtId="43" fontId="7" fillId="0" borderId="1" xfId="2" applyFont="1" applyBorder="1" applyAlignment="1">
      <alignment vertical="center"/>
    </xf>
    <xf numFmtId="0" fontId="0" fillId="0" borderId="1" xfId="0" applyFill="1" applyBorder="1"/>
    <xf numFmtId="0" fontId="7" fillId="7" borderId="1" xfId="0" applyFont="1" applyFill="1" applyBorder="1" applyAlignment="1">
      <alignment horizontal="center" vertical="center" wrapText="1"/>
    </xf>
    <xf numFmtId="49" fontId="7" fillId="7" borderId="1" xfId="0" applyNumberFormat="1" applyFont="1" applyFill="1" applyBorder="1" applyAlignment="1">
      <alignment horizontal="center" vertical="center" wrapText="1"/>
    </xf>
    <xf numFmtId="0" fontId="7" fillId="7" borderId="1" xfId="0" applyFont="1" applyFill="1" applyBorder="1" applyAlignment="1">
      <alignment horizontal="left" vertical="center" wrapText="1"/>
    </xf>
    <xf numFmtId="4" fontId="7" fillId="7" borderId="1" xfId="0" applyNumberFormat="1" applyFont="1" applyFill="1" applyBorder="1" applyAlignment="1">
      <alignment horizontal="right" vertical="center" wrapText="1"/>
    </xf>
    <xf numFmtId="43" fontId="0" fillId="7" borderId="3" xfId="2" applyFont="1" applyFill="1" applyBorder="1"/>
    <xf numFmtId="0" fontId="0" fillId="7" borderId="1" xfId="0" applyFill="1" applyBorder="1"/>
    <xf numFmtId="0" fontId="0" fillId="7" borderId="0" xfId="0" applyFill="1"/>
    <xf numFmtId="0" fontId="7" fillId="7" borderId="1" xfId="0" applyFont="1" applyFill="1" applyBorder="1" applyAlignment="1">
      <alignment horizontal="right" vertical="center" wrapText="1"/>
    </xf>
    <xf numFmtId="43" fontId="7" fillId="7" borderId="3" xfId="2" applyFont="1" applyFill="1" applyBorder="1"/>
    <xf numFmtId="0" fontId="7" fillId="7" borderId="1" xfId="0" applyFont="1" applyFill="1" applyBorder="1"/>
    <xf numFmtId="0" fontId="7" fillId="7" borderId="0" xfId="0" applyFont="1" applyFill="1"/>
    <xf numFmtId="0" fontId="12" fillId="3" borderId="1" xfId="0" applyFont="1" applyFill="1" applyBorder="1" applyAlignment="1">
      <alignment horizontal="right" vertical="center" wrapText="1"/>
    </xf>
    <xf numFmtId="0" fontId="12" fillId="0" borderId="0" xfId="0" applyFont="1" applyFill="1" applyBorder="1" applyAlignment="1">
      <alignment horizontal="center" vertical="center" wrapText="1"/>
    </xf>
    <xf numFmtId="0" fontId="4" fillId="0" borderId="1" xfId="0" applyFont="1" applyFill="1" applyBorder="1" applyAlignment="1">
      <alignment horizontal="right" vertical="center" wrapText="1"/>
    </xf>
    <xf numFmtId="0" fontId="12" fillId="0" borderId="1" xfId="0" applyFont="1" applyFill="1" applyBorder="1" applyAlignment="1">
      <alignment horizontal="center"/>
    </xf>
    <xf numFmtId="0" fontId="12" fillId="0" borderId="1"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1" xfId="0" applyFont="1" applyFill="1" applyBorder="1" applyAlignment="1">
      <alignment horizontal="right" vertical="center" wrapText="1"/>
    </xf>
    <xf numFmtId="0" fontId="12" fillId="3" borderId="1" xfId="0" applyFont="1" applyFill="1" applyBorder="1" applyAlignment="1">
      <alignment horizontal="right" vertical="center" wrapText="1"/>
    </xf>
    <xf numFmtId="0" fontId="12" fillId="3"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7" fillId="0" borderId="0" xfId="0" applyFont="1" applyFill="1" applyBorder="1" applyAlignment="1">
      <alignment vertical="center" wrapText="1"/>
    </xf>
    <xf numFmtId="0" fontId="12" fillId="3" borderId="3" xfId="0" applyFont="1" applyFill="1" applyBorder="1" applyAlignment="1">
      <alignment horizontal="right" vertical="center" wrapText="1"/>
    </xf>
    <xf numFmtId="0" fontId="12" fillId="3" borderId="4" xfId="0" applyFont="1" applyFill="1" applyBorder="1" applyAlignment="1">
      <alignment horizontal="right" vertical="center" wrapText="1"/>
    </xf>
    <xf numFmtId="0" fontId="12" fillId="3" borderId="6" xfId="0" applyFont="1" applyFill="1" applyBorder="1" applyAlignment="1">
      <alignment horizontal="right" vertical="center" wrapText="1"/>
    </xf>
    <xf numFmtId="49" fontId="14" fillId="0" borderId="3" xfId="0" applyNumberFormat="1" applyFont="1" applyBorder="1" applyAlignment="1">
      <alignment horizontal="right" wrapText="1"/>
    </xf>
    <xf numFmtId="49" fontId="14" fillId="0" borderId="4" xfId="0" applyNumberFormat="1" applyFont="1" applyBorder="1" applyAlignment="1">
      <alignment horizontal="right" wrapText="1"/>
    </xf>
    <xf numFmtId="49" fontId="14" fillId="0" borderId="6" xfId="0" applyNumberFormat="1" applyFont="1" applyBorder="1" applyAlignment="1">
      <alignment horizontal="right" wrapText="1"/>
    </xf>
    <xf numFmtId="0" fontId="12" fillId="0" borderId="0" xfId="0" applyFont="1" applyFill="1" applyBorder="1" applyAlignment="1">
      <alignment horizontal="center" vertical="center" wrapText="1"/>
    </xf>
    <xf numFmtId="0" fontId="14" fillId="0" borderId="3" xfId="0" applyFont="1" applyBorder="1" applyAlignment="1">
      <alignment horizontal="right"/>
    </xf>
    <xf numFmtId="0" fontId="14" fillId="0" borderId="4" xfId="0" applyFont="1" applyBorder="1" applyAlignment="1">
      <alignment horizontal="right"/>
    </xf>
    <xf numFmtId="0" fontId="14" fillId="0" borderId="6" xfId="0" applyFont="1" applyBorder="1" applyAlignment="1">
      <alignment horizontal="right"/>
    </xf>
    <xf numFmtId="0" fontId="12" fillId="0" borderId="3" xfId="0" applyFont="1" applyBorder="1" applyAlignment="1">
      <alignment horizontal="right"/>
    </xf>
    <xf numFmtId="0" fontId="12" fillId="0" borderId="4" xfId="0" applyFont="1" applyBorder="1" applyAlignment="1">
      <alignment horizontal="right"/>
    </xf>
    <xf numFmtId="0" fontId="12" fillId="0" borderId="6" xfId="0" applyFont="1" applyBorder="1" applyAlignment="1">
      <alignment horizontal="right"/>
    </xf>
    <xf numFmtId="0" fontId="12" fillId="0" borderId="3" xfId="0" applyFont="1" applyFill="1" applyBorder="1" applyAlignment="1">
      <alignment horizontal="right" vertical="center" wrapText="1"/>
    </xf>
    <xf numFmtId="0" fontId="12" fillId="0" borderId="4" xfId="0" applyFont="1" applyFill="1" applyBorder="1" applyAlignment="1">
      <alignment horizontal="right" vertical="center" wrapText="1"/>
    </xf>
    <xf numFmtId="0" fontId="12" fillId="0" borderId="6" xfId="0" applyFont="1" applyFill="1" applyBorder="1" applyAlignment="1">
      <alignment horizontal="right" vertical="center" wrapText="1"/>
    </xf>
    <xf numFmtId="0" fontId="12" fillId="0" borderId="0" xfId="0" applyFont="1" applyBorder="1" applyAlignment="1">
      <alignment horizontal="center"/>
    </xf>
    <xf numFmtId="0" fontId="12" fillId="0" borderId="3" xfId="0" applyFont="1" applyBorder="1" applyAlignment="1">
      <alignment horizontal="left"/>
    </xf>
    <xf numFmtId="0" fontId="12" fillId="0" borderId="6" xfId="0" applyFont="1" applyBorder="1" applyAlignment="1">
      <alignment horizontal="left"/>
    </xf>
    <xf numFmtId="0" fontId="12" fillId="0" borderId="3" xfId="0" applyFont="1" applyBorder="1" applyAlignment="1">
      <alignment horizontal="right" wrapText="1"/>
    </xf>
    <xf numFmtId="0" fontId="12" fillId="0" borderId="4" xfId="0" applyFont="1" applyBorder="1" applyAlignment="1">
      <alignment horizontal="right" wrapText="1"/>
    </xf>
    <xf numFmtId="0" fontId="12" fillId="0" borderId="6" xfId="0" applyFont="1" applyBorder="1" applyAlignment="1">
      <alignment horizontal="right" wrapText="1"/>
    </xf>
    <xf numFmtId="0" fontId="7" fillId="3" borderId="0" xfId="0" applyFont="1" applyFill="1" applyBorder="1" applyAlignment="1">
      <alignment vertical="center" wrapText="1"/>
    </xf>
    <xf numFmtId="0" fontId="12" fillId="0" borderId="3" xfId="0" applyFont="1" applyBorder="1" applyAlignment="1">
      <alignment horizontal="left" wrapText="1"/>
    </xf>
    <xf numFmtId="0" fontId="12" fillId="0" borderId="4" xfId="0" applyFont="1" applyBorder="1" applyAlignment="1">
      <alignment horizontal="left" wrapText="1"/>
    </xf>
    <xf numFmtId="4" fontId="0" fillId="0" borderId="0" xfId="0" applyNumberFormat="1" applyFont="1" applyAlignment="1">
      <alignment horizontal="center"/>
    </xf>
    <xf numFmtId="0" fontId="4" fillId="0" borderId="1" xfId="0" applyFont="1" applyFill="1" applyBorder="1" applyAlignment="1">
      <alignment horizontal="right" vertical="center" wrapText="1"/>
    </xf>
    <xf numFmtId="0" fontId="4" fillId="0" borderId="0" xfId="0" applyFont="1" applyFill="1" applyBorder="1" applyAlignment="1">
      <alignment horizontal="center" vertical="center" wrapText="1"/>
    </xf>
    <xf numFmtId="0" fontId="4" fillId="0" borderId="0" xfId="0" applyFont="1" applyBorder="1" applyAlignment="1">
      <alignment horizontal="center"/>
    </xf>
    <xf numFmtId="0" fontId="4" fillId="0" borderId="0" xfId="0" applyFont="1" applyBorder="1" applyAlignment="1">
      <alignment horizontal="left"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3" xfId="0" applyFont="1" applyFill="1" applyBorder="1" applyAlignment="1">
      <alignment horizontal="right" vertical="center" wrapText="1"/>
    </xf>
    <xf numFmtId="0" fontId="4" fillId="3" borderId="4" xfId="0" applyFont="1" applyFill="1" applyBorder="1" applyAlignment="1">
      <alignment horizontal="right" vertical="center" wrapText="1"/>
    </xf>
    <xf numFmtId="0" fontId="4" fillId="3" borderId="6" xfId="0" applyFont="1" applyFill="1" applyBorder="1" applyAlignment="1">
      <alignment horizontal="right" vertical="center" wrapText="1"/>
    </xf>
    <xf numFmtId="0" fontId="4" fillId="0" borderId="3" xfId="0" applyFont="1" applyBorder="1" applyAlignment="1">
      <alignment horizontal="right"/>
    </xf>
    <xf numFmtId="0" fontId="4" fillId="0" borderId="4" xfId="0" applyFont="1" applyBorder="1" applyAlignment="1">
      <alignment horizontal="right"/>
    </xf>
    <xf numFmtId="0" fontId="4" fillId="0" borderId="6" xfId="0" applyFont="1" applyBorder="1" applyAlignment="1">
      <alignment horizontal="right"/>
    </xf>
    <xf numFmtId="0" fontId="2" fillId="0" borderId="0" xfId="0" applyFont="1" applyFill="1" applyBorder="1" applyAlignment="1">
      <alignment horizontal="center" vertical="center" wrapText="1"/>
    </xf>
    <xf numFmtId="0" fontId="4" fillId="0" borderId="3" xfId="0" applyFont="1" applyFill="1" applyBorder="1" applyAlignment="1">
      <alignment horizontal="right" vertical="center" wrapText="1"/>
    </xf>
    <xf numFmtId="0" fontId="4" fillId="0" borderId="4" xfId="0" applyFont="1" applyFill="1" applyBorder="1" applyAlignment="1">
      <alignment horizontal="right" vertical="center" wrapText="1"/>
    </xf>
    <xf numFmtId="0" fontId="4" fillId="0" borderId="6" xfId="0" applyFont="1" applyFill="1" applyBorder="1" applyAlignment="1">
      <alignment horizontal="right" vertical="center" wrapText="1"/>
    </xf>
    <xf numFmtId="0" fontId="4" fillId="0" borderId="1"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4" fillId="3" borderId="1" xfId="0" applyFont="1" applyFill="1" applyBorder="1" applyAlignment="1">
      <alignment horizontal="right" vertical="center" wrapText="1"/>
    </xf>
    <xf numFmtId="43" fontId="0" fillId="0" borderId="0" xfId="2" applyFont="1" applyAlignment="1">
      <alignment horizontal="center"/>
    </xf>
    <xf numFmtId="0" fontId="21" fillId="8" borderId="9" xfId="0" applyFont="1" applyFill="1" applyBorder="1" applyAlignment="1">
      <alignment horizontal="center" vertical="center" wrapText="1"/>
    </xf>
    <xf numFmtId="0" fontId="21" fillId="8" borderId="12" xfId="0" applyFont="1" applyFill="1" applyBorder="1" applyAlignment="1">
      <alignment horizontal="center" vertical="center" wrapText="1"/>
    </xf>
    <xf numFmtId="0" fontId="21" fillId="8" borderId="10" xfId="0" applyFont="1" applyFill="1" applyBorder="1" applyAlignment="1">
      <alignment horizontal="center" vertical="center" wrapText="1"/>
    </xf>
    <xf numFmtId="0" fontId="21" fillId="8" borderId="11" xfId="0" applyFont="1" applyFill="1" applyBorder="1" applyAlignment="1">
      <alignment horizontal="center" vertical="center" wrapText="1"/>
    </xf>
    <xf numFmtId="0" fontId="21" fillId="9" borderId="10" xfId="0" applyFont="1" applyFill="1" applyBorder="1" applyAlignment="1">
      <alignment horizontal="left" vertical="center" wrapText="1"/>
    </xf>
    <xf numFmtId="0" fontId="21" fillId="9" borderId="14" xfId="0" applyFont="1" applyFill="1" applyBorder="1" applyAlignment="1">
      <alignment horizontal="left" vertical="center" wrapText="1"/>
    </xf>
    <xf numFmtId="0" fontId="21" fillId="3" borderId="10" xfId="0" applyFont="1" applyFill="1" applyBorder="1" applyAlignment="1">
      <alignment horizontal="right" vertical="center" wrapText="1"/>
    </xf>
    <xf numFmtId="0" fontId="21" fillId="3" borderId="14" xfId="0" applyFont="1" applyFill="1" applyBorder="1" applyAlignment="1">
      <alignment horizontal="right" vertical="center" wrapText="1"/>
    </xf>
    <xf numFmtId="0" fontId="21" fillId="3" borderId="11" xfId="0" applyFont="1" applyFill="1" applyBorder="1" applyAlignment="1">
      <alignment horizontal="right" vertical="center" wrapText="1"/>
    </xf>
    <xf numFmtId="0" fontId="21" fillId="9" borderId="15" xfId="0" applyFont="1" applyFill="1" applyBorder="1" applyAlignment="1">
      <alignment horizontal="center" vertical="center" wrapText="1"/>
    </xf>
    <xf numFmtId="0" fontId="21" fillId="9" borderId="16" xfId="0" applyFont="1" applyFill="1" applyBorder="1" applyAlignment="1">
      <alignment horizontal="center" vertical="center" wrapText="1"/>
    </xf>
    <xf numFmtId="0" fontId="21" fillId="9" borderId="11" xfId="0" applyFont="1" applyFill="1" applyBorder="1" applyAlignment="1">
      <alignment horizontal="left" vertical="center" wrapText="1"/>
    </xf>
    <xf numFmtId="0" fontId="21" fillId="9" borderId="10" xfId="0" applyFont="1" applyFill="1" applyBorder="1" applyAlignment="1">
      <alignment vertical="center" wrapText="1"/>
    </xf>
    <xf numFmtId="0" fontId="21" fillId="9" borderId="14" xfId="0" applyFont="1" applyFill="1" applyBorder="1" applyAlignment="1">
      <alignment vertical="center" wrapText="1"/>
    </xf>
    <xf numFmtId="0" fontId="21" fillId="9" borderId="11" xfId="0" applyFont="1" applyFill="1" applyBorder="1" applyAlignment="1">
      <alignment vertical="center" wrapText="1"/>
    </xf>
    <xf numFmtId="0" fontId="19" fillId="0" borderId="0" xfId="0" applyFont="1" applyAlignment="1">
      <alignment horizontal="center" vertical="center" wrapText="1"/>
    </xf>
    <xf numFmtId="0" fontId="19" fillId="0" borderId="29" xfId="0" applyFont="1" applyBorder="1" applyAlignment="1">
      <alignment horizontal="center" vertical="center" wrapText="1"/>
    </xf>
    <xf numFmtId="0" fontId="21" fillId="8" borderId="1" xfId="0" applyFont="1" applyFill="1" applyBorder="1" applyAlignment="1">
      <alignment horizontal="center" vertical="center" wrapText="1"/>
    </xf>
    <xf numFmtId="0" fontId="21" fillId="9" borderId="1" xfId="0" applyFont="1" applyFill="1" applyBorder="1" applyAlignment="1">
      <alignment horizontal="left" vertical="center" wrapText="1"/>
    </xf>
    <xf numFmtId="0" fontId="21" fillId="3" borderId="1" xfId="0" applyFont="1" applyFill="1" applyBorder="1" applyAlignment="1">
      <alignment horizontal="right" vertical="center" wrapText="1"/>
    </xf>
    <xf numFmtId="0" fontId="21" fillId="3" borderId="1" xfId="0" applyFont="1" applyFill="1" applyBorder="1" applyAlignment="1">
      <alignment horizontal="center" vertical="center" wrapText="1"/>
    </xf>
    <xf numFmtId="0" fontId="12" fillId="12" borderId="1" xfId="0" applyFont="1" applyFill="1" applyBorder="1" applyAlignment="1">
      <alignment horizontal="center"/>
    </xf>
    <xf numFmtId="0" fontId="21" fillId="9" borderId="1" xfId="0" applyFont="1" applyFill="1" applyBorder="1" applyAlignment="1">
      <alignment vertical="center" wrapText="1"/>
    </xf>
    <xf numFmtId="0" fontId="19" fillId="0" borderId="0" xfId="0" applyFont="1" applyBorder="1" applyAlignment="1">
      <alignment horizontal="center" vertical="center" wrapText="1"/>
    </xf>
    <xf numFmtId="0" fontId="19" fillId="13" borderId="1" xfId="0" applyFont="1" applyFill="1" applyBorder="1" applyAlignment="1">
      <alignment horizontal="center" vertical="center" wrapText="1"/>
    </xf>
    <xf numFmtId="0" fontId="12" fillId="14" borderId="1" xfId="0" applyFont="1" applyFill="1" applyBorder="1" applyAlignment="1">
      <alignment horizontal="right" vertical="center" wrapText="1"/>
    </xf>
    <xf numFmtId="0" fontId="12" fillId="0" borderId="1" xfId="0" applyFont="1" applyFill="1" applyBorder="1" applyAlignment="1">
      <alignment horizontal="center"/>
    </xf>
    <xf numFmtId="0" fontId="11" fillId="3" borderId="1" xfId="0" applyFont="1" applyFill="1" applyBorder="1" applyAlignment="1">
      <alignment horizontal="right" vertical="center" wrapText="1"/>
    </xf>
    <xf numFmtId="0" fontId="11" fillId="0" borderId="1" xfId="0" applyFont="1" applyFill="1" applyBorder="1" applyAlignment="1">
      <alignment horizontal="right" vertical="center" wrapText="1"/>
    </xf>
    <xf numFmtId="0" fontId="4" fillId="0" borderId="1" xfId="0" applyFont="1" applyBorder="1" applyAlignment="1">
      <alignment horizontal="left" wrapText="1"/>
    </xf>
    <xf numFmtId="0" fontId="4" fillId="0" borderId="31" xfId="0" applyFont="1" applyBorder="1" applyAlignment="1">
      <alignment horizontal="center"/>
    </xf>
    <xf numFmtId="0" fontId="12" fillId="0" borderId="3" xfId="0" applyFont="1" applyFill="1" applyBorder="1" applyAlignment="1">
      <alignment horizontal="center"/>
    </xf>
    <xf numFmtId="0" fontId="12" fillId="0" borderId="4" xfId="0" applyFont="1" applyFill="1" applyBorder="1" applyAlignment="1">
      <alignment horizontal="center"/>
    </xf>
    <xf numFmtId="0" fontId="12" fillId="0" borderId="6" xfId="0" applyFont="1" applyFill="1" applyBorder="1" applyAlignment="1">
      <alignment horizontal="center"/>
    </xf>
    <xf numFmtId="0" fontId="12" fillId="0" borderId="18" xfId="0" applyFont="1" applyFill="1" applyBorder="1" applyAlignment="1">
      <alignment horizontal="center"/>
    </xf>
    <xf numFmtId="0" fontId="12" fillId="0" borderId="8" xfId="0" applyFont="1" applyFill="1" applyBorder="1" applyAlignment="1">
      <alignment horizontal="center"/>
    </xf>
    <xf numFmtId="0" fontId="12" fillId="0" borderId="17" xfId="0" applyFont="1" applyFill="1" applyBorder="1" applyAlignment="1">
      <alignment horizontal="center"/>
    </xf>
    <xf numFmtId="0" fontId="34" fillId="0" borderId="1" xfId="0" applyFont="1" applyBorder="1" applyAlignment="1">
      <alignment horizontal="right"/>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14" borderId="1" xfId="0" applyFont="1" applyFill="1" applyBorder="1" applyAlignment="1">
      <alignment horizontal="right"/>
    </xf>
    <xf numFmtId="0" fontId="4" fillId="19" borderId="1" xfId="0" applyFont="1" applyFill="1" applyBorder="1" applyAlignment="1">
      <alignment horizontal="right"/>
    </xf>
    <xf numFmtId="0" fontId="12" fillId="3" borderId="5" xfId="0" applyFont="1" applyFill="1" applyBorder="1" applyAlignment="1">
      <alignment horizontal="right" vertical="center" wrapText="1"/>
    </xf>
    <xf numFmtId="0" fontId="12" fillId="3" borderId="19" xfId="0" applyFont="1" applyFill="1" applyBorder="1" applyAlignment="1">
      <alignment horizontal="right" vertical="center" wrapText="1"/>
    </xf>
    <xf numFmtId="0" fontId="12" fillId="3" borderId="20" xfId="0" applyFont="1" applyFill="1" applyBorder="1" applyAlignment="1">
      <alignment horizontal="right" vertical="center" wrapText="1"/>
    </xf>
    <xf numFmtId="0" fontId="12" fillId="12" borderId="3" xfId="0" applyFont="1" applyFill="1" applyBorder="1" applyAlignment="1">
      <alignment horizontal="center"/>
    </xf>
    <xf numFmtId="0" fontId="12" fillId="0" borderId="4" xfId="0" applyFont="1" applyBorder="1" applyAlignment="1">
      <alignment horizontal="left"/>
    </xf>
    <xf numFmtId="0" fontId="12" fillId="0" borderId="18" xfId="0" applyFont="1" applyBorder="1" applyAlignment="1">
      <alignment horizontal="right" wrapText="1"/>
    </xf>
    <xf numFmtId="0" fontId="12" fillId="0" borderId="8" xfId="0" applyFont="1" applyBorder="1" applyAlignment="1">
      <alignment horizontal="right" wrapText="1"/>
    </xf>
    <xf numFmtId="0" fontId="12" fillId="0" borderId="17" xfId="0" applyFont="1" applyBorder="1" applyAlignment="1">
      <alignment horizontal="right" wrapText="1"/>
    </xf>
    <xf numFmtId="0" fontId="12" fillId="0" borderId="22" xfId="0" applyFont="1" applyFill="1" applyBorder="1" applyAlignment="1">
      <alignment horizontal="right" vertical="center" wrapText="1"/>
    </xf>
    <xf numFmtId="0" fontId="12" fillId="0" borderId="23" xfId="0" applyFont="1" applyFill="1" applyBorder="1" applyAlignment="1">
      <alignment horizontal="right" vertical="center" wrapText="1"/>
    </xf>
    <xf numFmtId="0" fontId="12" fillId="0" borderId="6" xfId="0" applyFont="1" applyBorder="1" applyAlignment="1">
      <alignment horizontal="left" wrapText="1"/>
    </xf>
    <xf numFmtId="43" fontId="12" fillId="12" borderId="1" xfId="2" applyFont="1" applyFill="1" applyBorder="1" applyAlignment="1">
      <alignment horizontal="center"/>
    </xf>
    <xf numFmtId="43" fontId="12" fillId="12" borderId="3" xfId="2" applyFont="1" applyFill="1" applyBorder="1" applyAlignment="1">
      <alignment horizontal="center"/>
    </xf>
    <xf numFmtId="0" fontId="12" fillId="0" borderId="1" xfId="0" applyFont="1" applyFill="1" applyBorder="1" applyAlignment="1">
      <alignment horizontal="center" vertical="center" wrapText="1"/>
    </xf>
    <xf numFmtId="0" fontId="12" fillId="3" borderId="1" xfId="0" applyFont="1" applyFill="1" applyBorder="1" applyAlignment="1">
      <alignment horizontal="right" vertical="center"/>
    </xf>
    <xf numFmtId="0" fontId="12" fillId="14" borderId="1" xfId="0" applyFont="1" applyFill="1" applyBorder="1" applyAlignment="1">
      <alignment horizontal="center"/>
    </xf>
    <xf numFmtId="0" fontId="12" fillId="14" borderId="3" xfId="0" applyFont="1" applyFill="1" applyBorder="1" applyAlignment="1">
      <alignment horizontal="center"/>
    </xf>
    <xf numFmtId="0" fontId="12" fillId="14" borderId="19" xfId="0" applyFont="1" applyFill="1" applyBorder="1" applyAlignment="1">
      <alignment horizontal="right" vertical="center" wrapText="1"/>
    </xf>
    <xf numFmtId="0" fontId="12" fillId="14" borderId="20" xfId="0" applyFont="1" applyFill="1" applyBorder="1" applyAlignment="1">
      <alignment horizontal="right" vertical="center" wrapText="1"/>
    </xf>
    <xf numFmtId="0" fontId="57" fillId="0" borderId="0" xfId="0" applyFont="1" applyFill="1" applyBorder="1" applyAlignment="1">
      <alignment horizontal="center" vertical="center" wrapText="1"/>
    </xf>
    <xf numFmtId="0" fontId="19" fillId="14" borderId="3" xfId="0" applyFont="1" applyFill="1" applyBorder="1" applyAlignment="1">
      <alignment horizontal="center" vertical="center" wrapText="1"/>
    </xf>
    <xf numFmtId="0" fontId="19" fillId="14" borderId="4" xfId="0" applyFont="1" applyFill="1" applyBorder="1" applyAlignment="1">
      <alignment horizontal="center" vertical="center" wrapText="1"/>
    </xf>
    <xf numFmtId="0" fontId="46" fillId="17" borderId="10" xfId="0" applyFont="1" applyFill="1" applyBorder="1" applyAlignment="1">
      <alignment vertical="center" wrapText="1"/>
    </xf>
    <xf numFmtId="0" fontId="46" fillId="17" borderId="14" xfId="0" applyFont="1" applyFill="1" applyBorder="1" applyAlignment="1">
      <alignment vertical="center" wrapText="1"/>
    </xf>
    <xf numFmtId="0" fontId="46" fillId="17" borderId="11" xfId="0" applyFont="1" applyFill="1" applyBorder="1" applyAlignment="1">
      <alignment vertical="center" wrapText="1"/>
    </xf>
    <xf numFmtId="0" fontId="47" fillId="3" borderId="10" xfId="0" applyFont="1" applyFill="1" applyBorder="1" applyAlignment="1">
      <alignment horizontal="right" vertical="center" wrapText="1"/>
    </xf>
    <xf numFmtId="0" fontId="47" fillId="3" borderId="14" xfId="0" applyFont="1" applyFill="1" applyBorder="1" applyAlignment="1">
      <alignment horizontal="right" vertical="center" wrapText="1"/>
    </xf>
    <xf numFmtId="0" fontId="47" fillId="3" borderId="11" xfId="0" applyFont="1" applyFill="1" applyBorder="1" applyAlignment="1">
      <alignment horizontal="right" vertical="center" wrapText="1"/>
    </xf>
    <xf numFmtId="0" fontId="46" fillId="3" borderId="10" xfId="0" applyFont="1" applyFill="1" applyBorder="1" applyAlignment="1">
      <alignment horizontal="right" vertical="center" wrapText="1"/>
    </xf>
    <xf numFmtId="0" fontId="46" fillId="3" borderId="14" xfId="0" applyFont="1" applyFill="1" applyBorder="1" applyAlignment="1">
      <alignment horizontal="right" vertical="center" wrapText="1"/>
    </xf>
    <xf numFmtId="0" fontId="46" fillId="3" borderId="11" xfId="0" applyFont="1" applyFill="1" applyBorder="1" applyAlignment="1">
      <alignment horizontal="right" vertical="center" wrapText="1"/>
    </xf>
    <xf numFmtId="0" fontId="46" fillId="16" borderId="10" xfId="0" applyFont="1" applyFill="1" applyBorder="1" applyAlignment="1">
      <alignment horizontal="center" vertical="center" wrapText="1"/>
    </xf>
    <xf numFmtId="0" fontId="46" fillId="16" borderId="11" xfId="0" applyFont="1" applyFill="1" applyBorder="1" applyAlignment="1">
      <alignment horizontal="center" vertical="center" wrapText="1"/>
    </xf>
    <xf numFmtId="0" fontId="50" fillId="0" borderId="0" xfId="0" applyFont="1" applyAlignment="1">
      <alignment horizontal="center" vertical="center" wrapText="1"/>
    </xf>
    <xf numFmtId="0" fontId="55" fillId="0" borderId="9" xfId="0" applyFont="1" applyBorder="1" applyAlignment="1">
      <alignment vertical="center"/>
    </xf>
    <xf numFmtId="0" fontId="55" fillId="0" borderId="12" xfId="0" applyFont="1" applyBorder="1" applyAlignment="1">
      <alignment vertical="center"/>
    </xf>
    <xf numFmtId="0" fontId="55" fillId="0" borderId="9" xfId="0" applyFont="1" applyBorder="1" applyAlignment="1">
      <alignment horizontal="center" vertical="center"/>
    </xf>
    <xf numFmtId="0" fontId="55" fillId="0" borderId="12" xfId="0" applyFont="1" applyBorder="1" applyAlignment="1">
      <alignment horizontal="center" vertical="center"/>
    </xf>
    <xf numFmtId="0" fontId="54" fillId="0" borderId="9" xfId="0" applyFont="1" applyBorder="1" applyAlignment="1">
      <alignment horizontal="center" vertical="center"/>
    </xf>
    <xf numFmtId="0" fontId="54" fillId="0" borderId="12" xfId="0" applyFont="1" applyBorder="1" applyAlignment="1">
      <alignment horizontal="center" vertical="center"/>
    </xf>
    <xf numFmtId="0" fontId="54" fillId="0" borderId="33" xfId="0" applyFont="1" applyBorder="1" applyAlignment="1">
      <alignment horizontal="center" vertical="center"/>
    </xf>
    <xf numFmtId="0" fontId="50" fillId="8" borderId="9" xfId="0" applyFont="1" applyFill="1" applyBorder="1" applyAlignment="1">
      <alignment horizontal="center" vertical="center" wrapText="1"/>
    </xf>
    <xf numFmtId="0" fontId="50" fillId="8" borderId="12" xfId="0" applyFont="1" applyFill="1" applyBorder="1" applyAlignment="1">
      <alignment horizontal="center" vertical="center" wrapText="1"/>
    </xf>
    <xf numFmtId="0" fontId="50" fillId="9" borderId="10" xfId="0" applyFont="1" applyFill="1" applyBorder="1" applyAlignment="1">
      <alignment vertical="center" wrapText="1"/>
    </xf>
    <xf numFmtId="0" fontId="50" fillId="9" borderId="14" xfId="0" applyFont="1" applyFill="1" applyBorder="1" applyAlignment="1">
      <alignment vertical="center" wrapText="1"/>
    </xf>
    <xf numFmtId="0" fontId="50" fillId="9" borderId="11" xfId="0" applyFont="1" applyFill="1" applyBorder="1" applyAlignment="1">
      <alignment vertical="center" wrapText="1"/>
    </xf>
    <xf numFmtId="0" fontId="50" fillId="3" borderId="10" xfId="0" applyFont="1" applyFill="1" applyBorder="1" applyAlignment="1">
      <alignment horizontal="right" vertical="center" wrapText="1"/>
    </xf>
    <xf numFmtId="0" fontId="50" fillId="3" borderId="14" xfId="0" applyFont="1" applyFill="1" applyBorder="1" applyAlignment="1">
      <alignment horizontal="right" vertical="center" wrapText="1"/>
    </xf>
    <xf numFmtId="0" fontId="50" fillId="3" borderId="11" xfId="0" applyFont="1" applyFill="1" applyBorder="1" applyAlignment="1">
      <alignment horizontal="right" vertical="center" wrapText="1"/>
    </xf>
    <xf numFmtId="0" fontId="54" fillId="0" borderId="0" xfId="0" applyFont="1" applyAlignment="1">
      <alignment horizontal="center" vertical="center"/>
    </xf>
    <xf numFmtId="0" fontId="54" fillId="0" borderId="29" xfId="0" applyFont="1" applyBorder="1" applyAlignment="1">
      <alignment horizontal="center" vertical="center"/>
    </xf>
    <xf numFmtId="49" fontId="12" fillId="0" borderId="3" xfId="0" applyNumberFormat="1" applyFont="1" applyBorder="1" applyAlignment="1">
      <alignment horizontal="right" wrapText="1"/>
    </xf>
    <xf numFmtId="49" fontId="12" fillId="0" borderId="4" xfId="0" applyNumberFormat="1" applyFont="1" applyBorder="1" applyAlignment="1">
      <alignment horizontal="right" wrapText="1"/>
    </xf>
    <xf numFmtId="49" fontId="12" fillId="0" borderId="6" xfId="0" applyNumberFormat="1" applyFont="1" applyBorder="1" applyAlignment="1">
      <alignment horizontal="right" wrapText="1"/>
    </xf>
    <xf numFmtId="43" fontId="15" fillId="0" borderId="3" xfId="2" applyFont="1" applyFill="1" applyBorder="1" applyAlignment="1">
      <alignment horizontal="right" vertical="center" wrapText="1"/>
    </xf>
    <xf numFmtId="43" fontId="56" fillId="3" borderId="18" xfId="2" applyFont="1" applyFill="1" applyBorder="1" applyAlignment="1">
      <alignment horizontal="right" vertical="center" wrapText="1"/>
    </xf>
    <xf numFmtId="43" fontId="56" fillId="3" borderId="1" xfId="2" applyFont="1" applyFill="1" applyBorder="1" applyAlignment="1">
      <alignment horizontal="right" vertical="center" wrapText="1"/>
    </xf>
    <xf numFmtId="43" fontId="14" fillId="0" borderId="1" xfId="2" applyFont="1" applyFill="1" applyBorder="1" applyAlignment="1">
      <alignment horizontal="center"/>
    </xf>
    <xf numFmtId="0" fontId="27" fillId="9" borderId="1" xfId="0" applyFont="1" applyFill="1" applyBorder="1" applyAlignment="1">
      <alignment horizontal="center" vertical="center" wrapText="1"/>
    </xf>
    <xf numFmtId="0" fontId="27" fillId="9" borderId="1" xfId="0" quotePrefix="1" applyFont="1" applyFill="1" applyBorder="1" applyAlignment="1">
      <alignment horizontal="center" vertical="center" wrapText="1"/>
    </xf>
    <xf numFmtId="0" fontId="27" fillId="9" borderId="3" xfId="0" applyFont="1" applyFill="1" applyBorder="1" applyAlignment="1">
      <alignment horizontal="left" vertical="center" wrapText="1"/>
    </xf>
    <xf numFmtId="0" fontId="27" fillId="9" borderId="4" xfId="0" applyFont="1" applyFill="1" applyBorder="1" applyAlignment="1">
      <alignment horizontal="left" vertical="center" wrapText="1"/>
    </xf>
    <xf numFmtId="0" fontId="27" fillId="9" borderId="6" xfId="0" applyFont="1" applyFill="1" applyBorder="1" applyAlignment="1">
      <alignment horizontal="left" vertical="center" wrapText="1"/>
    </xf>
    <xf numFmtId="0" fontId="28" fillId="3" borderId="1" xfId="0" applyFont="1" applyFill="1" applyBorder="1" applyAlignment="1">
      <alignment horizontal="center" vertical="center" wrapText="1"/>
    </xf>
    <xf numFmtId="0" fontId="28" fillId="3" borderId="1" xfId="0" applyFont="1" applyFill="1" applyBorder="1" applyAlignment="1">
      <alignment vertical="center" wrapText="1"/>
    </xf>
    <xf numFmtId="43" fontId="28" fillId="3" borderId="1" xfId="2" applyFont="1" applyFill="1" applyBorder="1" applyAlignment="1">
      <alignment horizontal="right" vertical="center" wrapText="1"/>
    </xf>
    <xf numFmtId="4" fontId="28" fillId="3" borderId="1" xfId="0" applyNumberFormat="1" applyFont="1" applyFill="1" applyBorder="1" applyAlignment="1">
      <alignment horizontal="right" vertical="center" wrapText="1"/>
    </xf>
    <xf numFmtId="0" fontId="27" fillId="3" borderId="1" xfId="0" applyFont="1" applyFill="1" applyBorder="1" applyAlignment="1">
      <alignment horizontal="right" vertical="center" wrapText="1"/>
    </xf>
    <xf numFmtId="43" fontId="27" fillId="9" borderId="1" xfId="2" applyFont="1" applyFill="1" applyBorder="1" applyAlignment="1">
      <alignment horizontal="right" vertical="center" wrapText="1"/>
    </xf>
    <xf numFmtId="0" fontId="60" fillId="9" borderId="1" xfId="0" quotePrefix="1" applyFont="1" applyFill="1" applyBorder="1" applyAlignment="1">
      <alignment horizontal="center" vertical="center" wrapText="1"/>
    </xf>
    <xf numFmtId="0" fontId="27" fillId="9" borderId="1" xfId="0" applyFont="1" applyFill="1" applyBorder="1" applyAlignment="1">
      <alignment horizontal="left" vertical="center" wrapText="1"/>
    </xf>
    <xf numFmtId="0" fontId="21" fillId="9" borderId="4" xfId="0" applyFont="1" applyFill="1" applyBorder="1" applyAlignment="1">
      <alignment horizontal="left" vertical="center" wrapText="1"/>
    </xf>
    <xf numFmtId="0" fontId="21" fillId="9" borderId="6" xfId="0" applyFont="1" applyFill="1" applyBorder="1" applyAlignment="1">
      <alignment horizontal="left" vertical="center" wrapText="1"/>
    </xf>
    <xf numFmtId="0" fontId="21" fillId="9" borderId="3" xfId="0" applyFont="1" applyFill="1" applyBorder="1" applyAlignment="1">
      <alignment horizontal="center" vertical="center" wrapText="1"/>
    </xf>
    <xf numFmtId="4" fontId="62" fillId="9" borderId="1" xfId="0" applyNumberFormat="1" applyFont="1" applyFill="1" applyBorder="1" applyAlignment="1">
      <alignment horizontal="right" vertical="center" wrapText="1"/>
    </xf>
    <xf numFmtId="0" fontId="21" fillId="0" borderId="1"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left" vertical="center" wrapText="1"/>
    </xf>
    <xf numFmtId="0" fontId="21" fillId="0" borderId="4" xfId="0" applyFont="1" applyFill="1" applyBorder="1" applyAlignment="1">
      <alignment vertical="center" wrapText="1"/>
    </xf>
    <xf numFmtId="0" fontId="21" fillId="0" borderId="6" xfId="0" applyFont="1" applyFill="1" applyBorder="1" applyAlignment="1">
      <alignment vertical="center" wrapText="1"/>
    </xf>
    <xf numFmtId="0" fontId="0" fillId="0" borderId="0" xfId="0" applyFill="1"/>
    <xf numFmtId="4" fontId="61" fillId="0" borderId="1" xfId="0" applyNumberFormat="1" applyFont="1" applyFill="1" applyBorder="1" applyAlignment="1">
      <alignment horizontal="right" vertical="center" wrapText="1"/>
    </xf>
    <xf numFmtId="43" fontId="4" fillId="0" borderId="0" xfId="2" applyFont="1" applyFill="1" applyBorder="1" applyAlignment="1">
      <alignment horizontal="right" vertical="center" wrapText="1"/>
    </xf>
  </cellXfs>
  <cellStyles count="4">
    <cellStyle name="Comma" xfId="2" builtinId="3"/>
    <cellStyle name="Hyperlink" xfId="1" builtinId="8"/>
    <cellStyle name="Normal" xfId="0" builtinId="0"/>
    <cellStyle name="Percent" xfId="3" builtinId="5"/>
  </cellStyles>
  <dxfs count="1">
    <dxf>
      <fill>
        <patternFill>
          <bgColor rgb="FFCCFFFF"/>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iodun/Desktop/Budget%20Dept/modified%20mybf/187-Newly%20modified%20-Ondo%20State%20EFU-FSP-BPS%202020-2022%20%20%20%20%201%20(Autosav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May%207%20-Ondo%20State%20EFU-FSP-BPS%202020-2022%20%20%20%20%20Data%20Set%20and%20Forecasting%20Templatev2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biodun/Desktop/mtef%20-new/May%207%20-Ondo%20State%20EFU-FSP-BPS%202020-2022%20%20%20%20%20Data%20Set%20and%20Forecasting%20Templatev2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amp; Calibraton"/>
      <sheetName val="O.1 Historical Data Entry"/>
      <sheetName val="O.2 Data EFU-FSP-BPS"/>
      <sheetName val="A. Macro-Fiscal Framework"/>
      <sheetName val="Sheet1"/>
      <sheetName val="B.1 Recurrent Fiscal Forecasts"/>
      <sheetName val="B.2 Capital Receipts"/>
      <sheetName val="C.3 Sector Allocation CAPEX"/>
      <sheetName val="B.3 Debt Servicing"/>
      <sheetName val="C.1 Sector Allocation PERSONNEL"/>
      <sheetName val="C.2 Sector Allocation OVERHEAD"/>
      <sheetName val="D.1 Fiscal Performance Graphs"/>
      <sheetName val="D.2 Fiscal Trend Graph"/>
      <sheetName val="E. Debt"/>
      <sheetName val="F. LGC FAAC Allocations"/>
    </sheetNames>
    <sheetDataSet>
      <sheetData sheetId="0"/>
      <sheetData sheetId="1"/>
      <sheetData sheetId="2"/>
      <sheetData sheetId="3"/>
      <sheetData sheetId="4"/>
      <sheetData sheetId="5"/>
      <sheetData sheetId="6">
        <row r="5">
          <cell r="M5" t="str">
            <v>Discretional</v>
          </cell>
        </row>
        <row r="6">
          <cell r="M6" t="str">
            <v>Non-Discretional</v>
          </cell>
        </row>
        <row r="84">
          <cell r="A84" t="str">
            <v>ADMINISTRATION OF JUSTICE</v>
          </cell>
        </row>
        <row r="85">
          <cell r="A85" t="str">
            <v>AGRICULTURAL DEVELOPMENT</v>
          </cell>
        </row>
        <row r="86">
          <cell r="A86" t="str">
            <v>EDUCATION</v>
          </cell>
        </row>
        <row r="87">
          <cell r="A87" t="str">
            <v>ENVIRONMENT AND SEWAGE MANAGEMENT</v>
          </cell>
        </row>
        <row r="88">
          <cell r="A88" t="str">
            <v>GENERAL  ADMINISTRATION</v>
          </cell>
        </row>
        <row r="89">
          <cell r="A89" t="str">
            <v>HEALTH</v>
          </cell>
        </row>
        <row r="90">
          <cell r="A90" t="str">
            <v>INFORMATION</v>
          </cell>
        </row>
        <row r="91">
          <cell r="A91" t="str">
            <v>INFRASTRUCTURAL DEVELOPMENT</v>
          </cell>
        </row>
        <row r="92">
          <cell r="A92" t="str">
            <v>LEGISLATIVE ADMINISTRATION</v>
          </cell>
        </row>
        <row r="93">
          <cell r="A93" t="str">
            <v>PUBLIC FINANCE</v>
          </cell>
        </row>
        <row r="94">
          <cell r="A94" t="str">
            <v>REGIONAL DEVELOPMENT</v>
          </cell>
        </row>
        <row r="95">
          <cell r="A95" t="str">
            <v>COMMUNITY DEVELOPMENT</v>
          </cell>
        </row>
        <row r="96">
          <cell r="A96" t="str">
            <v>TRADE AND INDUSTRY</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sheetData>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amp; Calibraton"/>
      <sheetName val="O.1 Historical Data Entry"/>
      <sheetName val="O.2 Data EFU-FSP-BPS"/>
      <sheetName val="A. Macro-Fiscal Framework"/>
      <sheetName val="manual forecast"/>
      <sheetName val="new manual"/>
      <sheetName val="B.2 Capital Receipts"/>
      <sheetName val="C.3 Sector Allocation CAPEX"/>
      <sheetName val="B.1 Recurrent Fiscal Forecasts"/>
      <sheetName val="B.3 Debt Servicing"/>
      <sheetName val="C.1 Sector Allocation PERSONNEL"/>
      <sheetName val="C.2 Sector Allocation OVERHEAD"/>
      <sheetName val="D.1 Fiscal Performance Graphs"/>
      <sheetName val="D.2 Fiscal Trend Graph"/>
      <sheetName val="E. Debt"/>
      <sheetName val="F. LGC FAAC Allocations"/>
    </sheetNames>
    <sheetDataSet>
      <sheetData sheetId="0" refreshError="1"/>
      <sheetData sheetId="1" refreshError="1"/>
      <sheetData sheetId="2" refreshError="1"/>
      <sheetData sheetId="3" refreshError="1"/>
      <sheetData sheetId="4" refreshError="1"/>
      <sheetData sheetId="5" refreshError="1">
        <row r="27">
          <cell r="H27">
            <v>2424476385.4860001</v>
          </cell>
        </row>
        <row r="29">
          <cell r="H29">
            <v>4257519505.8920994</v>
          </cell>
        </row>
        <row r="33">
          <cell r="H33">
            <v>3496312311.2200003</v>
          </cell>
        </row>
        <row r="34">
          <cell r="H34">
            <v>12097265162.119999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amp; Calibraton"/>
      <sheetName val="O.1 Historical Data Entry"/>
      <sheetName val="O.2 Data EFU-FSP-BPS"/>
      <sheetName val="A. Macro-Fiscal Framework"/>
      <sheetName val="manual forecast"/>
      <sheetName val="new manual"/>
      <sheetName val="B.2 Capital Receipts"/>
      <sheetName val="C.3 Sector Allocation CAPEX"/>
      <sheetName val="B.1 Recurrent Fiscal Forecasts"/>
      <sheetName val="B.3 Debt Servicing"/>
      <sheetName val="C.1 Sector Allocation PERSONNEL"/>
      <sheetName val="C.2 Sector Allocation OVERHEAD"/>
      <sheetName val="D.1 Fiscal Performance Graphs"/>
      <sheetName val="D.2 Fiscal Trend Graph"/>
      <sheetName val="E. Debt"/>
      <sheetName val="F. LGC FAAC Allocations"/>
    </sheetNames>
    <sheetDataSet>
      <sheetData sheetId="0"/>
      <sheetData sheetId="1"/>
      <sheetData sheetId="2"/>
      <sheetData sheetId="3">
        <row r="43">
          <cell r="C43">
            <v>5629112771.8177948</v>
          </cell>
        </row>
      </sheetData>
      <sheetData sheetId="4"/>
      <sheetData sheetId="5">
        <row r="25">
          <cell r="H25">
            <v>13000000000</v>
          </cell>
        </row>
        <row r="28">
          <cell r="H28">
            <v>1424476385.4860001</v>
          </cell>
        </row>
        <row r="36">
          <cell r="H36">
            <v>7740955000</v>
          </cell>
        </row>
        <row r="43">
          <cell r="H43">
            <v>1533350000</v>
          </cell>
        </row>
        <row r="44">
          <cell r="H44">
            <v>800000000</v>
          </cell>
        </row>
        <row r="45">
          <cell r="H45">
            <v>500000000</v>
          </cell>
        </row>
        <row r="46">
          <cell r="H46">
            <v>600000000</v>
          </cell>
        </row>
        <row r="47">
          <cell r="H47">
            <v>500000000</v>
          </cell>
        </row>
        <row r="48">
          <cell r="H48">
            <v>900000000</v>
          </cell>
        </row>
      </sheetData>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92.168.137.1/expenditure/admin/capital/add_capital_fund.php?id=11186&amp;programme_segment=02120002390111" TargetMode="External"/><Relationship Id="rId13" Type="http://schemas.openxmlformats.org/officeDocument/2006/relationships/hyperlink" Target="http://192.168.137.1/expenditure/admin/capital/add_capital_fund.php?id=13535&amp;programme_segment=02120002390118" TargetMode="External"/><Relationship Id="rId3" Type="http://schemas.openxmlformats.org/officeDocument/2006/relationships/hyperlink" Target="http://192.168.137.1/expenditure/admin/capital/add_capital_fund.php?id=12924&amp;programme_segment=02120002390102" TargetMode="External"/><Relationship Id="rId7" Type="http://schemas.openxmlformats.org/officeDocument/2006/relationships/hyperlink" Target="http://192.168.137.1/expenditure/admin/capital/add_capital_fund.php?id=11182&amp;programme_segment=02120002390110" TargetMode="External"/><Relationship Id="rId12" Type="http://schemas.openxmlformats.org/officeDocument/2006/relationships/hyperlink" Target="http://192.168.137.1/expenditure/admin/capital/add_capital_fund.php?id=13534&amp;programme_segment=02120002390117" TargetMode="External"/><Relationship Id="rId17" Type="http://schemas.openxmlformats.org/officeDocument/2006/relationships/printerSettings" Target="../printerSettings/printerSettings1.bin"/><Relationship Id="rId2" Type="http://schemas.openxmlformats.org/officeDocument/2006/relationships/hyperlink" Target="http://192.168.137.1/expenditure/admin/capital/add_capital_fund.php?id=11672&amp;programme_segment=02120002390101" TargetMode="External"/><Relationship Id="rId16" Type="http://schemas.openxmlformats.org/officeDocument/2006/relationships/hyperlink" Target="http://192.168.137.1/expenditure/admin/capital/add_capital_fund.php?id=12921&amp;programme_segment=05120001220104" TargetMode="External"/><Relationship Id="rId1" Type="http://schemas.openxmlformats.org/officeDocument/2006/relationships/hyperlink" Target="http://192.168.137.1/expenditure/admin/capital/add_capital_fund.php?id=11667&amp;programme_segment=01030002370101" TargetMode="External"/><Relationship Id="rId6" Type="http://schemas.openxmlformats.org/officeDocument/2006/relationships/hyperlink" Target="http://192.168.137.1/expenditure/admin/capital/add_capital_fund.php?id=11179&amp;programme_segment=02120002390109" TargetMode="External"/><Relationship Id="rId11" Type="http://schemas.openxmlformats.org/officeDocument/2006/relationships/hyperlink" Target="http://192.168.137.1/expenditure/admin/capital/add_capital_fund.php?id=13533&amp;programme_segment=02120002390116" TargetMode="External"/><Relationship Id="rId5" Type="http://schemas.openxmlformats.org/officeDocument/2006/relationships/hyperlink" Target="http://192.168.137.1/expenditure/admin/capital/add_capital_fund.php?id=11175&amp;programme_segment=02120002390108" TargetMode="External"/><Relationship Id="rId15" Type="http://schemas.openxmlformats.org/officeDocument/2006/relationships/hyperlink" Target="http://192.168.137.1/expenditure/admin/capital/add_capital_fund.php?id=11343&amp;programme_segment=05120001220101" TargetMode="External"/><Relationship Id="rId10" Type="http://schemas.openxmlformats.org/officeDocument/2006/relationships/hyperlink" Target="http://192.168.137.1/expenditure/admin/capital/add_capital_fund.php?id=13532&amp;programme_segment=02120002390115" TargetMode="External"/><Relationship Id="rId4" Type="http://schemas.openxmlformats.org/officeDocument/2006/relationships/hyperlink" Target="http://192.168.137.1/expenditure/admin/capital/add_capital_fund.php?id=11171&amp;programme_segment=02120002390107" TargetMode="External"/><Relationship Id="rId9" Type="http://schemas.openxmlformats.org/officeDocument/2006/relationships/hyperlink" Target="http://192.168.137.1/expenditure/admin/capital/add_capital_fund.php?id=12709&amp;programme_segment=02120002390113" TargetMode="External"/><Relationship Id="rId14" Type="http://schemas.openxmlformats.org/officeDocument/2006/relationships/hyperlink" Target="http://192.168.137.1/expenditure/admin/capital/add_capital_fund.php?id=13536&amp;programme_segment=02120002390119"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192.168.137.1/expenditure/admin/fund_other2/add_fund.php?id=12252&amp;economic_segment=22100372" TargetMode="External"/><Relationship Id="rId1" Type="http://schemas.openxmlformats.org/officeDocument/2006/relationships/hyperlink" Target="http://192.168.137.1/expenditure/admin/fund_other2/add_fund.php?id=12251&amp;economic_segment=2210037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25"/>
  <sheetViews>
    <sheetView view="pageBreakPreview" zoomScaleNormal="110" zoomScaleSheetLayoutView="100" workbookViewId="0">
      <pane ySplit="2" topLeftCell="A1414" activePane="bottomLeft" state="frozen"/>
      <selection pane="bottomLeft" activeCell="I1214" sqref="I1214"/>
    </sheetView>
  </sheetViews>
  <sheetFormatPr defaultRowHeight="15.6" x14ac:dyDescent="0.3"/>
  <cols>
    <col min="1" max="1" width="4.5546875" style="83" customWidth="1"/>
    <col min="2" max="2" width="21.5546875" style="182" customWidth="1"/>
    <col min="3" max="3" width="56.109375" style="153" customWidth="1"/>
    <col min="4" max="4" width="18.88671875" style="83" bestFit="1" customWidth="1"/>
    <col min="5" max="5" width="15.5546875" style="83" customWidth="1"/>
    <col min="6" max="6" width="17.5546875" style="184" customWidth="1"/>
    <col min="7" max="7" width="8.6640625" style="83" hidden="1" customWidth="1"/>
    <col min="8" max="8" width="17.21875" style="83" hidden="1" customWidth="1"/>
    <col min="9" max="9" width="13.88671875" style="83" bestFit="1" customWidth="1"/>
    <col min="10" max="16384" width="8.88671875" style="83"/>
  </cols>
  <sheetData>
    <row r="1" spans="1:8" x14ac:dyDescent="0.3">
      <c r="A1" s="628" t="s">
        <v>1824</v>
      </c>
      <c r="B1" s="628"/>
      <c r="C1" s="628"/>
      <c r="D1" s="628"/>
      <c r="E1" s="628"/>
      <c r="F1" s="628"/>
    </row>
    <row r="2" spans="1:8" ht="31.2" x14ac:dyDescent="0.3">
      <c r="A2" s="77" t="s">
        <v>4</v>
      </c>
      <c r="B2" s="78" t="s">
        <v>2</v>
      </c>
      <c r="C2" s="79" t="s">
        <v>3</v>
      </c>
      <c r="D2" s="79" t="s">
        <v>7</v>
      </c>
      <c r="E2" s="80" t="s">
        <v>8</v>
      </c>
      <c r="F2" s="81" t="s">
        <v>0</v>
      </c>
    </row>
    <row r="3" spans="1:8" ht="18.75" customHeight="1" x14ac:dyDescent="0.3">
      <c r="A3" s="82">
        <v>1</v>
      </c>
      <c r="B3" s="635" t="s">
        <v>9</v>
      </c>
      <c r="C3" s="636"/>
      <c r="F3" s="84"/>
    </row>
    <row r="4" spans="1:8" ht="27" customHeight="1" x14ac:dyDescent="0.3">
      <c r="A4" s="85">
        <v>1</v>
      </c>
      <c r="B4" s="86" t="s">
        <v>40</v>
      </c>
      <c r="C4" s="149" t="s">
        <v>5</v>
      </c>
      <c r="D4" s="87">
        <v>30000000</v>
      </c>
      <c r="E4" s="88" t="s">
        <v>20</v>
      </c>
      <c r="F4" s="89">
        <v>0</v>
      </c>
    </row>
    <row r="5" spans="1:8" ht="30" customHeight="1" x14ac:dyDescent="0.3">
      <c r="A5" s="85">
        <v>2</v>
      </c>
      <c r="B5" s="86" t="s">
        <v>41</v>
      </c>
      <c r="C5" s="149" t="s">
        <v>6</v>
      </c>
      <c r="D5" s="87">
        <v>20000000</v>
      </c>
      <c r="E5" s="88" t="s">
        <v>20</v>
      </c>
      <c r="F5" s="89">
        <v>0</v>
      </c>
    </row>
    <row r="6" spans="1:8" x14ac:dyDescent="0.3">
      <c r="A6" s="631" t="s">
        <v>10</v>
      </c>
      <c r="B6" s="632"/>
      <c r="C6" s="633"/>
      <c r="D6" s="90">
        <f>SUM(D4:D5)</f>
        <v>50000000</v>
      </c>
      <c r="E6" s="91">
        <f>SUM(E4:E5)</f>
        <v>0</v>
      </c>
      <c r="F6" s="92">
        <v>0</v>
      </c>
    </row>
    <row r="7" spans="1:8" x14ac:dyDescent="0.3">
      <c r="A7" s="82">
        <v>2</v>
      </c>
      <c r="B7" s="629" t="s">
        <v>11</v>
      </c>
      <c r="C7" s="630"/>
      <c r="D7" s="85"/>
      <c r="E7" s="93"/>
      <c r="F7" s="84"/>
      <c r="G7" s="126"/>
      <c r="H7" s="126"/>
    </row>
    <row r="8" spans="1:8" ht="31.2" x14ac:dyDescent="0.3">
      <c r="A8" s="94">
        <v>1</v>
      </c>
      <c r="B8" s="95" t="s">
        <v>38</v>
      </c>
      <c r="C8" s="96" t="s">
        <v>21</v>
      </c>
      <c r="D8" s="11">
        <v>4000000</v>
      </c>
      <c r="E8" s="88" t="s">
        <v>20</v>
      </c>
      <c r="F8" s="89">
        <f>D8</f>
        <v>4000000</v>
      </c>
      <c r="G8" s="161"/>
      <c r="H8" s="161"/>
    </row>
    <row r="9" spans="1:8" x14ac:dyDescent="0.3">
      <c r="A9" s="94">
        <v>2</v>
      </c>
      <c r="B9" s="95" t="s">
        <v>30</v>
      </c>
      <c r="C9" s="96" t="s">
        <v>22</v>
      </c>
      <c r="D9" s="11">
        <v>1000000</v>
      </c>
      <c r="E9" s="88" t="s">
        <v>20</v>
      </c>
      <c r="F9" s="89">
        <f>D9</f>
        <v>1000000</v>
      </c>
      <c r="G9" s="161"/>
      <c r="H9" s="161"/>
    </row>
    <row r="10" spans="1:8" x14ac:dyDescent="0.3">
      <c r="A10" s="94">
        <v>3</v>
      </c>
      <c r="B10" s="95" t="s">
        <v>31</v>
      </c>
      <c r="C10" s="96" t="s">
        <v>23</v>
      </c>
      <c r="D10" s="11">
        <v>2000000</v>
      </c>
      <c r="E10" s="88" t="s">
        <v>20</v>
      </c>
      <c r="F10" s="89">
        <v>0</v>
      </c>
      <c r="G10" s="161"/>
      <c r="H10" s="161"/>
    </row>
    <row r="11" spans="1:8" x14ac:dyDescent="0.3">
      <c r="A11" s="94">
        <v>4</v>
      </c>
      <c r="B11" s="95" t="s">
        <v>32</v>
      </c>
      <c r="C11" s="96" t="s">
        <v>24</v>
      </c>
      <c r="D11" s="11">
        <v>6000000</v>
      </c>
      <c r="E11" s="88" t="s">
        <v>20</v>
      </c>
      <c r="F11" s="89">
        <f>D11</f>
        <v>6000000</v>
      </c>
      <c r="G11" s="161"/>
      <c r="H11" s="161"/>
    </row>
    <row r="12" spans="1:8" x14ac:dyDescent="0.3">
      <c r="A12" s="94">
        <v>5</v>
      </c>
      <c r="B12" s="95" t="s">
        <v>33</v>
      </c>
      <c r="C12" s="96" t="s">
        <v>25</v>
      </c>
      <c r="D12" s="11">
        <v>22000000</v>
      </c>
      <c r="E12" s="88" t="s">
        <v>20</v>
      </c>
      <c r="F12" s="89">
        <v>0</v>
      </c>
      <c r="G12" s="161"/>
      <c r="H12" s="161"/>
    </row>
    <row r="13" spans="1:8" x14ac:dyDescent="0.3">
      <c r="A13" s="94">
        <v>6</v>
      </c>
      <c r="B13" s="95" t="s">
        <v>34</v>
      </c>
      <c r="C13" s="96" t="s">
        <v>26</v>
      </c>
      <c r="D13" s="11">
        <v>3000000</v>
      </c>
      <c r="E13" s="88" t="s">
        <v>20</v>
      </c>
      <c r="F13" s="89">
        <f>D13</f>
        <v>3000000</v>
      </c>
      <c r="G13" s="161"/>
      <c r="H13" s="161"/>
    </row>
    <row r="14" spans="1:8" x14ac:dyDescent="0.3">
      <c r="A14" s="94">
        <v>7</v>
      </c>
      <c r="B14" s="95" t="s">
        <v>35</v>
      </c>
      <c r="C14" s="96" t="s">
        <v>27</v>
      </c>
      <c r="D14" s="11">
        <v>3000000</v>
      </c>
      <c r="E14" s="88" t="s">
        <v>20</v>
      </c>
      <c r="F14" s="89">
        <f>D14</f>
        <v>3000000</v>
      </c>
      <c r="G14" s="161"/>
      <c r="H14" s="161"/>
    </row>
    <row r="15" spans="1:8" x14ac:dyDescent="0.3">
      <c r="A15" s="94">
        <v>8</v>
      </c>
      <c r="B15" s="95" t="s">
        <v>36</v>
      </c>
      <c r="C15" s="96" t="s">
        <v>28</v>
      </c>
      <c r="D15" s="11">
        <v>5000000</v>
      </c>
      <c r="E15" s="88" t="s">
        <v>20</v>
      </c>
      <c r="F15" s="89">
        <f>D15</f>
        <v>5000000</v>
      </c>
      <c r="G15" s="161"/>
      <c r="H15" s="161"/>
    </row>
    <row r="16" spans="1:8" x14ac:dyDescent="0.3">
      <c r="A16" s="94">
        <v>9</v>
      </c>
      <c r="B16" s="95" t="s">
        <v>37</v>
      </c>
      <c r="C16" s="96" t="s">
        <v>29</v>
      </c>
      <c r="D16" s="11">
        <v>4000000</v>
      </c>
      <c r="E16" s="88" t="s">
        <v>20</v>
      </c>
      <c r="F16" s="89">
        <v>0</v>
      </c>
      <c r="G16" s="161"/>
      <c r="H16" s="161"/>
    </row>
    <row r="17" spans="1:8" ht="16.5" customHeight="1" x14ac:dyDescent="0.3">
      <c r="A17" s="631" t="s">
        <v>19</v>
      </c>
      <c r="B17" s="632"/>
      <c r="C17" s="633"/>
      <c r="D17" s="97">
        <f>SUM(D8:D16)</f>
        <v>50000000</v>
      </c>
      <c r="E17" s="88" t="s">
        <v>20</v>
      </c>
      <c r="F17" s="98">
        <f>SUM(F8:F16)</f>
        <v>22000000</v>
      </c>
      <c r="G17" s="162"/>
      <c r="H17" s="162"/>
    </row>
    <row r="18" spans="1:8" x14ac:dyDescent="0.3">
      <c r="A18" s="129">
        <v>3</v>
      </c>
      <c r="B18" s="99" t="s">
        <v>39</v>
      </c>
      <c r="C18" s="150"/>
      <c r="D18" s="85"/>
      <c r="E18" s="93"/>
      <c r="F18" s="84"/>
      <c r="G18" s="126"/>
      <c r="H18" s="126"/>
    </row>
    <row r="19" spans="1:8" x14ac:dyDescent="0.3">
      <c r="A19" s="94">
        <v>1</v>
      </c>
      <c r="B19" s="100" t="s">
        <v>81</v>
      </c>
      <c r="C19" s="96" t="s">
        <v>45</v>
      </c>
      <c r="D19" s="11">
        <v>1000000</v>
      </c>
      <c r="E19" s="88" t="s">
        <v>20</v>
      </c>
      <c r="F19" s="89">
        <f t="shared" ref="F19:F46" si="0">D19</f>
        <v>1000000</v>
      </c>
      <c r="G19" s="160"/>
      <c r="H19" s="160"/>
    </row>
    <row r="20" spans="1:8" x14ac:dyDescent="0.3">
      <c r="A20" s="94">
        <v>2</v>
      </c>
      <c r="B20" s="100" t="s">
        <v>82</v>
      </c>
      <c r="C20" s="96" t="s">
        <v>46</v>
      </c>
      <c r="D20" s="11">
        <v>1500000</v>
      </c>
      <c r="E20" s="101">
        <v>500000</v>
      </c>
      <c r="F20" s="89">
        <f t="shared" si="0"/>
        <v>1500000</v>
      </c>
      <c r="G20" s="160"/>
      <c r="H20" s="160"/>
    </row>
    <row r="21" spans="1:8" x14ac:dyDescent="0.3">
      <c r="A21" s="94">
        <v>3</v>
      </c>
      <c r="B21" s="100" t="s">
        <v>83</v>
      </c>
      <c r="C21" s="96" t="s">
        <v>47</v>
      </c>
      <c r="D21" s="11">
        <v>3000000</v>
      </c>
      <c r="E21" s="88" t="s">
        <v>20</v>
      </c>
      <c r="F21" s="89">
        <f t="shared" si="0"/>
        <v>3000000</v>
      </c>
      <c r="G21" s="160"/>
      <c r="H21" s="160"/>
    </row>
    <row r="22" spans="1:8" x14ac:dyDescent="0.3">
      <c r="A22" s="94">
        <v>4</v>
      </c>
      <c r="B22" s="100" t="s">
        <v>84</v>
      </c>
      <c r="C22" s="96" t="s">
        <v>48</v>
      </c>
      <c r="D22" s="11">
        <v>1500000</v>
      </c>
      <c r="E22" s="88" t="s">
        <v>20</v>
      </c>
      <c r="F22" s="89">
        <f t="shared" si="0"/>
        <v>1500000</v>
      </c>
      <c r="G22" s="160"/>
      <c r="H22" s="160"/>
    </row>
    <row r="23" spans="1:8" ht="31.2" x14ac:dyDescent="0.3">
      <c r="A23" s="94">
        <v>5</v>
      </c>
      <c r="B23" s="100" t="s">
        <v>85</v>
      </c>
      <c r="C23" s="96" t="s">
        <v>49</v>
      </c>
      <c r="D23" s="11">
        <v>3000000</v>
      </c>
      <c r="E23" s="88" t="s">
        <v>20</v>
      </c>
      <c r="F23" s="89">
        <f t="shared" si="0"/>
        <v>3000000</v>
      </c>
      <c r="G23" s="160"/>
      <c r="H23" s="160"/>
    </row>
    <row r="24" spans="1:8" ht="46.8" x14ac:dyDescent="0.3">
      <c r="A24" s="94">
        <v>6</v>
      </c>
      <c r="B24" s="100" t="s">
        <v>86</v>
      </c>
      <c r="C24" s="96" t="s">
        <v>50</v>
      </c>
      <c r="D24" s="11">
        <v>1500000</v>
      </c>
      <c r="E24" s="88" t="s">
        <v>20</v>
      </c>
      <c r="F24" s="89">
        <f t="shared" si="0"/>
        <v>1500000</v>
      </c>
      <c r="G24" s="160"/>
      <c r="H24" s="160"/>
    </row>
    <row r="25" spans="1:8" x14ac:dyDescent="0.3">
      <c r="A25" s="94">
        <v>7</v>
      </c>
      <c r="B25" s="100" t="s">
        <v>87</v>
      </c>
      <c r="C25" s="96" t="s">
        <v>51</v>
      </c>
      <c r="D25" s="11">
        <v>500000</v>
      </c>
      <c r="E25" s="88" t="s">
        <v>20</v>
      </c>
      <c r="F25" s="89">
        <f t="shared" si="0"/>
        <v>500000</v>
      </c>
      <c r="G25" s="160"/>
      <c r="H25" s="160"/>
    </row>
    <row r="26" spans="1:8" x14ac:dyDescent="0.3">
      <c r="A26" s="94">
        <v>8</v>
      </c>
      <c r="B26" s="100" t="s">
        <v>88</v>
      </c>
      <c r="C26" s="96" t="s">
        <v>52</v>
      </c>
      <c r="D26" s="11">
        <v>1000000</v>
      </c>
      <c r="E26" s="88" t="s">
        <v>20</v>
      </c>
      <c r="F26" s="89">
        <f t="shared" si="0"/>
        <v>1000000</v>
      </c>
      <c r="G26" s="160"/>
      <c r="H26" s="160"/>
    </row>
    <row r="27" spans="1:8" ht="31.2" x14ac:dyDescent="0.3">
      <c r="A27" s="94">
        <v>9</v>
      </c>
      <c r="B27" s="100" t="s">
        <v>89</v>
      </c>
      <c r="C27" s="96" t="s">
        <v>53</v>
      </c>
      <c r="D27" s="11">
        <v>1000000</v>
      </c>
      <c r="E27" s="88" t="s">
        <v>20</v>
      </c>
      <c r="F27" s="89">
        <f t="shared" si="0"/>
        <v>1000000</v>
      </c>
      <c r="G27" s="160"/>
      <c r="H27" s="160"/>
    </row>
    <row r="28" spans="1:8" ht="31.2" x14ac:dyDescent="0.3">
      <c r="A28" s="94">
        <v>10</v>
      </c>
      <c r="B28" s="100" t="s">
        <v>90</v>
      </c>
      <c r="C28" s="96" t="s">
        <v>54</v>
      </c>
      <c r="D28" s="11">
        <v>2225000</v>
      </c>
      <c r="E28" s="88" t="s">
        <v>20</v>
      </c>
      <c r="F28" s="89">
        <f t="shared" si="0"/>
        <v>2225000</v>
      </c>
      <c r="G28" s="160"/>
      <c r="H28" s="160"/>
    </row>
    <row r="29" spans="1:8" x14ac:dyDescent="0.3">
      <c r="A29" s="94">
        <v>11</v>
      </c>
      <c r="B29" s="100" t="s">
        <v>91</v>
      </c>
      <c r="C29" s="96" t="s">
        <v>55</v>
      </c>
      <c r="D29" s="11">
        <v>600000</v>
      </c>
      <c r="E29" s="88" t="s">
        <v>20</v>
      </c>
      <c r="F29" s="89">
        <f t="shared" si="0"/>
        <v>600000</v>
      </c>
      <c r="G29" s="160"/>
      <c r="H29" s="160"/>
    </row>
    <row r="30" spans="1:8" ht="31.2" x14ac:dyDescent="0.3">
      <c r="A30" s="94">
        <v>12</v>
      </c>
      <c r="B30" s="100" t="s">
        <v>92</v>
      </c>
      <c r="C30" s="96" t="s">
        <v>56</v>
      </c>
      <c r="D30" s="11">
        <v>2000000</v>
      </c>
      <c r="E30" s="88" t="s">
        <v>20</v>
      </c>
      <c r="F30" s="89">
        <f t="shared" si="0"/>
        <v>2000000</v>
      </c>
      <c r="G30" s="160"/>
      <c r="H30" s="160"/>
    </row>
    <row r="31" spans="1:8" ht="31.2" x14ac:dyDescent="0.3">
      <c r="A31" s="94">
        <v>13</v>
      </c>
      <c r="B31" s="100" t="s">
        <v>93</v>
      </c>
      <c r="C31" s="96" t="s">
        <v>57</v>
      </c>
      <c r="D31" s="11">
        <v>500000</v>
      </c>
      <c r="E31" s="88" t="s">
        <v>20</v>
      </c>
      <c r="F31" s="89">
        <f t="shared" si="0"/>
        <v>500000</v>
      </c>
      <c r="G31" s="160"/>
      <c r="H31" s="160"/>
    </row>
    <row r="32" spans="1:8" x14ac:dyDescent="0.3">
      <c r="A32" s="94">
        <v>14</v>
      </c>
      <c r="B32" s="100" t="s">
        <v>94</v>
      </c>
      <c r="C32" s="96" t="s">
        <v>58</v>
      </c>
      <c r="D32" s="11">
        <v>500000</v>
      </c>
      <c r="E32" s="88" t="s">
        <v>20</v>
      </c>
      <c r="F32" s="89">
        <f t="shared" si="0"/>
        <v>500000</v>
      </c>
      <c r="G32" s="160"/>
      <c r="H32" s="160"/>
    </row>
    <row r="33" spans="1:8" ht="31.2" x14ac:dyDescent="0.3">
      <c r="A33" s="94">
        <v>15</v>
      </c>
      <c r="B33" s="100" t="s">
        <v>95</v>
      </c>
      <c r="C33" s="96" t="s">
        <v>59</v>
      </c>
      <c r="D33" s="11">
        <v>400000</v>
      </c>
      <c r="E33" s="88" t="s">
        <v>20</v>
      </c>
      <c r="F33" s="89">
        <f t="shared" si="0"/>
        <v>400000</v>
      </c>
      <c r="G33" s="160"/>
      <c r="H33" s="160"/>
    </row>
    <row r="34" spans="1:8" x14ac:dyDescent="0.3">
      <c r="A34" s="94">
        <v>16</v>
      </c>
      <c r="B34" s="100" t="s">
        <v>96</v>
      </c>
      <c r="C34" s="96" t="s">
        <v>60</v>
      </c>
      <c r="D34" s="11">
        <v>750000</v>
      </c>
      <c r="E34" s="88" t="s">
        <v>20</v>
      </c>
      <c r="F34" s="89">
        <f t="shared" si="0"/>
        <v>750000</v>
      </c>
      <c r="G34" s="160"/>
      <c r="H34" s="160"/>
    </row>
    <row r="35" spans="1:8" ht="31.2" x14ac:dyDescent="0.3">
      <c r="A35" s="94">
        <v>17</v>
      </c>
      <c r="B35" s="100" t="s">
        <v>97</v>
      </c>
      <c r="C35" s="96" t="s">
        <v>61</v>
      </c>
      <c r="D35" s="11">
        <v>2000000</v>
      </c>
      <c r="E35" s="88" t="s">
        <v>20</v>
      </c>
      <c r="F35" s="89">
        <f t="shared" si="0"/>
        <v>2000000</v>
      </c>
      <c r="G35" s="160"/>
      <c r="H35" s="160"/>
    </row>
    <row r="36" spans="1:8" x14ac:dyDescent="0.3">
      <c r="A36" s="94">
        <v>18</v>
      </c>
      <c r="B36" s="100" t="s">
        <v>98</v>
      </c>
      <c r="C36" s="96" t="s">
        <v>62</v>
      </c>
      <c r="D36" s="11">
        <v>750000</v>
      </c>
      <c r="E36" s="88" t="s">
        <v>20</v>
      </c>
      <c r="F36" s="89">
        <f t="shared" si="0"/>
        <v>750000</v>
      </c>
      <c r="G36" s="160"/>
      <c r="H36" s="160"/>
    </row>
    <row r="37" spans="1:8" ht="31.2" x14ac:dyDescent="0.3">
      <c r="A37" s="94">
        <v>19</v>
      </c>
      <c r="B37" s="100" t="s">
        <v>99</v>
      </c>
      <c r="C37" s="96" t="s">
        <v>59</v>
      </c>
      <c r="D37" s="11">
        <v>500000</v>
      </c>
      <c r="E37" s="88" t="s">
        <v>20</v>
      </c>
      <c r="F37" s="89">
        <f t="shared" si="0"/>
        <v>500000</v>
      </c>
      <c r="G37" s="160"/>
      <c r="H37" s="160"/>
    </row>
    <row r="38" spans="1:8" ht="31.2" x14ac:dyDescent="0.3">
      <c r="A38" s="94">
        <v>20</v>
      </c>
      <c r="B38" s="100" t="s">
        <v>100</v>
      </c>
      <c r="C38" s="96" t="s">
        <v>63</v>
      </c>
      <c r="D38" s="11">
        <v>500000</v>
      </c>
      <c r="E38" s="88" t="s">
        <v>20</v>
      </c>
      <c r="F38" s="89">
        <f t="shared" si="0"/>
        <v>500000</v>
      </c>
      <c r="G38" s="160"/>
      <c r="H38" s="160"/>
    </row>
    <row r="39" spans="1:8" x14ac:dyDescent="0.3">
      <c r="A39" s="94">
        <v>21</v>
      </c>
      <c r="B39" s="100" t="s">
        <v>101</v>
      </c>
      <c r="C39" s="96" t="s">
        <v>64</v>
      </c>
      <c r="D39" s="11">
        <v>2000000</v>
      </c>
      <c r="E39" s="88" t="s">
        <v>20</v>
      </c>
      <c r="F39" s="89">
        <f t="shared" si="0"/>
        <v>2000000</v>
      </c>
      <c r="G39" s="160"/>
      <c r="H39" s="160"/>
    </row>
    <row r="40" spans="1:8" ht="31.2" x14ac:dyDescent="0.3">
      <c r="A40" s="94">
        <v>22</v>
      </c>
      <c r="B40" s="100" t="s">
        <v>102</v>
      </c>
      <c r="C40" s="96" t="s">
        <v>65</v>
      </c>
      <c r="D40" s="11">
        <v>500000</v>
      </c>
      <c r="E40" s="88" t="s">
        <v>20</v>
      </c>
      <c r="F40" s="89">
        <f t="shared" si="0"/>
        <v>500000</v>
      </c>
      <c r="G40" s="160"/>
      <c r="H40" s="160"/>
    </row>
    <row r="41" spans="1:8" x14ac:dyDescent="0.3">
      <c r="A41" s="94">
        <v>23</v>
      </c>
      <c r="B41" s="100" t="s">
        <v>103</v>
      </c>
      <c r="C41" s="96" t="s">
        <v>66</v>
      </c>
      <c r="D41" s="11">
        <v>3000000</v>
      </c>
      <c r="E41" s="88" t="s">
        <v>20</v>
      </c>
      <c r="F41" s="89">
        <f t="shared" si="0"/>
        <v>3000000</v>
      </c>
      <c r="G41" s="160"/>
      <c r="H41" s="160"/>
    </row>
    <row r="42" spans="1:8" x14ac:dyDescent="0.3">
      <c r="A42" s="94">
        <v>24</v>
      </c>
      <c r="B42" s="100" t="s">
        <v>104</v>
      </c>
      <c r="C42" s="96" t="s">
        <v>67</v>
      </c>
      <c r="D42" s="11">
        <v>4000000</v>
      </c>
      <c r="E42" s="101">
        <v>900000</v>
      </c>
      <c r="F42" s="89">
        <f t="shared" si="0"/>
        <v>4000000</v>
      </c>
      <c r="G42" s="160"/>
      <c r="H42" s="160"/>
    </row>
    <row r="43" spans="1:8" x14ac:dyDescent="0.3">
      <c r="A43" s="94">
        <v>25</v>
      </c>
      <c r="B43" s="100" t="s">
        <v>105</v>
      </c>
      <c r="C43" s="96" t="s">
        <v>68</v>
      </c>
      <c r="D43" s="11">
        <v>2700000</v>
      </c>
      <c r="E43" s="88" t="s">
        <v>20</v>
      </c>
      <c r="F43" s="89">
        <f t="shared" si="0"/>
        <v>2700000</v>
      </c>
      <c r="G43" s="160"/>
      <c r="H43" s="160"/>
    </row>
    <row r="44" spans="1:8" ht="46.8" x14ac:dyDescent="0.3">
      <c r="A44" s="94">
        <v>26</v>
      </c>
      <c r="B44" s="100" t="s">
        <v>106</v>
      </c>
      <c r="C44" s="96" t="s">
        <v>69</v>
      </c>
      <c r="D44" s="11">
        <v>925000</v>
      </c>
      <c r="E44" s="101">
        <v>500000</v>
      </c>
      <c r="F44" s="89">
        <f t="shared" si="0"/>
        <v>925000</v>
      </c>
      <c r="G44" s="160"/>
      <c r="H44" s="160"/>
    </row>
    <row r="45" spans="1:8" ht="46.8" x14ac:dyDescent="0.3">
      <c r="A45" s="94">
        <v>27</v>
      </c>
      <c r="B45" s="100" t="s">
        <v>107</v>
      </c>
      <c r="C45" s="96" t="s">
        <v>70</v>
      </c>
      <c r="D45" s="11">
        <v>1500000</v>
      </c>
      <c r="E45" s="88" t="s">
        <v>20</v>
      </c>
      <c r="F45" s="89">
        <f t="shared" si="0"/>
        <v>1500000</v>
      </c>
      <c r="G45" s="160"/>
      <c r="H45" s="160"/>
    </row>
    <row r="46" spans="1:8" ht="31.2" x14ac:dyDescent="0.3">
      <c r="A46" s="94">
        <v>28</v>
      </c>
      <c r="B46" s="100" t="s">
        <v>108</v>
      </c>
      <c r="C46" s="96" t="s">
        <v>71</v>
      </c>
      <c r="D46" s="11">
        <v>750000</v>
      </c>
      <c r="E46" s="101">
        <v>431900</v>
      </c>
      <c r="F46" s="89">
        <f t="shared" si="0"/>
        <v>750000</v>
      </c>
      <c r="G46" s="160"/>
      <c r="H46" s="160"/>
    </row>
    <row r="47" spans="1:8" x14ac:dyDescent="0.3">
      <c r="A47" s="94">
        <v>29</v>
      </c>
      <c r="B47" s="100" t="s">
        <v>109</v>
      </c>
      <c r="C47" s="96" t="s">
        <v>72</v>
      </c>
      <c r="D47" s="11">
        <v>1000000</v>
      </c>
      <c r="E47" s="88" t="s">
        <v>20</v>
      </c>
      <c r="F47" s="89">
        <v>0</v>
      </c>
      <c r="G47" s="160"/>
      <c r="H47" s="160"/>
    </row>
    <row r="48" spans="1:8" ht="31.2" x14ac:dyDescent="0.3">
      <c r="A48" s="94">
        <v>30</v>
      </c>
      <c r="B48" s="100" t="s">
        <v>110</v>
      </c>
      <c r="C48" s="96" t="s">
        <v>73</v>
      </c>
      <c r="D48" s="11">
        <v>2000000</v>
      </c>
      <c r="E48" s="88" t="s">
        <v>20</v>
      </c>
      <c r="F48" s="89">
        <v>0</v>
      </c>
      <c r="G48" s="160"/>
      <c r="H48" s="160"/>
    </row>
    <row r="49" spans="1:8" ht="46.8" x14ac:dyDescent="0.3">
      <c r="A49" s="94">
        <v>31</v>
      </c>
      <c r="B49" s="100" t="s">
        <v>111</v>
      </c>
      <c r="C49" s="96" t="s">
        <v>74</v>
      </c>
      <c r="D49" s="11">
        <v>1900000</v>
      </c>
      <c r="E49" s="88" t="s">
        <v>20</v>
      </c>
      <c r="F49" s="89">
        <v>0</v>
      </c>
      <c r="G49" s="160"/>
      <c r="H49" s="160"/>
    </row>
    <row r="50" spans="1:8" ht="31.2" x14ac:dyDescent="0.3">
      <c r="A50" s="94">
        <v>32</v>
      </c>
      <c r="B50" s="100" t="s">
        <v>112</v>
      </c>
      <c r="C50" s="96" t="s">
        <v>75</v>
      </c>
      <c r="D50" s="11">
        <v>1000000</v>
      </c>
      <c r="E50" s="88" t="s">
        <v>20</v>
      </c>
      <c r="F50" s="89">
        <v>0</v>
      </c>
      <c r="G50" s="160"/>
      <c r="H50" s="160"/>
    </row>
    <row r="51" spans="1:8" ht="31.2" x14ac:dyDescent="0.3">
      <c r="A51" s="94">
        <v>33</v>
      </c>
      <c r="B51" s="100" t="s">
        <v>113</v>
      </c>
      <c r="C51" s="96" t="s">
        <v>76</v>
      </c>
      <c r="D51" s="11">
        <v>2000000</v>
      </c>
      <c r="E51" s="88" t="s">
        <v>20</v>
      </c>
      <c r="F51" s="89">
        <v>0</v>
      </c>
      <c r="G51" s="160"/>
      <c r="H51" s="160"/>
    </row>
    <row r="52" spans="1:8" x14ac:dyDescent="0.3">
      <c r="A52" s="94">
        <v>34</v>
      </c>
      <c r="B52" s="100" t="s">
        <v>114</v>
      </c>
      <c r="C52" s="96" t="s">
        <v>77</v>
      </c>
      <c r="D52" s="11">
        <v>5000000</v>
      </c>
      <c r="E52" s="88" t="s">
        <v>20</v>
      </c>
      <c r="F52" s="89">
        <v>0</v>
      </c>
      <c r="G52" s="160"/>
      <c r="H52" s="160"/>
    </row>
    <row r="53" spans="1:8" x14ac:dyDescent="0.3">
      <c r="A53" s="94">
        <v>35</v>
      </c>
      <c r="B53" s="100" t="s">
        <v>115</v>
      </c>
      <c r="C53" s="96" t="s">
        <v>78</v>
      </c>
      <c r="D53" s="11">
        <v>2000000</v>
      </c>
      <c r="E53" s="88" t="s">
        <v>20</v>
      </c>
      <c r="F53" s="89">
        <v>0</v>
      </c>
      <c r="G53" s="160"/>
      <c r="H53" s="160"/>
    </row>
    <row r="54" spans="1:8" ht="46.8" x14ac:dyDescent="0.3">
      <c r="A54" s="94">
        <v>36</v>
      </c>
      <c r="B54" s="100" t="s">
        <v>116</v>
      </c>
      <c r="C54" s="96" t="s">
        <v>79</v>
      </c>
      <c r="D54" s="11">
        <v>5000000</v>
      </c>
      <c r="E54" s="88" t="s">
        <v>20</v>
      </c>
      <c r="F54" s="89">
        <v>2000000</v>
      </c>
      <c r="G54" s="160"/>
      <c r="H54" s="160"/>
    </row>
    <row r="55" spans="1:8" x14ac:dyDescent="0.3">
      <c r="A55" s="94">
        <v>37</v>
      </c>
      <c r="B55" s="100" t="s">
        <v>117</v>
      </c>
      <c r="C55" s="96" t="s">
        <v>80</v>
      </c>
      <c r="D55" s="11">
        <v>40000000</v>
      </c>
      <c r="E55" s="101">
        <v>2700000</v>
      </c>
      <c r="F55" s="89">
        <v>40000000</v>
      </c>
      <c r="G55" s="160"/>
      <c r="H55" s="160"/>
    </row>
    <row r="56" spans="1:8" ht="16.5" customHeight="1" x14ac:dyDescent="0.3">
      <c r="A56" s="631" t="s">
        <v>44</v>
      </c>
      <c r="B56" s="632"/>
      <c r="C56" s="633"/>
      <c r="D56" s="102">
        <v>100000000</v>
      </c>
      <c r="E56" s="103">
        <v>5031900</v>
      </c>
      <c r="F56" s="98">
        <f>SUM(F19:F55)</f>
        <v>82100000</v>
      </c>
      <c r="G56" s="634"/>
      <c r="H56" s="634"/>
    </row>
    <row r="57" spans="1:8" x14ac:dyDescent="0.3">
      <c r="A57" s="104">
        <v>4</v>
      </c>
      <c r="B57" s="105" t="s">
        <v>125</v>
      </c>
      <c r="C57" s="151"/>
      <c r="F57" s="84"/>
    </row>
    <row r="58" spans="1:8" x14ac:dyDescent="0.3">
      <c r="A58" s="94">
        <v>1</v>
      </c>
      <c r="B58" s="100" t="s">
        <v>127</v>
      </c>
      <c r="C58" s="96" t="s">
        <v>118</v>
      </c>
      <c r="D58" s="11">
        <v>3000000</v>
      </c>
      <c r="E58" s="88" t="s">
        <v>20</v>
      </c>
      <c r="F58" s="89">
        <f>D58</f>
        <v>3000000</v>
      </c>
      <c r="G58" s="160"/>
      <c r="H58" s="160"/>
    </row>
    <row r="59" spans="1:8" x14ac:dyDescent="0.3">
      <c r="A59" s="94">
        <v>2</v>
      </c>
      <c r="B59" s="100" t="s">
        <v>128</v>
      </c>
      <c r="C59" s="96" t="s">
        <v>119</v>
      </c>
      <c r="D59" s="11">
        <v>2000000</v>
      </c>
      <c r="E59" s="88" t="s">
        <v>20</v>
      </c>
      <c r="F59" s="89">
        <f t="shared" ref="F59:F64" si="1">D59</f>
        <v>2000000</v>
      </c>
      <c r="G59" s="160"/>
      <c r="H59" s="160"/>
    </row>
    <row r="60" spans="1:8" ht="46.8" x14ac:dyDescent="0.3">
      <c r="A60" s="94">
        <v>3</v>
      </c>
      <c r="B60" s="100" t="s">
        <v>129</v>
      </c>
      <c r="C60" s="96" t="s">
        <v>120</v>
      </c>
      <c r="D60" s="11">
        <v>2000000</v>
      </c>
      <c r="E60" s="88" t="s">
        <v>20</v>
      </c>
      <c r="F60" s="89">
        <f t="shared" si="1"/>
        <v>2000000</v>
      </c>
      <c r="G60" s="160"/>
      <c r="H60" s="160"/>
    </row>
    <row r="61" spans="1:8" x14ac:dyDescent="0.3">
      <c r="A61" s="94">
        <v>4</v>
      </c>
      <c r="B61" s="100" t="s">
        <v>130</v>
      </c>
      <c r="C61" s="96" t="s">
        <v>121</v>
      </c>
      <c r="D61" s="11">
        <v>23000000</v>
      </c>
      <c r="E61" s="88" t="s">
        <v>20</v>
      </c>
      <c r="F61" s="89">
        <f t="shared" si="1"/>
        <v>23000000</v>
      </c>
      <c r="G61" s="160"/>
      <c r="H61" s="160"/>
    </row>
    <row r="62" spans="1:8" ht="31.2" x14ac:dyDescent="0.3">
      <c r="A62" s="94">
        <v>5</v>
      </c>
      <c r="B62" s="100" t="s">
        <v>131</v>
      </c>
      <c r="C62" s="96" t="s">
        <v>122</v>
      </c>
      <c r="D62" s="11">
        <v>5000000</v>
      </c>
      <c r="E62" s="88" t="s">
        <v>20</v>
      </c>
      <c r="F62" s="89">
        <v>3000000</v>
      </c>
      <c r="G62" s="160"/>
      <c r="H62" s="160"/>
    </row>
    <row r="63" spans="1:8" x14ac:dyDescent="0.3">
      <c r="A63" s="94">
        <v>6</v>
      </c>
      <c r="B63" s="100" t="s">
        <v>132</v>
      </c>
      <c r="C63" s="96" t="s">
        <v>123</v>
      </c>
      <c r="D63" s="11">
        <v>3000000</v>
      </c>
      <c r="E63" s="88" t="s">
        <v>20</v>
      </c>
      <c r="F63" s="89">
        <f t="shared" si="1"/>
        <v>3000000</v>
      </c>
      <c r="G63" s="160"/>
      <c r="H63" s="160"/>
    </row>
    <row r="64" spans="1:8" ht="31.2" x14ac:dyDescent="0.3">
      <c r="A64" s="94">
        <v>7</v>
      </c>
      <c r="B64" s="100" t="s">
        <v>133</v>
      </c>
      <c r="C64" s="96" t="s">
        <v>124</v>
      </c>
      <c r="D64" s="11">
        <v>2000000</v>
      </c>
      <c r="E64" s="88" t="s">
        <v>20</v>
      </c>
      <c r="F64" s="89">
        <f t="shared" si="1"/>
        <v>2000000</v>
      </c>
      <c r="G64" s="160"/>
      <c r="H64" s="160"/>
    </row>
    <row r="65" spans="1:8" ht="15" customHeight="1" x14ac:dyDescent="0.3">
      <c r="A65" s="631" t="s">
        <v>126</v>
      </c>
      <c r="B65" s="632"/>
      <c r="C65" s="633"/>
      <c r="D65" s="102">
        <v>40000000</v>
      </c>
      <c r="E65" s="88" t="s">
        <v>20</v>
      </c>
      <c r="F65" s="98">
        <f>SUM(F58:F64)</f>
        <v>38000000</v>
      </c>
      <c r="G65" s="634"/>
      <c r="H65" s="634"/>
    </row>
    <row r="66" spans="1:8" x14ac:dyDescent="0.3">
      <c r="A66" s="82">
        <v>5</v>
      </c>
      <c r="B66" s="106" t="s">
        <v>134</v>
      </c>
      <c r="C66" s="149"/>
      <c r="D66" s="85"/>
      <c r="E66" s="93"/>
      <c r="F66" s="84"/>
    </row>
    <row r="67" spans="1:8" x14ac:dyDescent="0.3">
      <c r="A67" s="94">
        <v>1</v>
      </c>
      <c r="B67" s="100" t="s">
        <v>146</v>
      </c>
      <c r="C67" s="96" t="s">
        <v>135</v>
      </c>
      <c r="D67" s="11">
        <v>500000</v>
      </c>
      <c r="E67" s="88" t="s">
        <v>20</v>
      </c>
      <c r="F67" s="89">
        <f>D67</f>
        <v>500000</v>
      </c>
      <c r="G67" s="160"/>
      <c r="H67" s="160"/>
    </row>
    <row r="68" spans="1:8" x14ac:dyDescent="0.3">
      <c r="A68" s="94">
        <v>2</v>
      </c>
      <c r="B68" s="100" t="s">
        <v>147</v>
      </c>
      <c r="C68" s="96" t="s">
        <v>136</v>
      </c>
      <c r="D68" s="11">
        <v>5000000</v>
      </c>
      <c r="E68" s="88" t="s">
        <v>20</v>
      </c>
      <c r="F68" s="89">
        <f t="shared" ref="F68:F75" si="2">D68</f>
        <v>5000000</v>
      </c>
      <c r="G68" s="160"/>
      <c r="H68" s="160"/>
    </row>
    <row r="69" spans="1:8" ht="31.2" x14ac:dyDescent="0.3">
      <c r="A69" s="94">
        <v>3</v>
      </c>
      <c r="B69" s="100" t="s">
        <v>148</v>
      </c>
      <c r="C69" s="96" t="s">
        <v>137</v>
      </c>
      <c r="D69" s="11">
        <v>500000</v>
      </c>
      <c r="E69" s="88" t="s">
        <v>20</v>
      </c>
      <c r="F69" s="89">
        <f t="shared" si="2"/>
        <v>500000</v>
      </c>
      <c r="G69" s="160"/>
      <c r="H69" s="160"/>
    </row>
    <row r="70" spans="1:8" ht="31.2" x14ac:dyDescent="0.3">
      <c r="A70" s="94">
        <v>4</v>
      </c>
      <c r="B70" s="100" t="s">
        <v>149</v>
      </c>
      <c r="C70" s="96" t="s">
        <v>138</v>
      </c>
      <c r="D70" s="11">
        <v>2000000</v>
      </c>
      <c r="E70" s="88" t="s">
        <v>20</v>
      </c>
      <c r="F70" s="89">
        <f t="shared" si="2"/>
        <v>2000000</v>
      </c>
      <c r="G70" s="160"/>
      <c r="H70" s="160"/>
    </row>
    <row r="71" spans="1:8" ht="31.2" x14ac:dyDescent="0.3">
      <c r="A71" s="94">
        <v>5</v>
      </c>
      <c r="B71" s="100" t="s">
        <v>150</v>
      </c>
      <c r="C71" s="96" t="s">
        <v>139</v>
      </c>
      <c r="D71" s="11">
        <v>2000000</v>
      </c>
      <c r="E71" s="88" t="s">
        <v>20</v>
      </c>
      <c r="F71" s="89">
        <f t="shared" si="2"/>
        <v>2000000</v>
      </c>
      <c r="G71" s="160"/>
      <c r="H71" s="160"/>
    </row>
    <row r="72" spans="1:8" ht="31.2" x14ac:dyDescent="0.3">
      <c r="A72" s="94">
        <v>6</v>
      </c>
      <c r="B72" s="100" t="s">
        <v>151</v>
      </c>
      <c r="C72" s="96" t="s">
        <v>140</v>
      </c>
      <c r="D72" s="11">
        <v>500000</v>
      </c>
      <c r="E72" s="88" t="s">
        <v>20</v>
      </c>
      <c r="F72" s="89">
        <f t="shared" si="2"/>
        <v>500000</v>
      </c>
      <c r="G72" s="160"/>
      <c r="H72" s="160"/>
    </row>
    <row r="73" spans="1:8" ht="46.8" x14ac:dyDescent="0.3">
      <c r="A73" s="94">
        <v>7</v>
      </c>
      <c r="B73" s="100" t="s">
        <v>152</v>
      </c>
      <c r="C73" s="96" t="s">
        <v>141</v>
      </c>
      <c r="D73" s="11">
        <v>2500000</v>
      </c>
      <c r="E73" s="101">
        <v>705000</v>
      </c>
      <c r="F73" s="89">
        <f t="shared" si="2"/>
        <v>2500000</v>
      </c>
      <c r="G73" s="160"/>
      <c r="H73" s="160"/>
    </row>
    <row r="74" spans="1:8" ht="31.2" x14ac:dyDescent="0.3">
      <c r="A74" s="94">
        <v>8</v>
      </c>
      <c r="B74" s="100" t="s">
        <v>153</v>
      </c>
      <c r="C74" s="96" t="s">
        <v>142</v>
      </c>
      <c r="D74" s="11">
        <v>500000</v>
      </c>
      <c r="E74" s="88" t="s">
        <v>20</v>
      </c>
      <c r="F74" s="89">
        <f t="shared" si="2"/>
        <v>500000</v>
      </c>
      <c r="G74" s="160"/>
      <c r="H74" s="160"/>
    </row>
    <row r="75" spans="1:8" x14ac:dyDescent="0.3">
      <c r="A75" s="94">
        <v>9</v>
      </c>
      <c r="B75" s="100" t="s">
        <v>154</v>
      </c>
      <c r="C75" s="96" t="s">
        <v>143</v>
      </c>
      <c r="D75" s="11">
        <v>1500000</v>
      </c>
      <c r="E75" s="88" t="s">
        <v>20</v>
      </c>
      <c r="F75" s="89">
        <f t="shared" si="2"/>
        <v>1500000</v>
      </c>
      <c r="G75" s="160"/>
      <c r="H75" s="160"/>
    </row>
    <row r="76" spans="1:8" x14ac:dyDescent="0.3">
      <c r="A76" s="94">
        <v>10</v>
      </c>
      <c r="B76" s="100" t="s">
        <v>155</v>
      </c>
      <c r="C76" s="96" t="s">
        <v>144</v>
      </c>
      <c r="D76" s="11">
        <v>16000000</v>
      </c>
      <c r="E76" s="88" t="s">
        <v>20</v>
      </c>
      <c r="F76" s="89">
        <v>10000000</v>
      </c>
      <c r="G76" s="160"/>
      <c r="H76" s="160"/>
    </row>
    <row r="77" spans="1:8" ht="17.25" customHeight="1" x14ac:dyDescent="0.3">
      <c r="A77" s="612" t="s">
        <v>145</v>
      </c>
      <c r="B77" s="613"/>
      <c r="C77" s="614"/>
      <c r="D77" s="102">
        <v>31000000</v>
      </c>
      <c r="E77" s="103">
        <v>705000</v>
      </c>
      <c r="F77" s="107">
        <f>SUM(F67:F76)</f>
        <v>25000000</v>
      </c>
      <c r="G77" s="126"/>
      <c r="H77" s="126"/>
    </row>
    <row r="78" spans="1:8" x14ac:dyDescent="0.3">
      <c r="A78" s="108">
        <v>6</v>
      </c>
      <c r="B78" s="109" t="s">
        <v>156</v>
      </c>
      <c r="C78" s="152"/>
      <c r="D78" s="110"/>
      <c r="F78" s="84"/>
    </row>
    <row r="79" spans="1:8" ht="78" x14ac:dyDescent="0.3">
      <c r="A79" s="94">
        <v>1</v>
      </c>
      <c r="B79" s="100" t="s">
        <v>213</v>
      </c>
      <c r="C79" s="96" t="s">
        <v>186</v>
      </c>
      <c r="D79" s="11">
        <v>800000</v>
      </c>
      <c r="E79" s="88" t="s">
        <v>20</v>
      </c>
      <c r="F79" s="89">
        <f>D79</f>
        <v>800000</v>
      </c>
      <c r="G79" s="160"/>
      <c r="H79" s="160"/>
    </row>
    <row r="80" spans="1:8" ht="93.6" x14ac:dyDescent="0.3">
      <c r="A80" s="94">
        <v>2</v>
      </c>
      <c r="B80" s="100" t="s">
        <v>200</v>
      </c>
      <c r="C80" s="96" t="s">
        <v>187</v>
      </c>
      <c r="D80" s="11">
        <v>5000000</v>
      </c>
      <c r="E80" s="88" t="s">
        <v>20</v>
      </c>
      <c r="F80" s="89">
        <f t="shared" ref="F80:F92" si="3">D80</f>
        <v>5000000</v>
      </c>
      <c r="G80" s="160"/>
      <c r="H80" s="160"/>
    </row>
    <row r="81" spans="1:8" x14ac:dyDescent="0.3">
      <c r="A81" s="94">
        <v>3</v>
      </c>
      <c r="B81" s="100" t="s">
        <v>201</v>
      </c>
      <c r="C81" s="96" t="s">
        <v>188</v>
      </c>
      <c r="D81" s="11">
        <v>500000</v>
      </c>
      <c r="E81" s="88" t="s">
        <v>20</v>
      </c>
      <c r="F81" s="89">
        <f t="shared" si="3"/>
        <v>500000</v>
      </c>
      <c r="G81" s="160"/>
      <c r="H81" s="160"/>
    </row>
    <row r="82" spans="1:8" ht="109.2" x14ac:dyDescent="0.3">
      <c r="A82" s="94">
        <v>4</v>
      </c>
      <c r="B82" s="100" t="s">
        <v>202</v>
      </c>
      <c r="C82" s="96" t="s">
        <v>189</v>
      </c>
      <c r="D82" s="11">
        <v>1500000</v>
      </c>
      <c r="E82" s="88" t="s">
        <v>20</v>
      </c>
      <c r="F82" s="89">
        <f t="shared" si="3"/>
        <v>1500000</v>
      </c>
      <c r="G82" s="160"/>
      <c r="H82" s="160"/>
    </row>
    <row r="83" spans="1:8" ht="46.8" x14ac:dyDescent="0.3">
      <c r="A83" s="94">
        <v>5</v>
      </c>
      <c r="B83" s="100" t="s">
        <v>203</v>
      </c>
      <c r="C83" s="96" t="s">
        <v>190</v>
      </c>
      <c r="D83" s="11">
        <v>500000</v>
      </c>
      <c r="E83" s="88" t="s">
        <v>20</v>
      </c>
      <c r="F83" s="89">
        <f t="shared" si="3"/>
        <v>500000</v>
      </c>
      <c r="G83" s="160"/>
      <c r="H83" s="160"/>
    </row>
    <row r="84" spans="1:8" x14ac:dyDescent="0.3">
      <c r="A84" s="94">
        <v>6</v>
      </c>
      <c r="B84" s="100" t="s">
        <v>204</v>
      </c>
      <c r="C84" s="96" t="s">
        <v>191</v>
      </c>
      <c r="D84" s="11">
        <v>80000000</v>
      </c>
      <c r="E84" s="88" t="s">
        <v>20</v>
      </c>
      <c r="F84" s="89">
        <v>30000000</v>
      </c>
      <c r="G84" s="160"/>
      <c r="H84" s="160"/>
    </row>
    <row r="85" spans="1:8" x14ac:dyDescent="0.3">
      <c r="A85" s="94">
        <v>7</v>
      </c>
      <c r="B85" s="100" t="s">
        <v>205</v>
      </c>
      <c r="C85" s="96" t="s">
        <v>192</v>
      </c>
      <c r="D85" s="11">
        <v>6900000</v>
      </c>
      <c r="E85" s="88" t="s">
        <v>20</v>
      </c>
      <c r="F85" s="89">
        <v>0</v>
      </c>
      <c r="G85" s="160"/>
      <c r="H85" s="160"/>
    </row>
    <row r="86" spans="1:8" ht="31.2" x14ac:dyDescent="0.3">
      <c r="A86" s="94">
        <v>8</v>
      </c>
      <c r="B86" s="100" t="s">
        <v>206</v>
      </c>
      <c r="C86" s="96" t="s">
        <v>193</v>
      </c>
      <c r="D86" s="11">
        <v>5000000</v>
      </c>
      <c r="E86" s="88" t="s">
        <v>20</v>
      </c>
      <c r="F86" s="89">
        <f t="shared" si="3"/>
        <v>5000000</v>
      </c>
      <c r="G86" s="160"/>
      <c r="H86" s="160"/>
    </row>
    <row r="87" spans="1:8" ht="31.2" x14ac:dyDescent="0.3">
      <c r="A87" s="94">
        <v>9</v>
      </c>
      <c r="B87" s="100" t="s">
        <v>207</v>
      </c>
      <c r="C87" s="96" t="s">
        <v>194</v>
      </c>
      <c r="D87" s="11">
        <v>5000000</v>
      </c>
      <c r="E87" s="88" t="s">
        <v>20</v>
      </c>
      <c r="F87" s="89">
        <f t="shared" si="3"/>
        <v>5000000</v>
      </c>
      <c r="G87" s="160"/>
      <c r="H87" s="160"/>
    </row>
    <row r="88" spans="1:8" ht="31.2" x14ac:dyDescent="0.3">
      <c r="A88" s="94">
        <v>10</v>
      </c>
      <c r="B88" s="100" t="s">
        <v>208</v>
      </c>
      <c r="C88" s="96" t="s">
        <v>195</v>
      </c>
      <c r="D88" s="11">
        <v>5000000</v>
      </c>
      <c r="E88" s="88" t="s">
        <v>20</v>
      </c>
      <c r="F88" s="89">
        <f t="shared" si="3"/>
        <v>5000000</v>
      </c>
      <c r="G88" s="160"/>
      <c r="H88" s="160"/>
    </row>
    <row r="89" spans="1:8" ht="62.4" x14ac:dyDescent="0.3">
      <c r="A89" s="94">
        <v>11</v>
      </c>
      <c r="B89" s="100" t="s">
        <v>209</v>
      </c>
      <c r="C89" s="96" t="s">
        <v>196</v>
      </c>
      <c r="D89" s="11">
        <v>1500000</v>
      </c>
      <c r="E89" s="101">
        <v>750000</v>
      </c>
      <c r="F89" s="89">
        <f t="shared" si="3"/>
        <v>1500000</v>
      </c>
      <c r="G89" s="160"/>
      <c r="H89" s="160"/>
    </row>
    <row r="90" spans="1:8" ht="62.4" x14ac:dyDescent="0.3">
      <c r="A90" s="94">
        <v>12</v>
      </c>
      <c r="B90" s="100" t="s">
        <v>210</v>
      </c>
      <c r="C90" s="96" t="s">
        <v>197</v>
      </c>
      <c r="D90" s="11">
        <v>800000</v>
      </c>
      <c r="E90" s="88" t="s">
        <v>20</v>
      </c>
      <c r="F90" s="89">
        <f t="shared" si="3"/>
        <v>800000</v>
      </c>
      <c r="G90" s="160"/>
      <c r="H90" s="160"/>
    </row>
    <row r="91" spans="1:8" ht="31.2" x14ac:dyDescent="0.3">
      <c r="A91" s="94">
        <v>13</v>
      </c>
      <c r="B91" s="100" t="s">
        <v>211</v>
      </c>
      <c r="C91" s="96" t="s">
        <v>198</v>
      </c>
      <c r="D91" s="11">
        <v>1500000</v>
      </c>
      <c r="E91" s="88" t="s">
        <v>20</v>
      </c>
      <c r="F91" s="89">
        <f t="shared" si="3"/>
        <v>1500000</v>
      </c>
      <c r="G91" s="160"/>
      <c r="H91" s="160"/>
    </row>
    <row r="92" spans="1:8" ht="46.8" x14ac:dyDescent="0.3">
      <c r="A92" s="94">
        <v>14</v>
      </c>
      <c r="B92" s="100" t="s">
        <v>212</v>
      </c>
      <c r="C92" s="96" t="s">
        <v>199</v>
      </c>
      <c r="D92" s="11">
        <v>1000000</v>
      </c>
      <c r="E92" s="88" t="s">
        <v>20</v>
      </c>
      <c r="F92" s="89">
        <f t="shared" si="3"/>
        <v>1000000</v>
      </c>
      <c r="G92" s="160"/>
      <c r="H92" s="160"/>
    </row>
    <row r="93" spans="1:8" ht="15.75" customHeight="1" x14ac:dyDescent="0.3">
      <c r="A93" s="615" t="s">
        <v>185</v>
      </c>
      <c r="B93" s="616"/>
      <c r="C93" s="617"/>
      <c r="D93" s="102">
        <v>115000000</v>
      </c>
      <c r="E93" s="103">
        <v>750000</v>
      </c>
      <c r="F93" s="98">
        <f>SUM(F79:F92)</f>
        <v>58100000</v>
      </c>
      <c r="G93" s="611"/>
      <c r="H93" s="611"/>
    </row>
    <row r="94" spans="1:8" x14ac:dyDescent="0.3">
      <c r="A94" s="111">
        <v>7</v>
      </c>
      <c r="B94" s="112" t="s">
        <v>214</v>
      </c>
      <c r="C94" s="152"/>
      <c r="D94" s="110"/>
      <c r="E94" s="110"/>
      <c r="F94" s="84"/>
      <c r="G94" s="110"/>
      <c r="H94" s="110"/>
    </row>
    <row r="95" spans="1:8" x14ac:dyDescent="0.3">
      <c r="A95" s="94">
        <v>1</v>
      </c>
      <c r="B95" s="100" t="s">
        <v>217</v>
      </c>
      <c r="C95" s="96" t="s">
        <v>215</v>
      </c>
      <c r="D95" s="11">
        <v>1200000</v>
      </c>
      <c r="E95" s="88" t="s">
        <v>20</v>
      </c>
      <c r="F95" s="89">
        <f>D95</f>
        <v>1200000</v>
      </c>
      <c r="G95" s="160"/>
      <c r="H95" s="160"/>
    </row>
    <row r="96" spans="1:8" x14ac:dyDescent="0.3">
      <c r="A96" s="94">
        <v>2</v>
      </c>
      <c r="B96" s="100" t="s">
        <v>218</v>
      </c>
      <c r="C96" s="96" t="s">
        <v>216</v>
      </c>
      <c r="D96" s="11">
        <v>800000</v>
      </c>
      <c r="E96" s="88" t="s">
        <v>20</v>
      </c>
      <c r="F96" s="89">
        <f>D96</f>
        <v>800000</v>
      </c>
      <c r="G96" s="160"/>
      <c r="H96" s="160"/>
    </row>
    <row r="97" spans="1:8" ht="15" customHeight="1" x14ac:dyDescent="0.3">
      <c r="A97" s="129"/>
      <c r="B97" s="129"/>
      <c r="C97" s="147" t="s">
        <v>219</v>
      </c>
      <c r="D97" s="113">
        <v>2000000</v>
      </c>
      <c r="E97" s="88" t="s">
        <v>20</v>
      </c>
      <c r="F97" s="98">
        <f>SUM(F95:F96)</f>
        <v>2000000</v>
      </c>
      <c r="G97" s="611"/>
      <c r="H97" s="611"/>
    </row>
    <row r="98" spans="1:8" x14ac:dyDescent="0.3">
      <c r="A98" s="114">
        <v>8</v>
      </c>
      <c r="B98" s="112" t="s">
        <v>220</v>
      </c>
      <c r="F98" s="84"/>
    </row>
    <row r="99" spans="1:8" ht="31.2" x14ac:dyDescent="0.3">
      <c r="A99" s="94">
        <v>1</v>
      </c>
      <c r="B99" s="100" t="s">
        <v>236</v>
      </c>
      <c r="C99" s="96" t="s">
        <v>221</v>
      </c>
      <c r="D99" s="11">
        <v>3000000</v>
      </c>
      <c r="E99" s="88" t="s">
        <v>20</v>
      </c>
      <c r="F99" s="89">
        <v>1000000</v>
      </c>
      <c r="G99" s="160"/>
      <c r="H99" s="160"/>
    </row>
    <row r="100" spans="1:8" ht="31.2" x14ac:dyDescent="0.3">
      <c r="A100" s="94">
        <v>2</v>
      </c>
      <c r="B100" s="100" t="s">
        <v>237</v>
      </c>
      <c r="C100" s="96" t="s">
        <v>222</v>
      </c>
      <c r="D100" s="115" t="s">
        <v>20</v>
      </c>
      <c r="E100" s="88" t="s">
        <v>20</v>
      </c>
      <c r="F100" s="89" t="str">
        <f t="shared" ref="F100:F111" si="4">D100</f>
        <v>-</v>
      </c>
      <c r="G100" s="160"/>
      <c r="H100" s="160"/>
    </row>
    <row r="101" spans="1:8" x14ac:dyDescent="0.3">
      <c r="A101" s="94">
        <v>3</v>
      </c>
      <c r="B101" s="100" t="s">
        <v>238</v>
      </c>
      <c r="C101" s="96" t="s">
        <v>223</v>
      </c>
      <c r="D101" s="11">
        <v>5000000</v>
      </c>
      <c r="E101" s="88" t="s">
        <v>20</v>
      </c>
      <c r="F101" s="89">
        <f t="shared" si="4"/>
        <v>5000000</v>
      </c>
      <c r="G101" s="160"/>
      <c r="H101" s="160"/>
    </row>
    <row r="102" spans="1:8" ht="31.2" x14ac:dyDescent="0.3">
      <c r="A102" s="94">
        <v>4</v>
      </c>
      <c r="B102" s="100" t="s">
        <v>239</v>
      </c>
      <c r="C102" s="96" t="s">
        <v>224</v>
      </c>
      <c r="D102" s="11">
        <v>3500000</v>
      </c>
      <c r="E102" s="88" t="s">
        <v>20</v>
      </c>
      <c r="F102" s="89">
        <v>1000000</v>
      </c>
      <c r="G102" s="160"/>
      <c r="H102" s="160"/>
    </row>
    <row r="103" spans="1:8" ht="62.4" x14ac:dyDescent="0.3">
      <c r="A103" s="94">
        <v>5</v>
      </c>
      <c r="B103" s="100" t="s">
        <v>240</v>
      </c>
      <c r="C103" s="96" t="s">
        <v>225</v>
      </c>
      <c r="D103" s="11">
        <v>5000000</v>
      </c>
      <c r="E103" s="88" t="s">
        <v>20</v>
      </c>
      <c r="F103" s="89">
        <f t="shared" si="4"/>
        <v>5000000</v>
      </c>
      <c r="G103" s="160"/>
      <c r="H103" s="160"/>
    </row>
    <row r="104" spans="1:8" x14ac:dyDescent="0.3">
      <c r="A104" s="94">
        <v>6</v>
      </c>
      <c r="B104" s="100" t="s">
        <v>241</v>
      </c>
      <c r="C104" s="96" t="s">
        <v>226</v>
      </c>
      <c r="D104" s="11">
        <v>12000000</v>
      </c>
      <c r="E104" s="101">
        <v>2142500</v>
      </c>
      <c r="F104" s="89">
        <v>5000000</v>
      </c>
      <c r="G104" s="160"/>
      <c r="H104" s="160"/>
    </row>
    <row r="105" spans="1:8" x14ac:dyDescent="0.3">
      <c r="A105" s="94">
        <v>7</v>
      </c>
      <c r="B105" s="100" t="s">
        <v>242</v>
      </c>
      <c r="C105" s="96" t="s">
        <v>227</v>
      </c>
      <c r="D105" s="11">
        <v>5000000</v>
      </c>
      <c r="E105" s="88" t="s">
        <v>20</v>
      </c>
      <c r="F105" s="89">
        <v>3000000</v>
      </c>
      <c r="G105" s="160"/>
      <c r="H105" s="160"/>
    </row>
    <row r="106" spans="1:8" ht="31.2" x14ac:dyDescent="0.3">
      <c r="A106" s="94">
        <v>8</v>
      </c>
      <c r="B106" s="100" t="s">
        <v>243</v>
      </c>
      <c r="C106" s="96" t="s">
        <v>228</v>
      </c>
      <c r="D106" s="115" t="s">
        <v>20</v>
      </c>
      <c r="E106" s="88" t="s">
        <v>20</v>
      </c>
      <c r="F106" s="89" t="str">
        <f t="shared" si="4"/>
        <v>-</v>
      </c>
      <c r="G106" s="160"/>
      <c r="H106" s="160"/>
    </row>
    <row r="107" spans="1:8" ht="31.2" x14ac:dyDescent="0.3">
      <c r="A107" s="94">
        <v>9</v>
      </c>
      <c r="B107" s="100" t="s">
        <v>244</v>
      </c>
      <c r="C107" s="96" t="s">
        <v>229</v>
      </c>
      <c r="D107" s="11">
        <v>6000000</v>
      </c>
      <c r="E107" s="101">
        <v>3000000</v>
      </c>
      <c r="F107" s="89">
        <v>3000000</v>
      </c>
      <c r="G107" s="160"/>
      <c r="H107" s="160"/>
    </row>
    <row r="108" spans="1:8" ht="31.2" x14ac:dyDescent="0.3">
      <c r="A108" s="94">
        <v>10</v>
      </c>
      <c r="B108" s="100" t="s">
        <v>245</v>
      </c>
      <c r="C108" s="96" t="s">
        <v>230</v>
      </c>
      <c r="D108" s="11">
        <v>2000000</v>
      </c>
      <c r="E108" s="88" t="s">
        <v>20</v>
      </c>
      <c r="F108" s="89">
        <f t="shared" si="4"/>
        <v>2000000</v>
      </c>
      <c r="G108" s="160"/>
      <c r="H108" s="160"/>
    </row>
    <row r="109" spans="1:8" ht="31.2" x14ac:dyDescent="0.3">
      <c r="A109" s="94">
        <v>11</v>
      </c>
      <c r="B109" s="100" t="s">
        <v>246</v>
      </c>
      <c r="C109" s="96" t="s">
        <v>231</v>
      </c>
      <c r="D109" s="11">
        <v>3000000</v>
      </c>
      <c r="E109" s="88" t="s">
        <v>20</v>
      </c>
      <c r="F109" s="89">
        <f t="shared" si="4"/>
        <v>3000000</v>
      </c>
      <c r="G109" s="160"/>
      <c r="H109" s="160"/>
    </row>
    <row r="110" spans="1:8" x14ac:dyDescent="0.3">
      <c r="A110" s="94">
        <v>12</v>
      </c>
      <c r="B110" s="100" t="s">
        <v>247</v>
      </c>
      <c r="C110" s="96" t="s">
        <v>232</v>
      </c>
      <c r="D110" s="11">
        <v>10000000</v>
      </c>
      <c r="E110" s="88" t="s">
        <v>20</v>
      </c>
      <c r="F110" s="89">
        <v>5000000</v>
      </c>
      <c r="G110" s="160"/>
      <c r="H110" s="160"/>
    </row>
    <row r="111" spans="1:8" x14ac:dyDescent="0.3">
      <c r="A111" s="94">
        <v>13</v>
      </c>
      <c r="B111" s="100" t="s">
        <v>248</v>
      </c>
      <c r="C111" s="96" t="s">
        <v>233</v>
      </c>
      <c r="D111" s="11">
        <v>500000</v>
      </c>
      <c r="E111" s="88" t="s">
        <v>20</v>
      </c>
      <c r="F111" s="89">
        <f t="shared" si="4"/>
        <v>500000</v>
      </c>
      <c r="G111" s="160"/>
      <c r="H111" s="160"/>
    </row>
    <row r="112" spans="1:8" x14ac:dyDescent="0.3">
      <c r="A112" s="94">
        <v>14</v>
      </c>
      <c r="B112" s="100" t="s">
        <v>249</v>
      </c>
      <c r="C112" s="96" t="s">
        <v>234</v>
      </c>
      <c r="D112" s="11">
        <v>25000000</v>
      </c>
      <c r="E112" s="88" t="s">
        <v>20</v>
      </c>
      <c r="F112" s="89">
        <v>20000000</v>
      </c>
      <c r="G112" s="160"/>
      <c r="H112" s="160"/>
    </row>
    <row r="113" spans="1:8" ht="15" customHeight="1" x14ac:dyDescent="0.3">
      <c r="A113" s="85"/>
      <c r="B113" s="129"/>
      <c r="C113" s="129" t="s">
        <v>235</v>
      </c>
      <c r="D113" s="102">
        <v>80000000</v>
      </c>
      <c r="E113" s="103">
        <v>5142500</v>
      </c>
      <c r="F113" s="98">
        <f>SUM(F99:F112)</f>
        <v>53500000</v>
      </c>
      <c r="G113" s="611"/>
      <c r="H113" s="611"/>
    </row>
    <row r="114" spans="1:8" x14ac:dyDescent="0.3">
      <c r="A114" s="108">
        <v>9</v>
      </c>
      <c r="B114" s="112" t="s">
        <v>250</v>
      </c>
      <c r="F114" s="84"/>
    </row>
    <row r="115" spans="1:8" ht="31.2" x14ac:dyDescent="0.3">
      <c r="A115" s="94">
        <v>1</v>
      </c>
      <c r="B115" s="100" t="s">
        <v>273</v>
      </c>
      <c r="C115" s="96" t="s">
        <v>261</v>
      </c>
      <c r="D115" s="11">
        <v>820000</v>
      </c>
      <c r="E115" s="88" t="s">
        <v>20</v>
      </c>
      <c r="F115" s="89">
        <f>D115</f>
        <v>820000</v>
      </c>
      <c r="G115" s="160"/>
      <c r="H115" s="160"/>
    </row>
    <row r="116" spans="1:8" ht="62.4" x14ac:dyDescent="0.3">
      <c r="A116" s="94">
        <v>2</v>
      </c>
      <c r="B116" s="100" t="s">
        <v>274</v>
      </c>
      <c r="C116" s="96" t="s">
        <v>262</v>
      </c>
      <c r="D116" s="11">
        <v>4180000</v>
      </c>
      <c r="E116" s="88" t="s">
        <v>20</v>
      </c>
      <c r="F116" s="89">
        <v>2180000</v>
      </c>
      <c r="G116" s="160"/>
      <c r="H116" s="160"/>
    </row>
    <row r="117" spans="1:8" ht="31.2" x14ac:dyDescent="0.3">
      <c r="A117" s="94">
        <v>3</v>
      </c>
      <c r="B117" s="100" t="s">
        <v>275</v>
      </c>
      <c r="C117" s="96" t="s">
        <v>263</v>
      </c>
      <c r="D117" s="11">
        <v>2000000</v>
      </c>
      <c r="E117" s="88" t="s">
        <v>20</v>
      </c>
      <c r="F117" s="89">
        <f>D117</f>
        <v>2000000</v>
      </c>
      <c r="G117" s="160"/>
      <c r="H117" s="160"/>
    </row>
    <row r="118" spans="1:8" ht="15" customHeight="1" x14ac:dyDescent="0.3">
      <c r="A118" s="619" t="s">
        <v>260</v>
      </c>
      <c r="B118" s="620"/>
      <c r="C118" s="621"/>
      <c r="D118" s="102">
        <v>7000000</v>
      </c>
      <c r="E118" s="88" t="s">
        <v>20</v>
      </c>
      <c r="F118" s="98">
        <f>SUM(F115:F117)</f>
        <v>5000000</v>
      </c>
      <c r="G118" s="126"/>
      <c r="H118" s="126"/>
    </row>
    <row r="119" spans="1:8" x14ac:dyDescent="0.3">
      <c r="A119" s="108">
        <v>10</v>
      </c>
      <c r="B119" s="116" t="s">
        <v>264</v>
      </c>
      <c r="F119" s="84"/>
    </row>
    <row r="120" spans="1:8" x14ac:dyDescent="0.3">
      <c r="A120" s="117">
        <v>1</v>
      </c>
      <c r="B120" s="118" t="s">
        <v>276</v>
      </c>
      <c r="C120" s="119" t="s">
        <v>268</v>
      </c>
      <c r="D120" s="120">
        <v>1000000</v>
      </c>
      <c r="E120" s="88" t="s">
        <v>20</v>
      </c>
      <c r="F120" s="89">
        <f>D120</f>
        <v>1000000</v>
      </c>
      <c r="G120" s="160"/>
      <c r="H120" s="160"/>
    </row>
    <row r="121" spans="1:8" x14ac:dyDescent="0.3">
      <c r="A121" s="117">
        <v>2</v>
      </c>
      <c r="B121" s="118" t="s">
        <v>277</v>
      </c>
      <c r="C121" s="119" t="s">
        <v>269</v>
      </c>
      <c r="D121" s="120">
        <v>1000000</v>
      </c>
      <c r="E121" s="88" t="s">
        <v>20</v>
      </c>
      <c r="F121" s="89">
        <f>D121</f>
        <v>1000000</v>
      </c>
      <c r="G121" s="160"/>
      <c r="H121" s="160"/>
    </row>
    <row r="122" spans="1:8" x14ac:dyDescent="0.3">
      <c r="A122" s="117">
        <v>3</v>
      </c>
      <c r="B122" s="118" t="s">
        <v>278</v>
      </c>
      <c r="C122" s="119" t="s">
        <v>270</v>
      </c>
      <c r="D122" s="120">
        <v>500000</v>
      </c>
      <c r="E122" s="88" t="s">
        <v>20</v>
      </c>
      <c r="F122" s="89">
        <f>D122</f>
        <v>500000</v>
      </c>
      <c r="G122" s="160"/>
      <c r="H122" s="160"/>
    </row>
    <row r="123" spans="1:8" x14ac:dyDescent="0.3">
      <c r="A123" s="117">
        <v>4</v>
      </c>
      <c r="B123" s="118" t="s">
        <v>279</v>
      </c>
      <c r="C123" s="119" t="s">
        <v>271</v>
      </c>
      <c r="D123" s="120">
        <v>2500000</v>
      </c>
      <c r="E123" s="88" t="s">
        <v>20</v>
      </c>
      <c r="F123" s="89">
        <v>0</v>
      </c>
      <c r="G123" s="160"/>
      <c r="H123" s="160"/>
    </row>
    <row r="124" spans="1:8" ht="15" customHeight="1" x14ac:dyDescent="0.3">
      <c r="A124" s="622" t="s">
        <v>272</v>
      </c>
      <c r="B124" s="623"/>
      <c r="C124" s="624"/>
      <c r="D124" s="102">
        <v>5000000</v>
      </c>
      <c r="E124" s="88" t="s">
        <v>20</v>
      </c>
      <c r="F124" s="98">
        <f>SUM(F120:F123)</f>
        <v>2500000</v>
      </c>
      <c r="G124" s="611"/>
      <c r="H124" s="611"/>
    </row>
    <row r="125" spans="1:8" x14ac:dyDescent="0.3">
      <c r="A125" s="121">
        <v>11</v>
      </c>
      <c r="B125" s="114" t="s">
        <v>280</v>
      </c>
      <c r="F125" s="84"/>
    </row>
    <row r="126" spans="1:8" x14ac:dyDescent="0.3">
      <c r="A126" s="117">
        <v>1</v>
      </c>
      <c r="B126" s="118" t="s">
        <v>300</v>
      </c>
      <c r="C126" s="119" t="s">
        <v>286</v>
      </c>
      <c r="D126" s="120">
        <v>1000000</v>
      </c>
      <c r="E126" s="88" t="s">
        <v>20</v>
      </c>
      <c r="F126" s="89">
        <v>0</v>
      </c>
      <c r="G126" s="160"/>
      <c r="H126" s="160"/>
    </row>
    <row r="127" spans="1:8" ht="31.2" x14ac:dyDescent="0.3">
      <c r="A127" s="117">
        <v>2</v>
      </c>
      <c r="B127" s="118" t="s">
        <v>301</v>
      </c>
      <c r="C127" s="119" t="s">
        <v>287</v>
      </c>
      <c r="D127" s="120">
        <v>17000000</v>
      </c>
      <c r="E127" s="88" t="s">
        <v>20</v>
      </c>
      <c r="F127" s="89">
        <v>0</v>
      </c>
      <c r="G127" s="160"/>
      <c r="H127" s="160"/>
    </row>
    <row r="128" spans="1:8" x14ac:dyDescent="0.3">
      <c r="A128" s="117">
        <v>3</v>
      </c>
      <c r="B128" s="118" t="s">
        <v>302</v>
      </c>
      <c r="C128" s="119" t="s">
        <v>288</v>
      </c>
      <c r="D128" s="120">
        <v>1120000</v>
      </c>
      <c r="E128" s="88" t="s">
        <v>20</v>
      </c>
      <c r="F128" s="89">
        <f t="shared" ref="F128:F139" si="5">D128</f>
        <v>1120000</v>
      </c>
      <c r="G128" s="160"/>
      <c r="H128" s="160"/>
    </row>
    <row r="129" spans="1:8" x14ac:dyDescent="0.3">
      <c r="A129" s="117">
        <v>4</v>
      </c>
      <c r="B129" s="118" t="s">
        <v>303</v>
      </c>
      <c r="C129" s="119" t="s">
        <v>289</v>
      </c>
      <c r="D129" s="122">
        <v>0</v>
      </c>
      <c r="E129" s="88" t="s">
        <v>20</v>
      </c>
      <c r="F129" s="89">
        <f t="shared" si="5"/>
        <v>0</v>
      </c>
      <c r="G129" s="160"/>
      <c r="H129" s="160"/>
    </row>
    <row r="130" spans="1:8" x14ac:dyDescent="0.3">
      <c r="A130" s="117">
        <v>5</v>
      </c>
      <c r="B130" s="118" t="s">
        <v>304</v>
      </c>
      <c r="C130" s="119" t="s">
        <v>290</v>
      </c>
      <c r="D130" s="120">
        <v>300000</v>
      </c>
      <c r="E130" s="88" t="s">
        <v>20</v>
      </c>
      <c r="F130" s="89">
        <f t="shared" si="5"/>
        <v>300000</v>
      </c>
      <c r="G130" s="160"/>
      <c r="H130" s="160"/>
    </row>
    <row r="131" spans="1:8" x14ac:dyDescent="0.3">
      <c r="A131" s="117">
        <v>6</v>
      </c>
      <c r="B131" s="118" t="s">
        <v>305</v>
      </c>
      <c r="C131" s="119" t="s">
        <v>291</v>
      </c>
      <c r="D131" s="120">
        <v>200000</v>
      </c>
      <c r="E131" s="88" t="s">
        <v>20</v>
      </c>
      <c r="F131" s="89">
        <f t="shared" si="5"/>
        <v>200000</v>
      </c>
      <c r="G131" s="160"/>
      <c r="H131" s="160"/>
    </row>
    <row r="132" spans="1:8" x14ac:dyDescent="0.3">
      <c r="A132" s="117">
        <v>7</v>
      </c>
      <c r="B132" s="118" t="s">
        <v>306</v>
      </c>
      <c r="C132" s="119" t="s">
        <v>292</v>
      </c>
      <c r="D132" s="120">
        <v>600000</v>
      </c>
      <c r="E132" s="88" t="s">
        <v>20</v>
      </c>
      <c r="F132" s="89">
        <f t="shared" si="5"/>
        <v>600000</v>
      </c>
      <c r="G132" s="160"/>
      <c r="H132" s="160"/>
    </row>
    <row r="133" spans="1:8" x14ac:dyDescent="0.3">
      <c r="A133" s="117">
        <v>8</v>
      </c>
      <c r="B133" s="118" t="s">
        <v>307</v>
      </c>
      <c r="C133" s="119" t="s">
        <v>293</v>
      </c>
      <c r="D133" s="120">
        <v>480000</v>
      </c>
      <c r="E133" s="88" t="s">
        <v>20</v>
      </c>
      <c r="F133" s="89">
        <f t="shared" si="5"/>
        <v>480000</v>
      </c>
      <c r="G133" s="160"/>
      <c r="H133" s="160"/>
    </row>
    <row r="134" spans="1:8" x14ac:dyDescent="0.3">
      <c r="A134" s="117">
        <v>9</v>
      </c>
      <c r="B134" s="118" t="s">
        <v>308</v>
      </c>
      <c r="C134" s="119" t="s">
        <v>294</v>
      </c>
      <c r="D134" s="120">
        <v>100000</v>
      </c>
      <c r="E134" s="88" t="s">
        <v>20</v>
      </c>
      <c r="F134" s="89">
        <f t="shared" si="5"/>
        <v>100000</v>
      </c>
      <c r="G134" s="160"/>
      <c r="H134" s="160"/>
    </row>
    <row r="135" spans="1:8" x14ac:dyDescent="0.3">
      <c r="A135" s="117">
        <v>10</v>
      </c>
      <c r="B135" s="118" t="s">
        <v>309</v>
      </c>
      <c r="C135" s="119" t="s">
        <v>295</v>
      </c>
      <c r="D135" s="120">
        <v>2000000</v>
      </c>
      <c r="E135" s="123">
        <v>1150000</v>
      </c>
      <c r="F135" s="89">
        <f t="shared" si="5"/>
        <v>2000000</v>
      </c>
      <c r="G135" s="160"/>
      <c r="H135" s="160"/>
    </row>
    <row r="136" spans="1:8" x14ac:dyDescent="0.3">
      <c r="A136" s="117">
        <v>11</v>
      </c>
      <c r="B136" s="118" t="s">
        <v>310</v>
      </c>
      <c r="C136" s="119" t="s">
        <v>296</v>
      </c>
      <c r="D136" s="120">
        <v>1000000</v>
      </c>
      <c r="E136" s="123">
        <v>600000</v>
      </c>
      <c r="F136" s="89">
        <f t="shared" si="5"/>
        <v>1000000</v>
      </c>
      <c r="G136" s="160"/>
      <c r="H136" s="160"/>
    </row>
    <row r="137" spans="1:8" x14ac:dyDescent="0.3">
      <c r="A137" s="117">
        <v>12</v>
      </c>
      <c r="B137" s="118" t="s">
        <v>311</v>
      </c>
      <c r="C137" s="119" t="s">
        <v>297</v>
      </c>
      <c r="D137" s="115" t="s">
        <v>20</v>
      </c>
      <c r="E137" s="88" t="s">
        <v>20</v>
      </c>
      <c r="F137" s="89" t="str">
        <f t="shared" si="5"/>
        <v>-</v>
      </c>
      <c r="G137" s="160"/>
      <c r="H137" s="160"/>
    </row>
    <row r="138" spans="1:8" x14ac:dyDescent="0.3">
      <c r="A138" s="117">
        <v>13</v>
      </c>
      <c r="B138" s="118" t="s">
        <v>312</v>
      </c>
      <c r="C138" s="119" t="s">
        <v>298</v>
      </c>
      <c r="D138" s="120">
        <v>500000</v>
      </c>
      <c r="E138" s="88" t="s">
        <v>20</v>
      </c>
      <c r="F138" s="89">
        <f t="shared" si="5"/>
        <v>500000</v>
      </c>
      <c r="G138" s="160"/>
      <c r="H138" s="160"/>
    </row>
    <row r="139" spans="1:8" x14ac:dyDescent="0.3">
      <c r="A139" s="117">
        <v>14</v>
      </c>
      <c r="B139" s="118" t="s">
        <v>313</v>
      </c>
      <c r="C139" s="119" t="s">
        <v>299</v>
      </c>
      <c r="D139" s="120">
        <v>700000</v>
      </c>
      <c r="E139" s="88" t="s">
        <v>20</v>
      </c>
      <c r="F139" s="89">
        <f t="shared" si="5"/>
        <v>700000</v>
      </c>
      <c r="G139" s="160"/>
      <c r="H139" s="160"/>
    </row>
    <row r="140" spans="1:8" ht="15" customHeight="1" x14ac:dyDescent="0.3">
      <c r="A140" s="625" t="s">
        <v>285</v>
      </c>
      <c r="B140" s="626"/>
      <c r="C140" s="627"/>
      <c r="D140" s="102">
        <v>25000000</v>
      </c>
      <c r="E140" s="103">
        <v>1750000</v>
      </c>
      <c r="F140" s="98">
        <f>SUM(F126:F139)</f>
        <v>7000000</v>
      </c>
      <c r="G140" s="611"/>
      <c r="H140" s="611"/>
    </row>
    <row r="141" spans="1:8" x14ac:dyDescent="0.3">
      <c r="A141" s="121">
        <v>12</v>
      </c>
      <c r="B141" s="112" t="s">
        <v>314</v>
      </c>
      <c r="F141" s="84"/>
    </row>
    <row r="142" spans="1:8" x14ac:dyDescent="0.3">
      <c r="A142" s="117">
        <v>1</v>
      </c>
      <c r="B142" s="118" t="s">
        <v>335</v>
      </c>
      <c r="C142" s="119" t="s">
        <v>315</v>
      </c>
      <c r="D142" s="120">
        <v>3000000</v>
      </c>
      <c r="E142" s="88" t="s">
        <v>20</v>
      </c>
      <c r="F142" s="89">
        <f>D142</f>
        <v>3000000</v>
      </c>
      <c r="G142" s="160"/>
      <c r="H142" s="160"/>
    </row>
    <row r="143" spans="1:8" x14ac:dyDescent="0.3">
      <c r="A143" s="117">
        <v>2</v>
      </c>
      <c r="B143" s="118" t="s">
        <v>336</v>
      </c>
      <c r="C143" s="119" t="s">
        <v>316</v>
      </c>
      <c r="D143" s="120">
        <v>11500000</v>
      </c>
      <c r="E143" s="88" t="s">
        <v>20</v>
      </c>
      <c r="F143" s="89">
        <f t="shared" ref="F143:F160" si="6">D143</f>
        <v>11500000</v>
      </c>
      <c r="G143" s="160"/>
      <c r="H143" s="160"/>
    </row>
    <row r="144" spans="1:8" x14ac:dyDescent="0.3">
      <c r="A144" s="117">
        <v>3</v>
      </c>
      <c r="B144" s="118" t="s">
        <v>337</v>
      </c>
      <c r="C144" s="119" t="s">
        <v>317</v>
      </c>
      <c r="D144" s="120">
        <v>3000000</v>
      </c>
      <c r="E144" s="88" t="s">
        <v>20</v>
      </c>
      <c r="F144" s="89">
        <f t="shared" si="6"/>
        <v>3000000</v>
      </c>
      <c r="G144" s="160"/>
      <c r="H144" s="160"/>
    </row>
    <row r="145" spans="1:8" ht="31.2" x14ac:dyDescent="0.3">
      <c r="A145" s="117">
        <v>4</v>
      </c>
      <c r="B145" s="118" t="s">
        <v>338</v>
      </c>
      <c r="C145" s="119" t="s">
        <v>318</v>
      </c>
      <c r="D145" s="120">
        <v>1500000</v>
      </c>
      <c r="E145" s="88" t="s">
        <v>20</v>
      </c>
      <c r="F145" s="89">
        <f t="shared" si="6"/>
        <v>1500000</v>
      </c>
      <c r="G145" s="160"/>
      <c r="H145" s="160"/>
    </row>
    <row r="146" spans="1:8" x14ac:dyDescent="0.3">
      <c r="A146" s="117">
        <v>5</v>
      </c>
      <c r="B146" s="118" t="s">
        <v>339</v>
      </c>
      <c r="C146" s="119" t="s">
        <v>319</v>
      </c>
      <c r="D146" s="120">
        <v>2500000</v>
      </c>
      <c r="E146" s="88" t="s">
        <v>20</v>
      </c>
      <c r="F146" s="89">
        <f t="shared" si="6"/>
        <v>2500000</v>
      </c>
      <c r="G146" s="160"/>
      <c r="H146" s="160"/>
    </row>
    <row r="147" spans="1:8" x14ac:dyDescent="0.3">
      <c r="A147" s="117">
        <v>6</v>
      </c>
      <c r="B147" s="118" t="s">
        <v>354</v>
      </c>
      <c r="C147" s="119" t="s">
        <v>320</v>
      </c>
      <c r="D147" s="120">
        <v>3000000</v>
      </c>
      <c r="E147" s="88" t="s">
        <v>20</v>
      </c>
      <c r="F147" s="89">
        <f t="shared" si="6"/>
        <v>3000000</v>
      </c>
      <c r="G147" s="160"/>
      <c r="H147" s="160"/>
    </row>
    <row r="148" spans="1:8" x14ac:dyDescent="0.3">
      <c r="A148" s="117">
        <v>7</v>
      </c>
      <c r="B148" s="118" t="s">
        <v>353</v>
      </c>
      <c r="C148" s="119" t="s">
        <v>321</v>
      </c>
      <c r="D148" s="120">
        <v>1500000</v>
      </c>
      <c r="E148" s="88" t="s">
        <v>20</v>
      </c>
      <c r="F148" s="89">
        <f t="shared" si="6"/>
        <v>1500000</v>
      </c>
      <c r="G148" s="160"/>
      <c r="H148" s="160"/>
    </row>
    <row r="149" spans="1:8" x14ac:dyDescent="0.3">
      <c r="A149" s="117">
        <v>8</v>
      </c>
      <c r="B149" s="118" t="s">
        <v>352</v>
      </c>
      <c r="C149" s="119" t="s">
        <v>322</v>
      </c>
      <c r="D149" s="120">
        <v>6000000</v>
      </c>
      <c r="E149" s="88" t="s">
        <v>20</v>
      </c>
      <c r="F149" s="89">
        <f t="shared" si="6"/>
        <v>6000000</v>
      </c>
      <c r="G149" s="160"/>
      <c r="H149" s="160"/>
    </row>
    <row r="150" spans="1:8" ht="46.8" x14ac:dyDescent="0.3">
      <c r="A150" s="117">
        <v>9</v>
      </c>
      <c r="B150" s="118" t="s">
        <v>351</v>
      </c>
      <c r="C150" s="119" t="s">
        <v>323</v>
      </c>
      <c r="D150" s="120">
        <v>2000000</v>
      </c>
      <c r="E150" s="88" t="s">
        <v>20</v>
      </c>
      <c r="F150" s="89">
        <v>2000000</v>
      </c>
      <c r="G150" s="160"/>
      <c r="H150" s="160"/>
    </row>
    <row r="151" spans="1:8" ht="46.8" x14ac:dyDescent="0.3">
      <c r="A151" s="117">
        <v>10</v>
      </c>
      <c r="B151" s="118" t="s">
        <v>350</v>
      </c>
      <c r="C151" s="119" t="s">
        <v>324</v>
      </c>
      <c r="D151" s="120">
        <v>3500000</v>
      </c>
      <c r="E151" s="88" t="s">
        <v>20</v>
      </c>
      <c r="F151" s="89">
        <f t="shared" si="6"/>
        <v>3500000</v>
      </c>
      <c r="G151" s="160"/>
      <c r="H151" s="160"/>
    </row>
    <row r="152" spans="1:8" x14ac:dyDescent="0.3">
      <c r="A152" s="117">
        <v>11</v>
      </c>
      <c r="B152" s="118" t="s">
        <v>349</v>
      </c>
      <c r="C152" s="119" t="s">
        <v>325</v>
      </c>
      <c r="D152" s="120">
        <v>6000000</v>
      </c>
      <c r="E152" s="88" t="s">
        <v>20</v>
      </c>
      <c r="F152" s="89">
        <v>1000000</v>
      </c>
      <c r="G152" s="160"/>
      <c r="H152" s="160"/>
    </row>
    <row r="153" spans="1:8" ht="31.2" x14ac:dyDescent="0.3">
      <c r="A153" s="117">
        <v>12</v>
      </c>
      <c r="B153" s="118" t="s">
        <v>348</v>
      </c>
      <c r="C153" s="119" t="s">
        <v>326</v>
      </c>
      <c r="D153" s="120">
        <v>4500000</v>
      </c>
      <c r="E153" s="88" t="s">
        <v>20</v>
      </c>
      <c r="F153" s="89">
        <f t="shared" si="6"/>
        <v>4500000</v>
      </c>
      <c r="G153" s="160"/>
      <c r="H153" s="160"/>
    </row>
    <row r="154" spans="1:8" x14ac:dyDescent="0.3">
      <c r="A154" s="117">
        <v>13</v>
      </c>
      <c r="B154" s="118" t="s">
        <v>347</v>
      </c>
      <c r="C154" s="119" t="s">
        <v>327</v>
      </c>
      <c r="D154" s="120">
        <v>5000000</v>
      </c>
      <c r="E154" s="88" t="s">
        <v>20</v>
      </c>
      <c r="F154" s="89">
        <f t="shared" si="6"/>
        <v>5000000</v>
      </c>
      <c r="G154" s="160"/>
      <c r="H154" s="160"/>
    </row>
    <row r="155" spans="1:8" x14ac:dyDescent="0.3">
      <c r="A155" s="117">
        <v>14</v>
      </c>
      <c r="B155" s="118" t="s">
        <v>346</v>
      </c>
      <c r="C155" s="119" t="s">
        <v>328</v>
      </c>
      <c r="D155" s="120">
        <v>15000000</v>
      </c>
      <c r="E155" s="88" t="s">
        <v>20</v>
      </c>
      <c r="F155" s="89">
        <f t="shared" si="6"/>
        <v>15000000</v>
      </c>
      <c r="G155" s="160"/>
      <c r="H155" s="160"/>
    </row>
    <row r="156" spans="1:8" x14ac:dyDescent="0.3">
      <c r="A156" s="117">
        <v>15</v>
      </c>
      <c r="B156" s="118" t="s">
        <v>345</v>
      </c>
      <c r="C156" s="119" t="s">
        <v>329</v>
      </c>
      <c r="D156" s="120">
        <v>40000000</v>
      </c>
      <c r="E156" s="88" t="s">
        <v>20</v>
      </c>
      <c r="F156" s="89">
        <f t="shared" si="6"/>
        <v>40000000</v>
      </c>
      <c r="G156" s="160"/>
      <c r="H156" s="160"/>
    </row>
    <row r="157" spans="1:8" x14ac:dyDescent="0.3">
      <c r="A157" s="117">
        <v>16</v>
      </c>
      <c r="B157" s="118" t="s">
        <v>344</v>
      </c>
      <c r="C157" s="119" t="s">
        <v>330</v>
      </c>
      <c r="D157" s="120">
        <v>10000000</v>
      </c>
      <c r="E157" s="88" t="s">
        <v>20</v>
      </c>
      <c r="F157" s="89">
        <f t="shared" si="6"/>
        <v>10000000</v>
      </c>
      <c r="G157" s="160"/>
      <c r="H157" s="160"/>
    </row>
    <row r="158" spans="1:8" x14ac:dyDescent="0.3">
      <c r="A158" s="117">
        <v>17</v>
      </c>
      <c r="B158" s="118" t="s">
        <v>343</v>
      </c>
      <c r="C158" s="119" t="s">
        <v>331</v>
      </c>
      <c r="D158" s="120">
        <v>5000000</v>
      </c>
      <c r="E158" s="88" t="s">
        <v>20</v>
      </c>
      <c r="F158" s="89">
        <f t="shared" si="6"/>
        <v>5000000</v>
      </c>
      <c r="G158" s="160"/>
      <c r="H158" s="160"/>
    </row>
    <row r="159" spans="1:8" ht="31.2" x14ac:dyDescent="0.3">
      <c r="A159" s="117">
        <v>18</v>
      </c>
      <c r="B159" s="118" t="s">
        <v>342</v>
      </c>
      <c r="C159" s="119" t="s">
        <v>332</v>
      </c>
      <c r="D159" s="120">
        <v>20000000</v>
      </c>
      <c r="E159" s="88" t="s">
        <v>20</v>
      </c>
      <c r="F159" s="89">
        <f t="shared" si="6"/>
        <v>20000000</v>
      </c>
      <c r="G159" s="160"/>
      <c r="H159" s="160"/>
    </row>
    <row r="160" spans="1:8" x14ac:dyDescent="0.3">
      <c r="A160" s="117">
        <v>19</v>
      </c>
      <c r="B160" s="118" t="s">
        <v>341</v>
      </c>
      <c r="C160" s="119" t="s">
        <v>333</v>
      </c>
      <c r="D160" s="120">
        <v>5000000</v>
      </c>
      <c r="E160" s="88" t="s">
        <v>20</v>
      </c>
      <c r="F160" s="89">
        <f t="shared" si="6"/>
        <v>5000000</v>
      </c>
      <c r="G160" s="160"/>
      <c r="H160" s="160"/>
    </row>
    <row r="161" spans="1:8" x14ac:dyDescent="0.3">
      <c r="A161" s="117">
        <v>20</v>
      </c>
      <c r="B161" s="118" t="s">
        <v>340</v>
      </c>
      <c r="C161" s="119" t="s">
        <v>334</v>
      </c>
      <c r="D161" s="120">
        <v>2000000</v>
      </c>
      <c r="E161" s="88" t="s">
        <v>20</v>
      </c>
      <c r="F161" s="89">
        <v>0</v>
      </c>
      <c r="G161" s="160"/>
      <c r="H161" s="160"/>
    </row>
    <row r="162" spans="1:8" ht="15" customHeight="1" x14ac:dyDescent="0.3">
      <c r="A162" s="607" t="s">
        <v>355</v>
      </c>
      <c r="B162" s="607"/>
      <c r="C162" s="607"/>
      <c r="D162" s="102">
        <v>150000000</v>
      </c>
      <c r="E162" s="88" t="s">
        <v>20</v>
      </c>
      <c r="F162" s="98">
        <f>SUM(F142:F161)</f>
        <v>143000000</v>
      </c>
      <c r="G162" s="611"/>
      <c r="H162" s="611"/>
    </row>
    <row r="163" spans="1:8" x14ac:dyDescent="0.3">
      <c r="A163" s="121">
        <v>13</v>
      </c>
      <c r="B163" s="112" t="s">
        <v>356</v>
      </c>
      <c r="F163" s="84"/>
    </row>
    <row r="164" spans="1:8" ht="31.2" x14ac:dyDescent="0.3">
      <c r="A164" s="117">
        <v>1</v>
      </c>
      <c r="B164" s="118" t="s">
        <v>366</v>
      </c>
      <c r="C164" s="119" t="s">
        <v>360</v>
      </c>
      <c r="D164" s="122">
        <v>0</v>
      </c>
      <c r="E164" s="88" t="s">
        <v>20</v>
      </c>
      <c r="F164" s="89">
        <f>D164</f>
        <v>0</v>
      </c>
      <c r="G164" s="160"/>
      <c r="H164" s="160"/>
    </row>
    <row r="165" spans="1:8" ht="31.2" x14ac:dyDescent="0.3">
      <c r="A165" s="117">
        <v>2</v>
      </c>
      <c r="B165" s="118" t="s">
        <v>367</v>
      </c>
      <c r="C165" s="119" t="s">
        <v>361</v>
      </c>
      <c r="D165" s="120">
        <v>500000</v>
      </c>
      <c r="E165" s="88" t="s">
        <v>20</v>
      </c>
      <c r="F165" s="89">
        <f>D165</f>
        <v>500000</v>
      </c>
      <c r="G165" s="160"/>
      <c r="H165" s="160"/>
    </row>
    <row r="166" spans="1:8" x14ac:dyDescent="0.3">
      <c r="A166" s="117">
        <v>3</v>
      </c>
      <c r="B166" s="118" t="s">
        <v>368</v>
      </c>
      <c r="C166" s="119" t="s">
        <v>362</v>
      </c>
      <c r="D166" s="120">
        <v>500000</v>
      </c>
      <c r="E166" s="88" t="s">
        <v>20</v>
      </c>
      <c r="F166" s="89">
        <f>D166</f>
        <v>500000</v>
      </c>
      <c r="G166" s="160"/>
      <c r="H166" s="160"/>
    </row>
    <row r="167" spans="1:8" x14ac:dyDescent="0.3">
      <c r="A167" s="117">
        <v>4</v>
      </c>
      <c r="B167" s="118" t="s">
        <v>369</v>
      </c>
      <c r="C167" s="119" t="s">
        <v>363</v>
      </c>
      <c r="D167" s="120">
        <v>2000000</v>
      </c>
      <c r="E167" s="88" t="s">
        <v>20</v>
      </c>
      <c r="F167" s="89">
        <v>0</v>
      </c>
      <c r="G167" s="160"/>
      <c r="H167" s="160"/>
    </row>
    <row r="168" spans="1:8" x14ac:dyDescent="0.3">
      <c r="A168" s="117">
        <v>5</v>
      </c>
      <c r="B168" s="118" t="s">
        <v>370</v>
      </c>
      <c r="C168" s="119" t="s">
        <v>364</v>
      </c>
      <c r="D168" s="120">
        <v>2000000</v>
      </c>
      <c r="E168" s="88" t="s">
        <v>20</v>
      </c>
      <c r="F168" s="89">
        <v>1000000</v>
      </c>
      <c r="G168" s="160"/>
      <c r="H168" s="160"/>
    </row>
    <row r="169" spans="1:8" ht="15" customHeight="1" x14ac:dyDescent="0.3">
      <c r="A169" s="607" t="s">
        <v>359</v>
      </c>
      <c r="B169" s="607"/>
      <c r="C169" s="607"/>
      <c r="D169" s="102">
        <v>5000000</v>
      </c>
      <c r="E169" s="88" t="s">
        <v>20</v>
      </c>
      <c r="F169" s="98">
        <f>SUM(F164:F168)</f>
        <v>2000000</v>
      </c>
      <c r="G169" s="611"/>
      <c r="H169" s="611"/>
    </row>
    <row r="170" spans="1:8" x14ac:dyDescent="0.3">
      <c r="A170" s="125">
        <v>14</v>
      </c>
      <c r="B170" s="112" t="s">
        <v>371</v>
      </c>
      <c r="C170" s="154"/>
      <c r="D170" s="126"/>
      <c r="E170" s="126"/>
      <c r="F170" s="127"/>
      <c r="G170" s="126"/>
      <c r="H170" s="126"/>
    </row>
    <row r="171" spans="1:8" x14ac:dyDescent="0.3">
      <c r="A171" s="117">
        <v>1</v>
      </c>
      <c r="B171" s="118" t="s">
        <v>390</v>
      </c>
      <c r="C171" s="119" t="s">
        <v>372</v>
      </c>
      <c r="D171" s="120">
        <v>400000000</v>
      </c>
      <c r="E171" s="88" t="s">
        <v>20</v>
      </c>
      <c r="F171" s="89">
        <v>0</v>
      </c>
      <c r="G171" s="160"/>
      <c r="H171" s="160"/>
    </row>
    <row r="172" spans="1:8" x14ac:dyDescent="0.3">
      <c r="A172" s="117">
        <v>2</v>
      </c>
      <c r="B172" s="118" t="s">
        <v>391</v>
      </c>
      <c r="C172" s="119" t="s">
        <v>373</v>
      </c>
      <c r="D172" s="120">
        <v>20300000</v>
      </c>
      <c r="E172" s="88" t="s">
        <v>20</v>
      </c>
      <c r="F172" s="89">
        <f t="shared" ref="F172:F188" si="7">D172</f>
        <v>20300000</v>
      </c>
      <c r="G172" s="160"/>
      <c r="H172" s="160"/>
    </row>
    <row r="173" spans="1:8" x14ac:dyDescent="0.3">
      <c r="A173" s="117">
        <v>3</v>
      </c>
      <c r="B173" s="118" t="s">
        <v>392</v>
      </c>
      <c r="C173" s="119" t="s">
        <v>374</v>
      </c>
      <c r="D173" s="120">
        <v>10280000</v>
      </c>
      <c r="E173" s="88" t="s">
        <v>20</v>
      </c>
      <c r="F173" s="89">
        <f t="shared" si="7"/>
        <v>10280000</v>
      </c>
      <c r="G173" s="160"/>
      <c r="H173" s="160"/>
    </row>
    <row r="174" spans="1:8" x14ac:dyDescent="0.3">
      <c r="A174" s="117">
        <v>4</v>
      </c>
      <c r="B174" s="118" t="s">
        <v>393</v>
      </c>
      <c r="C174" s="119" t="s">
        <v>375</v>
      </c>
      <c r="D174" s="120">
        <v>820000</v>
      </c>
      <c r="E174" s="88" t="s">
        <v>20</v>
      </c>
      <c r="F174" s="89">
        <f t="shared" si="7"/>
        <v>820000</v>
      </c>
      <c r="G174" s="160"/>
      <c r="H174" s="160"/>
    </row>
    <row r="175" spans="1:8" x14ac:dyDescent="0.3">
      <c r="A175" s="117">
        <v>5</v>
      </c>
      <c r="B175" s="118" t="s">
        <v>394</v>
      </c>
      <c r="C175" s="119" t="s">
        <v>376</v>
      </c>
      <c r="D175" s="120">
        <v>600000</v>
      </c>
      <c r="E175" s="88" t="s">
        <v>20</v>
      </c>
      <c r="F175" s="89">
        <f t="shared" si="7"/>
        <v>600000</v>
      </c>
      <c r="G175" s="160"/>
      <c r="H175" s="160"/>
    </row>
    <row r="176" spans="1:8" x14ac:dyDescent="0.3">
      <c r="A176" s="117">
        <v>6</v>
      </c>
      <c r="B176" s="118" t="s">
        <v>395</v>
      </c>
      <c r="C176" s="119" t="s">
        <v>377</v>
      </c>
      <c r="D176" s="120">
        <v>1200000</v>
      </c>
      <c r="E176" s="88" t="s">
        <v>20</v>
      </c>
      <c r="F176" s="89">
        <f t="shared" si="7"/>
        <v>1200000</v>
      </c>
      <c r="G176" s="160"/>
      <c r="H176" s="160"/>
    </row>
    <row r="177" spans="1:8" x14ac:dyDescent="0.3">
      <c r="A177" s="117">
        <v>7</v>
      </c>
      <c r="B177" s="118" t="s">
        <v>396</v>
      </c>
      <c r="C177" s="119" t="s">
        <v>378</v>
      </c>
      <c r="D177" s="120">
        <v>400000</v>
      </c>
      <c r="E177" s="88" t="s">
        <v>20</v>
      </c>
      <c r="F177" s="89">
        <f t="shared" si="7"/>
        <v>400000</v>
      </c>
      <c r="G177" s="160"/>
      <c r="H177" s="160"/>
    </row>
    <row r="178" spans="1:8" x14ac:dyDescent="0.3">
      <c r="A178" s="117">
        <v>8</v>
      </c>
      <c r="B178" s="118" t="s">
        <v>397</v>
      </c>
      <c r="C178" s="119" t="s">
        <v>379</v>
      </c>
      <c r="D178" s="120">
        <v>600000</v>
      </c>
      <c r="E178" s="88" t="s">
        <v>20</v>
      </c>
      <c r="F178" s="89">
        <f t="shared" si="7"/>
        <v>600000</v>
      </c>
      <c r="G178" s="160"/>
      <c r="H178" s="160"/>
    </row>
    <row r="179" spans="1:8" x14ac:dyDescent="0.3">
      <c r="A179" s="117">
        <v>9</v>
      </c>
      <c r="B179" s="118" t="s">
        <v>398</v>
      </c>
      <c r="C179" s="119" t="s">
        <v>380</v>
      </c>
      <c r="D179" s="120">
        <v>500000</v>
      </c>
      <c r="E179" s="88" t="s">
        <v>20</v>
      </c>
      <c r="F179" s="89">
        <f t="shared" si="7"/>
        <v>500000</v>
      </c>
      <c r="G179" s="160"/>
      <c r="H179" s="160"/>
    </row>
    <row r="180" spans="1:8" x14ac:dyDescent="0.3">
      <c r="A180" s="117">
        <v>10</v>
      </c>
      <c r="B180" s="118" t="s">
        <v>399</v>
      </c>
      <c r="C180" s="119" t="s">
        <v>381</v>
      </c>
      <c r="D180" s="120">
        <v>600000000</v>
      </c>
      <c r="E180" s="123">
        <v>100000000</v>
      </c>
      <c r="F180" s="89">
        <f t="shared" si="7"/>
        <v>600000000</v>
      </c>
      <c r="G180" s="160"/>
      <c r="H180" s="160"/>
    </row>
    <row r="181" spans="1:8" x14ac:dyDescent="0.3">
      <c r="A181" s="117">
        <v>11</v>
      </c>
      <c r="B181" s="118" t="s">
        <v>400</v>
      </c>
      <c r="C181" s="119" t="s">
        <v>382</v>
      </c>
      <c r="D181" s="120">
        <v>856000000</v>
      </c>
      <c r="E181" s="88" t="s">
        <v>20</v>
      </c>
      <c r="F181" s="89">
        <f>256000000</f>
        <v>256000000</v>
      </c>
      <c r="G181" s="160"/>
      <c r="H181" s="160"/>
    </row>
    <row r="182" spans="1:8" x14ac:dyDescent="0.3">
      <c r="A182" s="117">
        <v>12</v>
      </c>
      <c r="B182" s="118" t="s">
        <v>401</v>
      </c>
      <c r="C182" s="119" t="s">
        <v>383</v>
      </c>
      <c r="D182" s="120">
        <v>15000000</v>
      </c>
      <c r="E182" s="88" t="s">
        <v>20</v>
      </c>
      <c r="F182" s="89">
        <f t="shared" si="7"/>
        <v>15000000</v>
      </c>
      <c r="G182" s="160"/>
      <c r="H182" s="160"/>
    </row>
    <row r="183" spans="1:8" x14ac:dyDescent="0.3">
      <c r="A183" s="117">
        <v>13</v>
      </c>
      <c r="B183" s="118" t="s">
        <v>402</v>
      </c>
      <c r="C183" s="119" t="s">
        <v>384</v>
      </c>
      <c r="D183" s="120">
        <v>3000000</v>
      </c>
      <c r="E183" s="88" t="s">
        <v>20</v>
      </c>
      <c r="F183" s="89">
        <f t="shared" si="7"/>
        <v>3000000</v>
      </c>
      <c r="G183" s="160"/>
      <c r="H183" s="160"/>
    </row>
    <row r="184" spans="1:8" x14ac:dyDescent="0.3">
      <c r="A184" s="117">
        <v>14</v>
      </c>
      <c r="B184" s="118" t="s">
        <v>403</v>
      </c>
      <c r="C184" s="119" t="s">
        <v>385</v>
      </c>
      <c r="D184" s="120">
        <v>1000000</v>
      </c>
      <c r="E184" s="88" t="s">
        <v>20</v>
      </c>
      <c r="F184" s="89">
        <f t="shared" si="7"/>
        <v>1000000</v>
      </c>
      <c r="G184" s="160"/>
      <c r="H184" s="160"/>
    </row>
    <row r="185" spans="1:8" ht="31.2" x14ac:dyDescent="0.3">
      <c r="A185" s="117">
        <v>15</v>
      </c>
      <c r="B185" s="118" t="s">
        <v>404</v>
      </c>
      <c r="C185" s="119" t="s">
        <v>386</v>
      </c>
      <c r="D185" s="120">
        <v>3000000</v>
      </c>
      <c r="E185" s="88" t="s">
        <v>20</v>
      </c>
      <c r="F185" s="89">
        <f t="shared" si="7"/>
        <v>3000000</v>
      </c>
      <c r="G185" s="160"/>
      <c r="H185" s="160"/>
    </row>
    <row r="186" spans="1:8" x14ac:dyDescent="0.3">
      <c r="A186" s="117">
        <v>16</v>
      </c>
      <c r="B186" s="118" t="s">
        <v>405</v>
      </c>
      <c r="C186" s="119" t="s">
        <v>387</v>
      </c>
      <c r="D186" s="120">
        <v>1200000</v>
      </c>
      <c r="E186" s="88" t="s">
        <v>20</v>
      </c>
      <c r="F186" s="89">
        <f t="shared" si="7"/>
        <v>1200000</v>
      </c>
      <c r="G186" s="160"/>
      <c r="H186" s="160"/>
    </row>
    <row r="187" spans="1:8" x14ac:dyDescent="0.3">
      <c r="A187" s="117">
        <v>17</v>
      </c>
      <c r="B187" s="118" t="s">
        <v>406</v>
      </c>
      <c r="C187" s="119" t="s">
        <v>388</v>
      </c>
      <c r="D187" s="120">
        <v>200000</v>
      </c>
      <c r="E187" s="88" t="s">
        <v>20</v>
      </c>
      <c r="F187" s="89">
        <f t="shared" si="7"/>
        <v>200000</v>
      </c>
      <c r="G187" s="160"/>
      <c r="H187" s="160"/>
    </row>
    <row r="188" spans="1:8" x14ac:dyDescent="0.3">
      <c r="A188" s="117">
        <v>18</v>
      </c>
      <c r="B188" s="118" t="s">
        <v>407</v>
      </c>
      <c r="C188" s="119" t="s">
        <v>389</v>
      </c>
      <c r="D188" s="120">
        <v>21900000</v>
      </c>
      <c r="E188" s="88" t="s">
        <v>20</v>
      </c>
      <c r="F188" s="89">
        <f t="shared" si="7"/>
        <v>21900000</v>
      </c>
      <c r="G188" s="160"/>
      <c r="H188" s="160"/>
    </row>
    <row r="189" spans="1:8" ht="15" customHeight="1" x14ac:dyDescent="0.3">
      <c r="A189" s="607" t="s">
        <v>408</v>
      </c>
      <c r="B189" s="607"/>
      <c r="C189" s="607"/>
      <c r="D189" s="102">
        <v>1936000000</v>
      </c>
      <c r="E189" s="103">
        <v>100000000</v>
      </c>
      <c r="F189" s="98">
        <f>SUM(F171:F188)</f>
        <v>936000000</v>
      </c>
      <c r="G189" s="611"/>
      <c r="H189" s="611"/>
    </row>
    <row r="190" spans="1:8" x14ac:dyDescent="0.3">
      <c r="A190" s="125">
        <v>15</v>
      </c>
      <c r="B190" s="112" t="s">
        <v>409</v>
      </c>
      <c r="C190" s="154"/>
      <c r="D190" s="126"/>
      <c r="E190" s="126"/>
      <c r="F190" s="127"/>
      <c r="G190" s="126"/>
      <c r="H190" s="126"/>
    </row>
    <row r="191" spans="1:8" x14ac:dyDescent="0.3">
      <c r="A191" s="94">
        <v>1</v>
      </c>
      <c r="B191" s="100" t="s">
        <v>425</v>
      </c>
      <c r="C191" s="96" t="s">
        <v>418</v>
      </c>
      <c r="D191" s="11">
        <v>165000000</v>
      </c>
      <c r="E191" s="88" t="s">
        <v>20</v>
      </c>
      <c r="F191" s="128">
        <f>D191</f>
        <v>165000000</v>
      </c>
      <c r="G191" s="160"/>
      <c r="H191" s="160"/>
    </row>
    <row r="192" spans="1:8" x14ac:dyDescent="0.3">
      <c r="A192" s="94">
        <v>2</v>
      </c>
      <c r="B192" s="100" t="s">
        <v>426</v>
      </c>
      <c r="C192" s="96" t="s">
        <v>419</v>
      </c>
      <c r="D192" s="11">
        <v>50000000</v>
      </c>
      <c r="E192" s="88" t="s">
        <v>20</v>
      </c>
      <c r="F192" s="128">
        <f t="shared" ref="F192:F197" si="8">D192</f>
        <v>50000000</v>
      </c>
      <c r="G192" s="160"/>
      <c r="H192" s="160"/>
    </row>
    <row r="193" spans="1:8" x14ac:dyDescent="0.3">
      <c r="A193" s="94">
        <v>3</v>
      </c>
      <c r="B193" s="100" t="s">
        <v>427</v>
      </c>
      <c r="C193" s="96" t="s">
        <v>420</v>
      </c>
      <c r="D193" s="11">
        <v>20000000</v>
      </c>
      <c r="E193" s="88" t="s">
        <v>20</v>
      </c>
      <c r="F193" s="128">
        <f t="shared" si="8"/>
        <v>20000000</v>
      </c>
      <c r="G193" s="160"/>
      <c r="H193" s="160"/>
    </row>
    <row r="194" spans="1:8" x14ac:dyDescent="0.3">
      <c r="A194" s="94">
        <v>4</v>
      </c>
      <c r="B194" s="100" t="s">
        <v>428</v>
      </c>
      <c r="C194" s="96" t="s">
        <v>421</v>
      </c>
      <c r="D194" s="11">
        <v>3000000</v>
      </c>
      <c r="E194" s="88" t="s">
        <v>20</v>
      </c>
      <c r="F194" s="128">
        <f t="shared" si="8"/>
        <v>3000000</v>
      </c>
      <c r="G194" s="160"/>
      <c r="H194" s="160"/>
    </row>
    <row r="195" spans="1:8" x14ac:dyDescent="0.3">
      <c r="A195" s="94">
        <v>5</v>
      </c>
      <c r="B195" s="100" t="s">
        <v>429</v>
      </c>
      <c r="C195" s="96" t="s">
        <v>422</v>
      </c>
      <c r="D195" s="11">
        <v>3000000</v>
      </c>
      <c r="E195" s="88" t="s">
        <v>20</v>
      </c>
      <c r="F195" s="128">
        <f t="shared" si="8"/>
        <v>3000000</v>
      </c>
      <c r="G195" s="160"/>
      <c r="H195" s="160"/>
    </row>
    <row r="196" spans="1:8" ht="31.2" x14ac:dyDescent="0.3">
      <c r="A196" s="94">
        <v>6</v>
      </c>
      <c r="B196" s="100" t="s">
        <v>430</v>
      </c>
      <c r="C196" s="96" t="s">
        <v>423</v>
      </c>
      <c r="D196" s="11">
        <v>2000000</v>
      </c>
      <c r="E196" s="88" t="s">
        <v>20</v>
      </c>
      <c r="F196" s="128">
        <f t="shared" si="8"/>
        <v>2000000</v>
      </c>
      <c r="G196" s="160"/>
      <c r="H196" s="160"/>
    </row>
    <row r="197" spans="1:8" x14ac:dyDescent="0.3">
      <c r="A197" s="94">
        <v>7</v>
      </c>
      <c r="B197" s="100" t="s">
        <v>431</v>
      </c>
      <c r="C197" s="96" t="s">
        <v>424</v>
      </c>
      <c r="D197" s="11">
        <v>4000000</v>
      </c>
      <c r="E197" s="88" t="s">
        <v>20</v>
      </c>
      <c r="F197" s="128">
        <f t="shared" si="8"/>
        <v>4000000</v>
      </c>
      <c r="G197" s="160"/>
      <c r="H197" s="160"/>
    </row>
    <row r="198" spans="1:8" ht="15" customHeight="1" x14ac:dyDescent="0.3">
      <c r="A198" s="608" t="s">
        <v>432</v>
      </c>
      <c r="B198" s="608"/>
      <c r="C198" s="608"/>
      <c r="D198" s="113">
        <v>247000000</v>
      </c>
      <c r="E198" s="88" t="s">
        <v>20</v>
      </c>
      <c r="F198" s="98">
        <f>SUM(F191:F197)</f>
        <v>247000000</v>
      </c>
      <c r="G198" s="126"/>
      <c r="H198" s="126"/>
    </row>
    <row r="199" spans="1:8" x14ac:dyDescent="0.3">
      <c r="A199" s="108">
        <v>16</v>
      </c>
      <c r="B199" s="112" t="s">
        <v>433</v>
      </c>
      <c r="F199" s="84"/>
    </row>
    <row r="200" spans="1:8" x14ac:dyDescent="0.3">
      <c r="A200" s="117">
        <v>1</v>
      </c>
      <c r="B200" s="118" t="s">
        <v>456</v>
      </c>
      <c r="C200" s="119" t="s">
        <v>434</v>
      </c>
      <c r="D200" s="120">
        <v>4000000</v>
      </c>
      <c r="E200" s="88" t="s">
        <v>20</v>
      </c>
      <c r="F200" s="89">
        <v>0</v>
      </c>
      <c r="G200" s="160"/>
      <c r="H200" s="160"/>
    </row>
    <row r="201" spans="1:8" x14ac:dyDescent="0.3">
      <c r="A201" s="117">
        <v>2</v>
      </c>
      <c r="B201" s="118" t="s">
        <v>457</v>
      </c>
      <c r="C201" s="119" t="s">
        <v>334</v>
      </c>
      <c r="D201" s="120">
        <v>2000000</v>
      </c>
      <c r="E201" s="88" t="s">
        <v>20</v>
      </c>
      <c r="F201" s="89">
        <f>D201</f>
        <v>2000000</v>
      </c>
      <c r="G201" s="160"/>
      <c r="H201" s="160"/>
    </row>
    <row r="202" spans="1:8" x14ac:dyDescent="0.3">
      <c r="A202" s="117">
        <v>3</v>
      </c>
      <c r="B202" s="118" t="s">
        <v>458</v>
      </c>
      <c r="C202" s="119" t="s">
        <v>435</v>
      </c>
      <c r="D202" s="120">
        <v>2000000</v>
      </c>
      <c r="E202" s="88" t="s">
        <v>20</v>
      </c>
      <c r="F202" s="89">
        <f>D202</f>
        <v>2000000</v>
      </c>
      <c r="G202" s="160"/>
      <c r="H202" s="160"/>
    </row>
    <row r="203" spans="1:8" x14ac:dyDescent="0.3">
      <c r="A203" s="117">
        <v>4</v>
      </c>
      <c r="B203" s="118" t="s">
        <v>459</v>
      </c>
      <c r="C203" s="119" t="s">
        <v>436</v>
      </c>
      <c r="D203" s="120">
        <v>2000000</v>
      </c>
      <c r="E203" s="88" t="s">
        <v>20</v>
      </c>
      <c r="F203" s="89">
        <v>0</v>
      </c>
      <c r="G203" s="160"/>
      <c r="H203" s="160"/>
    </row>
    <row r="204" spans="1:8" ht="15" customHeight="1" x14ac:dyDescent="0.3">
      <c r="A204" s="607" t="s">
        <v>437</v>
      </c>
      <c r="B204" s="607"/>
      <c r="C204" s="607"/>
      <c r="D204" s="102">
        <v>10000000</v>
      </c>
      <c r="E204" s="88" t="s">
        <v>20</v>
      </c>
      <c r="F204" s="98">
        <f>SUM(F200:F203)</f>
        <v>4000000</v>
      </c>
      <c r="G204" s="126"/>
      <c r="H204" s="126"/>
    </row>
    <row r="205" spans="1:8" x14ac:dyDescent="0.3">
      <c r="A205" s="121">
        <v>17</v>
      </c>
      <c r="B205" s="114" t="s">
        <v>438</v>
      </c>
      <c r="F205" s="84"/>
    </row>
    <row r="206" spans="1:8" x14ac:dyDescent="0.3">
      <c r="A206" s="94">
        <v>1</v>
      </c>
      <c r="B206" s="100" t="s">
        <v>460</v>
      </c>
      <c r="C206" s="96" t="s">
        <v>441</v>
      </c>
      <c r="D206" s="11">
        <v>1500000</v>
      </c>
      <c r="E206" s="101">
        <v>327777.77</v>
      </c>
      <c r="F206" s="89">
        <v>500000</v>
      </c>
      <c r="G206" s="160"/>
      <c r="H206" s="160"/>
    </row>
    <row r="207" spans="1:8" x14ac:dyDescent="0.3">
      <c r="A207" s="94">
        <v>2</v>
      </c>
      <c r="B207" s="100" t="s">
        <v>461</v>
      </c>
      <c r="C207" s="96" t="s">
        <v>442</v>
      </c>
      <c r="D207" s="11">
        <v>600000</v>
      </c>
      <c r="E207" s="101">
        <v>283333.33</v>
      </c>
      <c r="F207" s="89">
        <v>300000</v>
      </c>
      <c r="G207" s="160"/>
      <c r="H207" s="160"/>
    </row>
    <row r="208" spans="1:8" x14ac:dyDescent="0.3">
      <c r="A208" s="94">
        <v>3</v>
      </c>
      <c r="B208" s="100" t="s">
        <v>462</v>
      </c>
      <c r="C208" s="96" t="s">
        <v>443</v>
      </c>
      <c r="D208" s="11">
        <v>500000</v>
      </c>
      <c r="E208" s="101">
        <v>385555.56</v>
      </c>
      <c r="F208" s="89">
        <f>D208</f>
        <v>500000</v>
      </c>
      <c r="G208" s="160"/>
      <c r="H208" s="160"/>
    </row>
    <row r="209" spans="1:8" x14ac:dyDescent="0.3">
      <c r="A209" s="94">
        <v>4</v>
      </c>
      <c r="B209" s="100" t="s">
        <v>463</v>
      </c>
      <c r="C209" s="96" t="s">
        <v>444</v>
      </c>
      <c r="D209" s="11">
        <v>350000</v>
      </c>
      <c r="E209" s="88" t="s">
        <v>20</v>
      </c>
      <c r="F209" s="89">
        <f>D209</f>
        <v>350000</v>
      </c>
      <c r="G209" s="160"/>
      <c r="H209" s="160"/>
    </row>
    <row r="210" spans="1:8" x14ac:dyDescent="0.3">
      <c r="A210" s="94">
        <v>5</v>
      </c>
      <c r="B210" s="100" t="s">
        <v>464</v>
      </c>
      <c r="C210" s="96" t="s">
        <v>445</v>
      </c>
      <c r="D210" s="11">
        <v>250000</v>
      </c>
      <c r="E210" s="88" t="s">
        <v>20</v>
      </c>
      <c r="F210" s="89">
        <f>D210</f>
        <v>250000</v>
      </c>
      <c r="G210" s="160"/>
      <c r="H210" s="160"/>
    </row>
    <row r="211" spans="1:8" x14ac:dyDescent="0.3">
      <c r="A211" s="94">
        <v>6</v>
      </c>
      <c r="B211" s="100" t="s">
        <v>465</v>
      </c>
      <c r="C211" s="96" t="s">
        <v>446</v>
      </c>
      <c r="D211" s="11">
        <v>800000</v>
      </c>
      <c r="E211" s="88" t="s">
        <v>20</v>
      </c>
      <c r="F211" s="89">
        <v>300000</v>
      </c>
      <c r="G211" s="160"/>
      <c r="H211" s="160"/>
    </row>
    <row r="212" spans="1:8" ht="15" customHeight="1" x14ac:dyDescent="0.3">
      <c r="A212" s="608" t="s">
        <v>440</v>
      </c>
      <c r="B212" s="608"/>
      <c r="C212" s="608"/>
      <c r="D212" s="113">
        <v>4000000</v>
      </c>
      <c r="E212" s="130">
        <v>996666.66</v>
      </c>
      <c r="F212" s="98">
        <f>SUM(F206:F211)</f>
        <v>2200000</v>
      </c>
      <c r="G212" s="611"/>
      <c r="H212" s="611"/>
    </row>
    <row r="213" spans="1:8" x14ac:dyDescent="0.3">
      <c r="A213" s="111">
        <v>18</v>
      </c>
      <c r="B213" s="114" t="s">
        <v>447</v>
      </c>
      <c r="C213" s="152"/>
      <c r="D213" s="110"/>
      <c r="E213" s="110"/>
      <c r="F213" s="84"/>
      <c r="G213" s="126"/>
      <c r="H213" s="126"/>
    </row>
    <row r="214" spans="1:8" ht="62.4" x14ac:dyDescent="0.3">
      <c r="A214" s="117">
        <v>1</v>
      </c>
      <c r="B214" s="118" t="s">
        <v>469</v>
      </c>
      <c r="C214" s="119" t="s">
        <v>466</v>
      </c>
      <c r="D214" s="120">
        <v>28000000</v>
      </c>
      <c r="E214" s="88" t="s">
        <v>20</v>
      </c>
      <c r="F214" s="89">
        <v>0</v>
      </c>
      <c r="G214" s="160"/>
      <c r="H214" s="160"/>
    </row>
    <row r="215" spans="1:8" x14ac:dyDescent="0.3">
      <c r="A215" s="117">
        <v>2</v>
      </c>
      <c r="B215" s="118" t="s">
        <v>470</v>
      </c>
      <c r="C215" s="119" t="s">
        <v>467</v>
      </c>
      <c r="D215" s="120">
        <v>9000000</v>
      </c>
      <c r="E215" s="88" t="s">
        <v>20</v>
      </c>
      <c r="F215" s="89">
        <f>D215</f>
        <v>9000000</v>
      </c>
      <c r="G215" s="160"/>
      <c r="H215" s="160"/>
    </row>
    <row r="216" spans="1:8" ht="31.2" x14ac:dyDescent="0.3">
      <c r="A216" s="117">
        <v>3</v>
      </c>
      <c r="B216" s="118" t="s">
        <v>471</v>
      </c>
      <c r="C216" s="119" t="s">
        <v>468</v>
      </c>
      <c r="D216" s="120">
        <v>3000000</v>
      </c>
      <c r="E216" s="88" t="s">
        <v>20</v>
      </c>
      <c r="F216" s="89">
        <f>D216</f>
        <v>3000000</v>
      </c>
      <c r="G216" s="160"/>
      <c r="H216" s="160"/>
    </row>
    <row r="217" spans="1:8" ht="15" customHeight="1" x14ac:dyDescent="0.3">
      <c r="A217" s="607" t="s">
        <v>455</v>
      </c>
      <c r="B217" s="607"/>
      <c r="C217" s="607"/>
      <c r="D217" s="102">
        <v>40000000</v>
      </c>
      <c r="E217" s="88" t="s">
        <v>20</v>
      </c>
      <c r="F217" s="98">
        <f>SUM(F214:F216)</f>
        <v>12000000</v>
      </c>
      <c r="G217" s="126"/>
      <c r="H217" s="126"/>
    </row>
    <row r="218" spans="1:8" x14ac:dyDescent="0.3">
      <c r="A218" s="121">
        <v>19</v>
      </c>
      <c r="B218" s="112" t="s">
        <v>473</v>
      </c>
      <c r="C218" s="131"/>
      <c r="D218" s="132"/>
      <c r="E218" s="132"/>
      <c r="F218" s="89"/>
      <c r="G218" s="160"/>
      <c r="H218" s="160"/>
    </row>
    <row r="219" spans="1:8" x14ac:dyDescent="0.3">
      <c r="A219" s="117">
        <v>1</v>
      </c>
      <c r="B219" s="118" t="s">
        <v>475</v>
      </c>
      <c r="C219" s="119" t="s">
        <v>472</v>
      </c>
      <c r="D219" s="120">
        <v>60000000</v>
      </c>
      <c r="E219" s="123">
        <v>17860505.629999999</v>
      </c>
      <c r="F219" s="89">
        <f>D219</f>
        <v>60000000</v>
      </c>
      <c r="G219" s="160"/>
      <c r="H219" s="160"/>
    </row>
    <row r="220" spans="1:8" ht="15" customHeight="1" x14ac:dyDescent="0.3">
      <c r="A220" s="607" t="s">
        <v>474</v>
      </c>
      <c r="B220" s="607"/>
      <c r="C220" s="607"/>
      <c r="D220" s="102">
        <v>60000000</v>
      </c>
      <c r="E220" s="103">
        <v>17860505.629999999</v>
      </c>
      <c r="F220" s="98">
        <f>F219</f>
        <v>60000000</v>
      </c>
      <c r="G220" s="126"/>
      <c r="H220" s="126"/>
    </row>
    <row r="221" spans="1:8" ht="15" customHeight="1" x14ac:dyDescent="0.3">
      <c r="A221" s="121">
        <v>20</v>
      </c>
      <c r="B221" s="114" t="s">
        <v>476</v>
      </c>
      <c r="C221" s="133"/>
      <c r="D221" s="134"/>
      <c r="E221" s="134"/>
      <c r="F221" s="89"/>
      <c r="G221" s="618"/>
      <c r="H221" s="618"/>
    </row>
    <row r="222" spans="1:8" ht="31.2" x14ac:dyDescent="0.3">
      <c r="A222" s="117">
        <v>1</v>
      </c>
      <c r="B222" s="118" t="s">
        <v>495</v>
      </c>
      <c r="C222" s="119" t="s">
        <v>480</v>
      </c>
      <c r="D222" s="120">
        <v>923000000</v>
      </c>
      <c r="E222" s="88" t="s">
        <v>20</v>
      </c>
      <c r="F222" s="128">
        <f>D222</f>
        <v>923000000</v>
      </c>
      <c r="G222" s="160"/>
      <c r="H222" s="160"/>
    </row>
    <row r="223" spans="1:8" ht="31.2" x14ac:dyDescent="0.3">
      <c r="A223" s="117">
        <v>2</v>
      </c>
      <c r="B223" s="118" t="s">
        <v>496</v>
      </c>
      <c r="C223" s="119" t="s">
        <v>481</v>
      </c>
      <c r="D223" s="120">
        <v>10000000</v>
      </c>
      <c r="E223" s="88" t="s">
        <v>20</v>
      </c>
      <c r="F223" s="89">
        <f t="shared" ref="F223:F233" si="9">D223</f>
        <v>10000000</v>
      </c>
      <c r="G223" s="160"/>
      <c r="H223" s="160"/>
    </row>
    <row r="224" spans="1:8" x14ac:dyDescent="0.3">
      <c r="A224" s="117">
        <v>3</v>
      </c>
      <c r="B224" s="118" t="s">
        <v>497</v>
      </c>
      <c r="C224" s="119" t="s">
        <v>482</v>
      </c>
      <c r="D224" s="120">
        <v>5000000</v>
      </c>
      <c r="E224" s="123">
        <v>3789856.14</v>
      </c>
      <c r="F224" s="89">
        <f t="shared" si="9"/>
        <v>5000000</v>
      </c>
      <c r="G224" s="160"/>
      <c r="H224" s="160"/>
    </row>
    <row r="225" spans="1:8" ht="93.6" x14ac:dyDescent="0.3">
      <c r="A225" s="117">
        <v>4</v>
      </c>
      <c r="B225" s="118" t="s">
        <v>498</v>
      </c>
      <c r="C225" s="119" t="s">
        <v>483</v>
      </c>
      <c r="D225" s="120">
        <v>2000000</v>
      </c>
      <c r="E225" s="88" t="s">
        <v>20</v>
      </c>
      <c r="F225" s="89">
        <f t="shared" si="9"/>
        <v>2000000</v>
      </c>
      <c r="G225" s="160"/>
      <c r="H225" s="160"/>
    </row>
    <row r="226" spans="1:8" x14ac:dyDescent="0.3">
      <c r="A226" s="117">
        <v>5</v>
      </c>
      <c r="B226" s="118" t="s">
        <v>499</v>
      </c>
      <c r="C226" s="119" t="s">
        <v>484</v>
      </c>
      <c r="D226" s="120">
        <v>60000000</v>
      </c>
      <c r="E226" s="123">
        <v>1854000</v>
      </c>
      <c r="F226" s="89">
        <v>20000000</v>
      </c>
      <c r="G226" s="160"/>
      <c r="H226" s="160"/>
    </row>
    <row r="227" spans="1:8" x14ac:dyDescent="0.3">
      <c r="A227" s="117">
        <v>6</v>
      </c>
      <c r="B227" s="118" t="s">
        <v>500</v>
      </c>
      <c r="C227" s="119" t="s">
        <v>485</v>
      </c>
      <c r="D227" s="120">
        <v>10000000</v>
      </c>
      <c r="E227" s="88" t="s">
        <v>20</v>
      </c>
      <c r="F227" s="89">
        <f t="shared" si="9"/>
        <v>10000000</v>
      </c>
      <c r="G227" s="160"/>
      <c r="H227" s="160"/>
    </row>
    <row r="228" spans="1:8" x14ac:dyDescent="0.3">
      <c r="A228" s="117">
        <v>7</v>
      </c>
      <c r="B228" s="118" t="s">
        <v>501</v>
      </c>
      <c r="C228" s="119" t="s">
        <v>486</v>
      </c>
      <c r="D228" s="120">
        <v>20000000</v>
      </c>
      <c r="E228" s="123">
        <v>996000</v>
      </c>
      <c r="F228" s="89">
        <f t="shared" si="9"/>
        <v>20000000</v>
      </c>
      <c r="G228" s="160"/>
      <c r="H228" s="160"/>
    </row>
    <row r="229" spans="1:8" ht="46.8" x14ac:dyDescent="0.3">
      <c r="A229" s="117">
        <v>8</v>
      </c>
      <c r="B229" s="118" t="s">
        <v>502</v>
      </c>
      <c r="C229" s="119" t="s">
        <v>487</v>
      </c>
      <c r="D229" s="120">
        <v>5000000</v>
      </c>
      <c r="E229" s="88" t="s">
        <v>20</v>
      </c>
      <c r="F229" s="89">
        <v>3000000</v>
      </c>
      <c r="G229" s="160"/>
      <c r="H229" s="160"/>
    </row>
    <row r="230" spans="1:8" x14ac:dyDescent="0.3">
      <c r="A230" s="117">
        <v>9</v>
      </c>
      <c r="B230" s="118" t="s">
        <v>503</v>
      </c>
      <c r="C230" s="119" t="s">
        <v>488</v>
      </c>
      <c r="D230" s="120">
        <v>5000000</v>
      </c>
      <c r="E230" s="88" t="s">
        <v>20</v>
      </c>
      <c r="F230" s="89">
        <f t="shared" si="9"/>
        <v>5000000</v>
      </c>
      <c r="G230" s="160"/>
      <c r="H230" s="160"/>
    </row>
    <row r="231" spans="1:8" x14ac:dyDescent="0.3">
      <c r="A231" s="117">
        <v>10</v>
      </c>
      <c r="B231" s="118" t="s">
        <v>504</v>
      </c>
      <c r="C231" s="119" t="s">
        <v>489</v>
      </c>
      <c r="D231" s="120">
        <v>150000000</v>
      </c>
      <c r="E231" s="123">
        <v>38650000</v>
      </c>
      <c r="F231" s="89">
        <v>86000000</v>
      </c>
      <c r="G231" s="160"/>
      <c r="H231" s="160"/>
    </row>
    <row r="232" spans="1:8" x14ac:dyDescent="0.3">
      <c r="A232" s="117">
        <v>11</v>
      </c>
      <c r="B232" s="118" t="s">
        <v>505</v>
      </c>
      <c r="C232" s="119" t="s">
        <v>490</v>
      </c>
      <c r="D232" s="120">
        <v>10000000</v>
      </c>
      <c r="E232" s="123">
        <v>2553400</v>
      </c>
      <c r="F232" s="89">
        <v>5000000</v>
      </c>
      <c r="G232" s="160"/>
      <c r="H232" s="160"/>
    </row>
    <row r="233" spans="1:8" x14ac:dyDescent="0.3">
      <c r="A233" s="117">
        <v>12</v>
      </c>
      <c r="B233" s="118" t="s">
        <v>506</v>
      </c>
      <c r="C233" s="119" t="s">
        <v>491</v>
      </c>
      <c r="D233" s="120">
        <v>6000000</v>
      </c>
      <c r="E233" s="123">
        <v>2534000</v>
      </c>
      <c r="F233" s="89">
        <f t="shared" si="9"/>
        <v>6000000</v>
      </c>
      <c r="G233" s="160"/>
      <c r="H233" s="160"/>
    </row>
    <row r="234" spans="1:8" x14ac:dyDescent="0.3">
      <c r="A234" s="117">
        <v>13</v>
      </c>
      <c r="B234" s="118" t="s">
        <v>507</v>
      </c>
      <c r="C234" s="119" t="s">
        <v>492</v>
      </c>
      <c r="D234" s="120">
        <v>5000000</v>
      </c>
      <c r="E234" s="88" t="s">
        <v>20</v>
      </c>
      <c r="F234" s="89">
        <v>0</v>
      </c>
      <c r="G234" s="160"/>
      <c r="H234" s="160"/>
    </row>
    <row r="235" spans="1:8" x14ac:dyDescent="0.3">
      <c r="A235" s="117">
        <v>14</v>
      </c>
      <c r="B235" s="118" t="s">
        <v>508</v>
      </c>
      <c r="C235" s="119" t="s">
        <v>493</v>
      </c>
      <c r="D235" s="120">
        <v>10000000</v>
      </c>
      <c r="E235" s="88" t="s">
        <v>20</v>
      </c>
      <c r="F235" s="89">
        <v>5000000</v>
      </c>
      <c r="G235" s="160"/>
      <c r="H235" s="160"/>
    </row>
    <row r="236" spans="1:8" x14ac:dyDescent="0.3">
      <c r="A236" s="117">
        <v>15</v>
      </c>
      <c r="B236" s="118" t="s">
        <v>509</v>
      </c>
      <c r="C236" s="119" t="s">
        <v>494</v>
      </c>
      <c r="D236" s="120">
        <v>2000000</v>
      </c>
      <c r="E236" s="88" t="s">
        <v>20</v>
      </c>
      <c r="F236" s="89">
        <v>0</v>
      </c>
      <c r="G236" s="160"/>
      <c r="H236" s="160"/>
    </row>
    <row r="237" spans="1:8" ht="15" customHeight="1" x14ac:dyDescent="0.3">
      <c r="A237" s="607" t="s">
        <v>479</v>
      </c>
      <c r="B237" s="607"/>
      <c r="C237" s="607"/>
      <c r="D237" s="102">
        <v>1223000000</v>
      </c>
      <c r="E237" s="103">
        <v>50377256.140000001</v>
      </c>
      <c r="F237" s="135">
        <f>SUM(F222:F236)</f>
        <v>1100000000</v>
      </c>
      <c r="G237" s="126"/>
      <c r="H237" s="126"/>
    </row>
    <row r="238" spans="1:8" x14ac:dyDescent="0.3">
      <c r="A238" s="121">
        <v>21</v>
      </c>
      <c r="B238" s="114" t="s">
        <v>510</v>
      </c>
      <c r="F238" s="84"/>
    </row>
    <row r="239" spans="1:8" ht="46.8" x14ac:dyDescent="0.3">
      <c r="A239" s="117">
        <v>1</v>
      </c>
      <c r="B239" s="118" t="s">
        <v>519</v>
      </c>
      <c r="C239" s="119" t="s">
        <v>512</v>
      </c>
      <c r="D239" s="120">
        <v>1000000</v>
      </c>
      <c r="E239" s="88" t="s">
        <v>20</v>
      </c>
      <c r="F239" s="89">
        <f>D239</f>
        <v>1000000</v>
      </c>
      <c r="G239" s="160"/>
      <c r="H239" s="160"/>
    </row>
    <row r="240" spans="1:8" ht="31.2" x14ac:dyDescent="0.3">
      <c r="A240" s="117">
        <v>2</v>
      </c>
      <c r="B240" s="118" t="s">
        <v>520</v>
      </c>
      <c r="C240" s="119" t="s">
        <v>513</v>
      </c>
      <c r="D240" s="120">
        <v>500000</v>
      </c>
      <c r="E240" s="88" t="s">
        <v>20</v>
      </c>
      <c r="F240" s="89">
        <f t="shared" ref="F240:F245" si="10">D240</f>
        <v>500000</v>
      </c>
      <c r="G240" s="160"/>
      <c r="H240" s="160"/>
    </row>
    <row r="241" spans="1:8" x14ac:dyDescent="0.3">
      <c r="A241" s="117">
        <v>3</v>
      </c>
      <c r="B241" s="118" t="s">
        <v>521</v>
      </c>
      <c r="C241" s="119" t="s">
        <v>514</v>
      </c>
      <c r="D241" s="120">
        <v>1000000</v>
      </c>
      <c r="E241" s="88" t="s">
        <v>20</v>
      </c>
      <c r="F241" s="89">
        <f t="shared" si="10"/>
        <v>1000000</v>
      </c>
      <c r="G241" s="160"/>
      <c r="H241" s="160"/>
    </row>
    <row r="242" spans="1:8" ht="31.2" x14ac:dyDescent="0.3">
      <c r="A242" s="117">
        <v>4</v>
      </c>
      <c r="B242" s="118" t="s">
        <v>522</v>
      </c>
      <c r="C242" s="119" t="s">
        <v>515</v>
      </c>
      <c r="D242" s="120">
        <v>8000000</v>
      </c>
      <c r="E242" s="88" t="s">
        <v>20</v>
      </c>
      <c r="F242" s="89">
        <f t="shared" si="10"/>
        <v>8000000</v>
      </c>
      <c r="G242" s="160"/>
      <c r="H242" s="160"/>
    </row>
    <row r="243" spans="1:8" ht="31.2" x14ac:dyDescent="0.3">
      <c r="A243" s="117">
        <v>5</v>
      </c>
      <c r="B243" s="118" t="s">
        <v>523</v>
      </c>
      <c r="C243" s="119" t="s">
        <v>516</v>
      </c>
      <c r="D243" s="120">
        <v>1000000</v>
      </c>
      <c r="E243" s="88" t="s">
        <v>20</v>
      </c>
      <c r="F243" s="89">
        <f t="shared" si="10"/>
        <v>1000000</v>
      </c>
      <c r="G243" s="160"/>
      <c r="H243" s="160"/>
    </row>
    <row r="244" spans="1:8" ht="31.2" x14ac:dyDescent="0.3">
      <c r="A244" s="117">
        <v>6</v>
      </c>
      <c r="B244" s="118" t="s">
        <v>524</v>
      </c>
      <c r="C244" s="119" t="s">
        <v>517</v>
      </c>
      <c r="D244" s="120">
        <v>1500000</v>
      </c>
      <c r="E244" s="88" t="s">
        <v>20</v>
      </c>
      <c r="F244" s="89">
        <f t="shared" si="10"/>
        <v>1500000</v>
      </c>
      <c r="G244" s="160"/>
      <c r="H244" s="160"/>
    </row>
    <row r="245" spans="1:8" x14ac:dyDescent="0.3">
      <c r="A245" s="117">
        <v>7</v>
      </c>
      <c r="B245" s="118" t="s">
        <v>525</v>
      </c>
      <c r="C245" s="119" t="s">
        <v>518</v>
      </c>
      <c r="D245" s="120">
        <v>1000000</v>
      </c>
      <c r="E245" s="88" t="s">
        <v>20</v>
      </c>
      <c r="F245" s="89">
        <f t="shared" si="10"/>
        <v>1000000</v>
      </c>
      <c r="G245" s="160"/>
      <c r="H245" s="160"/>
    </row>
    <row r="246" spans="1:8" ht="15" customHeight="1" x14ac:dyDescent="0.3">
      <c r="A246" s="607" t="s">
        <v>511</v>
      </c>
      <c r="B246" s="607"/>
      <c r="C246" s="607"/>
      <c r="D246" s="102">
        <v>14000000</v>
      </c>
      <c r="E246" s="88" t="s">
        <v>20</v>
      </c>
      <c r="F246" s="98">
        <f>SUM(F239:F245)</f>
        <v>14000000</v>
      </c>
      <c r="G246" s="126"/>
      <c r="H246" s="126"/>
    </row>
    <row r="247" spans="1:8" x14ac:dyDescent="0.3">
      <c r="A247" s="121">
        <v>22</v>
      </c>
      <c r="B247" s="114" t="s">
        <v>526</v>
      </c>
      <c r="F247" s="84"/>
    </row>
    <row r="248" spans="1:8" x14ac:dyDescent="0.3">
      <c r="A248" s="117">
        <v>1</v>
      </c>
      <c r="B248" s="118" t="s">
        <v>535</v>
      </c>
      <c r="C248" s="119" t="s">
        <v>530</v>
      </c>
      <c r="D248" s="120">
        <v>400000000</v>
      </c>
      <c r="E248" s="123">
        <v>65690860.039999999</v>
      </c>
      <c r="F248" s="89">
        <v>250000000</v>
      </c>
      <c r="G248" s="160"/>
      <c r="H248" s="160"/>
    </row>
    <row r="249" spans="1:8" x14ac:dyDescent="0.3">
      <c r="A249" s="117">
        <v>2</v>
      </c>
      <c r="B249" s="118" t="s">
        <v>536</v>
      </c>
      <c r="C249" s="119" t="s">
        <v>531</v>
      </c>
      <c r="D249" s="120">
        <v>500000000</v>
      </c>
      <c r="E249" s="123">
        <v>256811396.59</v>
      </c>
      <c r="F249" s="128">
        <f>D249</f>
        <v>500000000</v>
      </c>
      <c r="G249" s="160"/>
      <c r="H249" s="160"/>
    </row>
    <row r="250" spans="1:8" ht="15" customHeight="1" x14ac:dyDescent="0.3">
      <c r="A250" s="117">
        <v>3</v>
      </c>
      <c r="B250" s="118" t="s">
        <v>537</v>
      </c>
      <c r="C250" s="119" t="s">
        <v>532</v>
      </c>
      <c r="D250" s="120">
        <v>10000000</v>
      </c>
      <c r="E250" s="88" t="s">
        <v>20</v>
      </c>
      <c r="F250" s="89">
        <f>D250</f>
        <v>10000000</v>
      </c>
      <c r="G250" s="160"/>
      <c r="H250" s="160"/>
    </row>
    <row r="251" spans="1:8" ht="31.2" x14ac:dyDescent="0.3">
      <c r="A251" s="117">
        <v>4</v>
      </c>
      <c r="B251" s="118" t="s">
        <v>538</v>
      </c>
      <c r="C251" s="119" t="s">
        <v>533</v>
      </c>
      <c r="D251" s="120">
        <v>80000000</v>
      </c>
      <c r="E251" s="123">
        <v>12684662</v>
      </c>
      <c r="F251" s="89">
        <v>30000000</v>
      </c>
      <c r="G251" s="160"/>
      <c r="H251" s="160"/>
    </row>
    <row r="252" spans="1:8" x14ac:dyDescent="0.3">
      <c r="A252" s="117">
        <v>5</v>
      </c>
      <c r="B252" s="118" t="s">
        <v>539</v>
      </c>
      <c r="C252" s="119" t="s">
        <v>534</v>
      </c>
      <c r="D252" s="120">
        <v>10000000</v>
      </c>
      <c r="E252" s="88" t="s">
        <v>20</v>
      </c>
      <c r="F252" s="89">
        <v>0</v>
      </c>
      <c r="G252" s="160"/>
      <c r="H252" s="160"/>
    </row>
    <row r="253" spans="1:8" ht="15" customHeight="1" x14ac:dyDescent="0.3">
      <c r="A253" s="607" t="s">
        <v>529</v>
      </c>
      <c r="B253" s="607"/>
      <c r="C253" s="607"/>
      <c r="D253" s="102">
        <v>1000000000</v>
      </c>
      <c r="E253" s="103">
        <v>335186918.63</v>
      </c>
      <c r="F253" s="98">
        <f>SUM(F248:F252)</f>
        <v>790000000</v>
      </c>
      <c r="G253" s="126"/>
      <c r="H253" s="126"/>
    </row>
    <row r="254" spans="1:8" x14ac:dyDescent="0.3">
      <c r="A254" s="121">
        <v>23</v>
      </c>
      <c r="B254" s="114" t="s">
        <v>540</v>
      </c>
      <c r="F254" s="84"/>
    </row>
    <row r="255" spans="1:8" x14ac:dyDescent="0.3">
      <c r="A255" s="117">
        <v>1</v>
      </c>
      <c r="B255" s="118" t="s">
        <v>562</v>
      </c>
      <c r="C255" s="119" t="s">
        <v>557</v>
      </c>
      <c r="D255" s="120">
        <v>100000000</v>
      </c>
      <c r="E255" s="88" t="s">
        <v>20</v>
      </c>
      <c r="F255" s="89">
        <v>70000000</v>
      </c>
      <c r="G255" s="160"/>
      <c r="H255" s="160"/>
    </row>
    <row r="256" spans="1:8" x14ac:dyDescent="0.3">
      <c r="A256" s="117">
        <v>2</v>
      </c>
      <c r="B256" s="118" t="s">
        <v>563</v>
      </c>
      <c r="C256" s="119" t="s">
        <v>558</v>
      </c>
      <c r="D256" s="120">
        <v>40000000</v>
      </c>
      <c r="E256" s="88" t="s">
        <v>20</v>
      </c>
      <c r="F256" s="89">
        <v>20000000</v>
      </c>
      <c r="G256" s="160"/>
      <c r="H256" s="160"/>
    </row>
    <row r="257" spans="1:8" x14ac:dyDescent="0.3">
      <c r="A257" s="117">
        <v>3</v>
      </c>
      <c r="B257" s="118" t="s">
        <v>564</v>
      </c>
      <c r="C257" s="119" t="s">
        <v>559</v>
      </c>
      <c r="D257" s="120">
        <v>30000000</v>
      </c>
      <c r="E257" s="88" t="s">
        <v>20</v>
      </c>
      <c r="F257" s="89">
        <v>0</v>
      </c>
      <c r="G257" s="160"/>
      <c r="H257" s="160"/>
    </row>
    <row r="258" spans="1:8" ht="31.2" x14ac:dyDescent="0.3">
      <c r="A258" s="117">
        <v>4</v>
      </c>
      <c r="B258" s="118" t="s">
        <v>565</v>
      </c>
      <c r="C258" s="119" t="s">
        <v>560</v>
      </c>
      <c r="D258" s="120">
        <v>10000000</v>
      </c>
      <c r="E258" s="123">
        <v>1500000</v>
      </c>
      <c r="F258" s="89">
        <v>5000000</v>
      </c>
      <c r="G258" s="160"/>
      <c r="H258" s="160"/>
    </row>
    <row r="259" spans="1:8" ht="31.2" x14ac:dyDescent="0.3">
      <c r="A259" s="117">
        <v>5</v>
      </c>
      <c r="B259" s="118" t="s">
        <v>566</v>
      </c>
      <c r="C259" s="119" t="s">
        <v>561</v>
      </c>
      <c r="D259" s="120">
        <v>120000000</v>
      </c>
      <c r="E259" s="123">
        <v>13713491.33</v>
      </c>
      <c r="F259" s="89">
        <v>70000000</v>
      </c>
      <c r="G259" s="160"/>
      <c r="H259" s="160"/>
    </row>
    <row r="260" spans="1:8" ht="15" customHeight="1" x14ac:dyDescent="0.3">
      <c r="A260" s="607" t="s">
        <v>556</v>
      </c>
      <c r="B260" s="607"/>
      <c r="C260" s="607"/>
      <c r="D260" s="102">
        <v>300000000</v>
      </c>
      <c r="E260" s="103">
        <v>15213491.33</v>
      </c>
      <c r="F260" s="98">
        <f>SUM(F255:F259)</f>
        <v>165000000</v>
      </c>
      <c r="G260" s="611"/>
      <c r="H260" s="611"/>
    </row>
    <row r="261" spans="1:8" x14ac:dyDescent="0.3">
      <c r="A261" s="136">
        <v>24</v>
      </c>
      <c r="B261" s="114" t="s">
        <v>567</v>
      </c>
      <c r="C261" s="154"/>
      <c r="D261" s="126"/>
      <c r="E261" s="126"/>
      <c r="F261" s="127"/>
      <c r="G261" s="126"/>
      <c r="H261" s="126"/>
    </row>
    <row r="262" spans="1:8" ht="31.2" x14ac:dyDescent="0.3">
      <c r="A262" s="117">
        <v>1</v>
      </c>
      <c r="B262" s="118" t="s">
        <v>629</v>
      </c>
      <c r="C262" s="119" t="s">
        <v>573</v>
      </c>
      <c r="D262" s="120">
        <v>110000000</v>
      </c>
      <c r="E262" s="88" t="s">
        <v>20</v>
      </c>
      <c r="F262" s="89">
        <f>D262</f>
        <v>110000000</v>
      </c>
      <c r="G262" s="160"/>
      <c r="H262" s="160"/>
    </row>
    <row r="263" spans="1:8" x14ac:dyDescent="0.3">
      <c r="A263" s="117">
        <v>2</v>
      </c>
      <c r="B263" s="118" t="s">
        <v>630</v>
      </c>
      <c r="C263" s="119" t="s">
        <v>373</v>
      </c>
      <c r="D263" s="120">
        <v>20000000</v>
      </c>
      <c r="E263" s="88" t="s">
        <v>20</v>
      </c>
      <c r="F263" s="89">
        <v>10000000</v>
      </c>
      <c r="G263" s="160"/>
      <c r="H263" s="160"/>
    </row>
    <row r="264" spans="1:8" ht="31.2" x14ac:dyDescent="0.3">
      <c r="A264" s="117">
        <v>3</v>
      </c>
      <c r="B264" s="118" t="s">
        <v>631</v>
      </c>
      <c r="C264" s="119" t="s">
        <v>574</v>
      </c>
      <c r="D264" s="120">
        <v>170000000</v>
      </c>
      <c r="E264" s="123">
        <v>40524775.450000003</v>
      </c>
      <c r="F264" s="89">
        <f>D264</f>
        <v>170000000</v>
      </c>
      <c r="G264" s="160"/>
      <c r="H264" s="160"/>
    </row>
    <row r="265" spans="1:8" ht="15" customHeight="1" x14ac:dyDescent="0.3">
      <c r="A265" s="607" t="s">
        <v>572</v>
      </c>
      <c r="B265" s="607"/>
      <c r="C265" s="607"/>
      <c r="D265" s="102">
        <v>300000000</v>
      </c>
      <c r="E265" s="103">
        <v>40524775.450000003</v>
      </c>
      <c r="F265" s="98">
        <f>SUM(F262:F264)</f>
        <v>290000000</v>
      </c>
      <c r="G265" s="126"/>
      <c r="H265" s="126"/>
    </row>
    <row r="266" spans="1:8" x14ac:dyDescent="0.3">
      <c r="A266" s="121">
        <v>25</v>
      </c>
      <c r="B266" s="114" t="s">
        <v>584</v>
      </c>
      <c r="F266" s="84"/>
    </row>
    <row r="267" spans="1:8" ht="31.2" x14ac:dyDescent="0.3">
      <c r="A267" s="117">
        <v>1</v>
      </c>
      <c r="B267" s="99" t="s">
        <v>628</v>
      </c>
      <c r="C267" s="119" t="s">
        <v>586</v>
      </c>
      <c r="D267" s="120">
        <v>1000000</v>
      </c>
      <c r="E267" s="88" t="s">
        <v>20</v>
      </c>
      <c r="F267" s="89">
        <f>D267</f>
        <v>1000000</v>
      </c>
      <c r="G267" s="160"/>
      <c r="H267" s="160"/>
    </row>
    <row r="268" spans="1:8" x14ac:dyDescent="0.3">
      <c r="A268" s="117">
        <v>2</v>
      </c>
      <c r="B268" s="118" t="s">
        <v>609</v>
      </c>
      <c r="C268" s="119" t="s">
        <v>587</v>
      </c>
      <c r="D268" s="120">
        <v>2000000</v>
      </c>
      <c r="E268" s="88" t="s">
        <v>20</v>
      </c>
      <c r="F268" s="89">
        <f t="shared" ref="F268:F289" si="11">D268</f>
        <v>2000000</v>
      </c>
      <c r="G268" s="160"/>
      <c r="H268" s="160"/>
    </row>
    <row r="269" spans="1:8" ht="31.2" x14ac:dyDescent="0.3">
      <c r="A269" s="117">
        <v>3</v>
      </c>
      <c r="B269" s="118" t="s">
        <v>610</v>
      </c>
      <c r="C269" s="119" t="s">
        <v>588</v>
      </c>
      <c r="D269" s="120">
        <v>1500000</v>
      </c>
      <c r="E269" s="88" t="s">
        <v>20</v>
      </c>
      <c r="F269" s="89">
        <v>0</v>
      </c>
      <c r="G269" s="160"/>
      <c r="H269" s="160"/>
    </row>
    <row r="270" spans="1:8" x14ac:dyDescent="0.3">
      <c r="A270" s="117">
        <v>4</v>
      </c>
      <c r="B270" s="118" t="s">
        <v>611</v>
      </c>
      <c r="C270" s="119" t="s">
        <v>589</v>
      </c>
      <c r="D270" s="120">
        <v>1000000</v>
      </c>
      <c r="E270" s="123">
        <v>907500</v>
      </c>
      <c r="F270" s="89">
        <f t="shared" si="11"/>
        <v>1000000</v>
      </c>
      <c r="G270" s="160"/>
      <c r="H270" s="160"/>
    </row>
    <row r="271" spans="1:8" ht="31.2" x14ac:dyDescent="0.3">
      <c r="A271" s="117">
        <v>5</v>
      </c>
      <c r="B271" s="118" t="s">
        <v>612</v>
      </c>
      <c r="C271" s="119" t="s">
        <v>590</v>
      </c>
      <c r="D271" s="120">
        <v>304000</v>
      </c>
      <c r="E271" s="88" t="s">
        <v>20</v>
      </c>
      <c r="F271" s="89">
        <f t="shared" si="11"/>
        <v>304000</v>
      </c>
      <c r="G271" s="160"/>
      <c r="H271" s="160"/>
    </row>
    <row r="272" spans="1:8" ht="31.2" x14ac:dyDescent="0.3">
      <c r="A272" s="117">
        <v>6</v>
      </c>
      <c r="B272" s="118" t="s">
        <v>613</v>
      </c>
      <c r="C272" s="119" t="s">
        <v>591</v>
      </c>
      <c r="D272" s="120">
        <v>450000</v>
      </c>
      <c r="E272" s="88" t="s">
        <v>20</v>
      </c>
      <c r="F272" s="89">
        <f t="shared" si="11"/>
        <v>450000</v>
      </c>
      <c r="G272" s="160"/>
      <c r="H272" s="160"/>
    </row>
    <row r="273" spans="1:8" x14ac:dyDescent="0.3">
      <c r="A273" s="117">
        <v>7</v>
      </c>
      <c r="B273" s="118" t="s">
        <v>614</v>
      </c>
      <c r="C273" s="119" t="s">
        <v>592</v>
      </c>
      <c r="D273" s="120">
        <v>500000</v>
      </c>
      <c r="E273" s="88" t="s">
        <v>20</v>
      </c>
      <c r="F273" s="89">
        <f t="shared" si="11"/>
        <v>500000</v>
      </c>
      <c r="G273" s="160"/>
      <c r="H273" s="160"/>
    </row>
    <row r="274" spans="1:8" x14ac:dyDescent="0.3">
      <c r="A274" s="117">
        <v>8</v>
      </c>
      <c r="B274" s="118" t="s">
        <v>615</v>
      </c>
      <c r="C274" s="119" t="s">
        <v>593</v>
      </c>
      <c r="D274" s="120">
        <v>480000</v>
      </c>
      <c r="E274" s="123">
        <v>396000</v>
      </c>
      <c r="F274" s="89">
        <f t="shared" si="11"/>
        <v>480000</v>
      </c>
      <c r="G274" s="160"/>
      <c r="H274" s="160"/>
    </row>
    <row r="275" spans="1:8" ht="31.2" x14ac:dyDescent="0.3">
      <c r="A275" s="117">
        <v>9</v>
      </c>
      <c r="B275" s="118" t="s">
        <v>616</v>
      </c>
      <c r="C275" s="119" t="s">
        <v>594</v>
      </c>
      <c r="D275" s="122">
        <v>700</v>
      </c>
      <c r="E275" s="88" t="s">
        <v>20</v>
      </c>
      <c r="F275" s="89">
        <f t="shared" si="11"/>
        <v>700</v>
      </c>
      <c r="G275" s="160"/>
      <c r="H275" s="160"/>
    </row>
    <row r="276" spans="1:8" ht="31.2" x14ac:dyDescent="0.3">
      <c r="A276" s="117">
        <v>10</v>
      </c>
      <c r="B276" s="118" t="s">
        <v>617</v>
      </c>
      <c r="C276" s="119" t="s">
        <v>595</v>
      </c>
      <c r="D276" s="120">
        <v>480000</v>
      </c>
      <c r="E276" s="123">
        <v>396000</v>
      </c>
      <c r="F276" s="89">
        <f t="shared" si="11"/>
        <v>480000</v>
      </c>
      <c r="G276" s="160"/>
      <c r="H276" s="160"/>
    </row>
    <row r="277" spans="1:8" ht="31.2" x14ac:dyDescent="0.3">
      <c r="A277" s="117">
        <v>11</v>
      </c>
      <c r="B277" s="118" t="s">
        <v>618</v>
      </c>
      <c r="C277" s="119" t="s">
        <v>596</v>
      </c>
      <c r="D277" s="120">
        <v>350000</v>
      </c>
      <c r="E277" s="88" t="s">
        <v>20</v>
      </c>
      <c r="F277" s="89">
        <f t="shared" si="11"/>
        <v>350000</v>
      </c>
      <c r="G277" s="160"/>
      <c r="H277" s="160"/>
    </row>
    <row r="278" spans="1:8" ht="18" customHeight="1" x14ac:dyDescent="0.3">
      <c r="A278" s="117">
        <v>12</v>
      </c>
      <c r="B278" s="118" t="s">
        <v>619</v>
      </c>
      <c r="C278" s="119" t="s">
        <v>597</v>
      </c>
      <c r="D278" s="122">
        <v>0</v>
      </c>
      <c r="E278" s="88" t="s">
        <v>20</v>
      </c>
      <c r="F278" s="89">
        <f t="shared" si="11"/>
        <v>0</v>
      </c>
      <c r="G278" s="160"/>
      <c r="H278" s="160"/>
    </row>
    <row r="279" spans="1:8" ht="31.2" x14ac:dyDescent="0.3">
      <c r="A279" s="117">
        <v>13</v>
      </c>
      <c r="B279" s="118" t="s">
        <v>620</v>
      </c>
      <c r="C279" s="119" t="s">
        <v>598</v>
      </c>
      <c r="D279" s="120">
        <v>750000</v>
      </c>
      <c r="E279" s="88" t="s">
        <v>20</v>
      </c>
      <c r="F279" s="89">
        <f t="shared" si="11"/>
        <v>750000</v>
      </c>
      <c r="G279" s="160"/>
      <c r="H279" s="160"/>
    </row>
    <row r="280" spans="1:8" x14ac:dyDescent="0.3">
      <c r="A280" s="117">
        <v>14</v>
      </c>
      <c r="B280" s="118" t="s">
        <v>621</v>
      </c>
      <c r="C280" s="119" t="s">
        <v>599</v>
      </c>
      <c r="D280" s="120">
        <v>600000</v>
      </c>
      <c r="E280" s="88" t="s">
        <v>20</v>
      </c>
      <c r="F280" s="89">
        <f t="shared" si="11"/>
        <v>600000</v>
      </c>
      <c r="G280" s="160"/>
      <c r="H280" s="160"/>
    </row>
    <row r="281" spans="1:8" ht="31.2" x14ac:dyDescent="0.3">
      <c r="A281" s="117">
        <v>15</v>
      </c>
      <c r="B281" s="118" t="s">
        <v>622</v>
      </c>
      <c r="C281" s="119" t="s">
        <v>600</v>
      </c>
      <c r="D281" s="120">
        <v>2050000</v>
      </c>
      <c r="E281" s="88" t="s">
        <v>20</v>
      </c>
      <c r="F281" s="89">
        <f t="shared" si="11"/>
        <v>2050000</v>
      </c>
      <c r="G281" s="160"/>
      <c r="H281" s="160"/>
    </row>
    <row r="282" spans="1:8" x14ac:dyDescent="0.3">
      <c r="A282" s="117">
        <v>16</v>
      </c>
      <c r="B282" s="118" t="s">
        <v>623</v>
      </c>
      <c r="C282" s="119" t="s">
        <v>601</v>
      </c>
      <c r="D282" s="120">
        <v>585000</v>
      </c>
      <c r="E282" s="88" t="s">
        <v>20</v>
      </c>
      <c r="F282" s="89">
        <f t="shared" si="11"/>
        <v>585000</v>
      </c>
      <c r="G282" s="160"/>
      <c r="H282" s="160"/>
    </row>
    <row r="283" spans="1:8" x14ac:dyDescent="0.3">
      <c r="A283" s="117">
        <v>17</v>
      </c>
      <c r="B283" s="118" t="s">
        <v>624</v>
      </c>
      <c r="C283" s="119" t="s">
        <v>602</v>
      </c>
      <c r="D283" s="120">
        <v>630000</v>
      </c>
      <c r="E283" s="123">
        <v>522500</v>
      </c>
      <c r="F283" s="89">
        <f t="shared" si="11"/>
        <v>630000</v>
      </c>
      <c r="G283" s="160"/>
      <c r="H283" s="160"/>
    </row>
    <row r="284" spans="1:8" x14ac:dyDescent="0.3">
      <c r="A284" s="117">
        <v>18</v>
      </c>
      <c r="B284" s="118" t="s">
        <v>625</v>
      </c>
      <c r="C284" s="119" t="s">
        <v>603</v>
      </c>
      <c r="D284" s="120">
        <v>800000</v>
      </c>
      <c r="E284" s="88" t="s">
        <v>20</v>
      </c>
      <c r="F284" s="89">
        <f t="shared" si="11"/>
        <v>800000</v>
      </c>
      <c r="G284" s="160"/>
      <c r="H284" s="160"/>
    </row>
    <row r="285" spans="1:8" x14ac:dyDescent="0.3">
      <c r="A285" s="117">
        <v>19</v>
      </c>
      <c r="B285" s="118" t="s">
        <v>626</v>
      </c>
      <c r="C285" s="119" t="s">
        <v>604</v>
      </c>
      <c r="D285" s="120">
        <v>1000000</v>
      </c>
      <c r="E285" s="88" t="s">
        <v>20</v>
      </c>
      <c r="F285" s="89">
        <v>0</v>
      </c>
      <c r="G285" s="160"/>
      <c r="H285" s="160"/>
    </row>
    <row r="286" spans="1:8" x14ac:dyDescent="0.3">
      <c r="A286" s="117">
        <v>20</v>
      </c>
      <c r="B286" s="118" t="s">
        <v>627</v>
      </c>
      <c r="C286" s="119" t="s">
        <v>605</v>
      </c>
      <c r="D286" s="120">
        <v>4000000</v>
      </c>
      <c r="E286" s="88" t="s">
        <v>20</v>
      </c>
      <c r="F286" s="89">
        <v>0</v>
      </c>
      <c r="G286" s="160"/>
      <c r="H286" s="160"/>
    </row>
    <row r="287" spans="1:8" ht="62.4" x14ac:dyDescent="0.3">
      <c r="A287" s="117">
        <v>21</v>
      </c>
      <c r="B287" s="118" t="s">
        <v>632</v>
      </c>
      <c r="C287" s="119" t="s">
        <v>606</v>
      </c>
      <c r="D287" s="120">
        <v>1000000</v>
      </c>
      <c r="E287" s="88" t="s">
        <v>20</v>
      </c>
      <c r="F287" s="89">
        <v>0</v>
      </c>
      <c r="G287" s="160"/>
      <c r="H287" s="160"/>
    </row>
    <row r="288" spans="1:8" x14ac:dyDescent="0.3">
      <c r="A288" s="117">
        <v>22</v>
      </c>
      <c r="B288" s="118" t="s">
        <v>633</v>
      </c>
      <c r="C288" s="119" t="s">
        <v>607</v>
      </c>
      <c r="D288" s="120">
        <v>320300</v>
      </c>
      <c r="E288" s="88" t="s">
        <v>20</v>
      </c>
      <c r="F288" s="89">
        <f t="shared" si="11"/>
        <v>320300</v>
      </c>
      <c r="G288" s="160"/>
      <c r="H288" s="160"/>
    </row>
    <row r="289" spans="1:8" x14ac:dyDescent="0.3">
      <c r="A289" s="117">
        <v>23</v>
      </c>
      <c r="B289" s="118" t="s">
        <v>634</v>
      </c>
      <c r="C289" s="119" t="s">
        <v>608</v>
      </c>
      <c r="D289" s="120">
        <v>200000</v>
      </c>
      <c r="E289" s="88" t="s">
        <v>20</v>
      </c>
      <c r="F289" s="89">
        <f t="shared" si="11"/>
        <v>200000</v>
      </c>
      <c r="G289" s="160"/>
      <c r="H289" s="160"/>
    </row>
    <row r="290" spans="1:8" ht="15" customHeight="1" x14ac:dyDescent="0.3">
      <c r="A290" s="607" t="s">
        <v>585</v>
      </c>
      <c r="B290" s="607"/>
      <c r="C290" s="607"/>
      <c r="D290" s="102">
        <v>20000000</v>
      </c>
      <c r="E290" s="103">
        <v>2222000</v>
      </c>
      <c r="F290" s="98">
        <f>SUM(F267:F289)</f>
        <v>12500000</v>
      </c>
      <c r="G290" s="611"/>
      <c r="H290" s="611"/>
    </row>
    <row r="291" spans="1:8" x14ac:dyDescent="0.3">
      <c r="A291" s="121">
        <v>26</v>
      </c>
      <c r="B291" s="114" t="s">
        <v>635</v>
      </c>
      <c r="F291" s="84"/>
    </row>
    <row r="292" spans="1:8" x14ac:dyDescent="0.3">
      <c r="A292" s="117">
        <v>1</v>
      </c>
      <c r="B292" s="118" t="s">
        <v>652</v>
      </c>
      <c r="C292" s="119" t="s">
        <v>641</v>
      </c>
      <c r="D292" s="120">
        <v>130000000</v>
      </c>
      <c r="E292" s="88" t="s">
        <v>20</v>
      </c>
      <c r="F292" s="89">
        <v>100000000</v>
      </c>
      <c r="G292" s="160"/>
      <c r="H292" s="160"/>
    </row>
    <row r="293" spans="1:8" x14ac:dyDescent="0.3">
      <c r="A293" s="117">
        <v>2</v>
      </c>
      <c r="B293" s="118" t="s">
        <v>653</v>
      </c>
      <c r="C293" s="119" t="s">
        <v>642</v>
      </c>
      <c r="D293" s="120">
        <v>8000000</v>
      </c>
      <c r="E293" s="88" t="s">
        <v>20</v>
      </c>
      <c r="F293" s="89">
        <v>0</v>
      </c>
      <c r="G293" s="160"/>
      <c r="H293" s="160"/>
    </row>
    <row r="294" spans="1:8" ht="31.2" x14ac:dyDescent="0.3">
      <c r="A294" s="117">
        <v>3</v>
      </c>
      <c r="B294" s="118" t="s">
        <v>654</v>
      </c>
      <c r="C294" s="119" t="s">
        <v>643</v>
      </c>
      <c r="D294" s="120">
        <v>20000000</v>
      </c>
      <c r="E294" s="88" t="s">
        <v>20</v>
      </c>
      <c r="F294" s="89">
        <v>7000000</v>
      </c>
      <c r="G294" s="160"/>
      <c r="H294" s="160"/>
    </row>
    <row r="295" spans="1:8" x14ac:dyDescent="0.3">
      <c r="A295" s="117">
        <v>4</v>
      </c>
      <c r="B295" s="118" t="s">
        <v>655</v>
      </c>
      <c r="C295" s="119" t="s">
        <v>644</v>
      </c>
      <c r="D295" s="120">
        <v>2000000</v>
      </c>
      <c r="E295" s="88" t="s">
        <v>20</v>
      </c>
      <c r="F295" s="89">
        <f t="shared" ref="F295:F300" si="12">D295</f>
        <v>2000000</v>
      </c>
      <c r="G295" s="160"/>
      <c r="H295" s="160"/>
    </row>
    <row r="296" spans="1:8" x14ac:dyDescent="0.3">
      <c r="A296" s="117">
        <v>5</v>
      </c>
      <c r="B296" s="118" t="s">
        <v>656</v>
      </c>
      <c r="C296" s="119" t="s">
        <v>645</v>
      </c>
      <c r="D296" s="120">
        <v>20000000</v>
      </c>
      <c r="E296" s="88" t="s">
        <v>20</v>
      </c>
      <c r="F296" s="89">
        <v>10000000</v>
      </c>
      <c r="G296" s="160"/>
      <c r="H296" s="160"/>
    </row>
    <row r="297" spans="1:8" x14ac:dyDescent="0.3">
      <c r="A297" s="117">
        <v>6</v>
      </c>
      <c r="B297" s="118" t="s">
        <v>657</v>
      </c>
      <c r="C297" s="119" t="s">
        <v>646</v>
      </c>
      <c r="D297" s="120">
        <v>10000000</v>
      </c>
      <c r="E297" s="88" t="s">
        <v>20</v>
      </c>
      <c r="F297" s="89">
        <f t="shared" si="12"/>
        <v>10000000</v>
      </c>
      <c r="G297" s="160"/>
      <c r="H297" s="160"/>
    </row>
    <row r="298" spans="1:8" x14ac:dyDescent="0.3">
      <c r="A298" s="117">
        <v>7</v>
      </c>
      <c r="B298" s="118" t="s">
        <v>658</v>
      </c>
      <c r="C298" s="119" t="s">
        <v>647</v>
      </c>
      <c r="D298" s="120">
        <v>500000000</v>
      </c>
      <c r="E298" s="88" t="s">
        <v>20</v>
      </c>
      <c r="F298" s="89">
        <f t="shared" si="12"/>
        <v>500000000</v>
      </c>
      <c r="G298" s="160"/>
      <c r="H298" s="160"/>
    </row>
    <row r="299" spans="1:8" x14ac:dyDescent="0.3">
      <c r="A299" s="117">
        <v>8</v>
      </c>
      <c r="B299" s="118" t="s">
        <v>659</v>
      </c>
      <c r="C299" s="119" t="s">
        <v>648</v>
      </c>
      <c r="D299" s="120">
        <v>500000000</v>
      </c>
      <c r="E299" s="88" t="s">
        <v>20</v>
      </c>
      <c r="F299" s="89">
        <f t="shared" si="12"/>
        <v>500000000</v>
      </c>
      <c r="G299" s="160"/>
      <c r="H299" s="160"/>
    </row>
    <row r="300" spans="1:8" x14ac:dyDescent="0.3">
      <c r="A300" s="117">
        <v>9</v>
      </c>
      <c r="B300" s="118" t="s">
        <v>660</v>
      </c>
      <c r="C300" s="119" t="s">
        <v>649</v>
      </c>
      <c r="D300" s="120">
        <v>10000000</v>
      </c>
      <c r="E300" s="88" t="s">
        <v>20</v>
      </c>
      <c r="F300" s="89">
        <f t="shared" si="12"/>
        <v>10000000</v>
      </c>
      <c r="G300" s="160"/>
      <c r="H300" s="160"/>
    </row>
    <row r="301" spans="1:8" ht="15" customHeight="1" x14ac:dyDescent="0.3">
      <c r="A301" s="607" t="s">
        <v>640</v>
      </c>
      <c r="B301" s="607"/>
      <c r="C301" s="607"/>
      <c r="D301" s="102">
        <v>1200000000</v>
      </c>
      <c r="E301" s="88" t="s">
        <v>20</v>
      </c>
      <c r="F301" s="98">
        <f>SUM(F292:F300)</f>
        <v>1139000000</v>
      </c>
      <c r="G301" s="611"/>
      <c r="H301" s="611"/>
    </row>
    <row r="302" spans="1:8" x14ac:dyDescent="0.3">
      <c r="A302" s="121">
        <v>27</v>
      </c>
      <c r="B302" s="114" t="s">
        <v>650</v>
      </c>
      <c r="F302" s="84"/>
    </row>
    <row r="303" spans="1:8" x14ac:dyDescent="0.3">
      <c r="A303" s="117">
        <v>1</v>
      </c>
      <c r="B303" s="118" t="s">
        <v>663</v>
      </c>
      <c r="C303" s="119" t="s">
        <v>662</v>
      </c>
      <c r="D303" s="120">
        <v>25000000</v>
      </c>
      <c r="E303" s="88" t="s">
        <v>20</v>
      </c>
      <c r="F303" s="89">
        <v>0</v>
      </c>
      <c r="G303" s="160"/>
      <c r="H303" s="160"/>
    </row>
    <row r="304" spans="1:8" ht="15" customHeight="1" x14ac:dyDescent="0.3">
      <c r="A304" s="607" t="s">
        <v>661</v>
      </c>
      <c r="B304" s="607"/>
      <c r="C304" s="607"/>
      <c r="D304" s="102">
        <v>25000000</v>
      </c>
      <c r="E304" s="88" t="s">
        <v>20</v>
      </c>
      <c r="F304" s="98">
        <f>F303</f>
        <v>0</v>
      </c>
      <c r="G304" s="611"/>
      <c r="H304" s="611"/>
    </row>
    <row r="305" spans="1:8" x14ac:dyDescent="0.3">
      <c r="A305" s="137">
        <v>28</v>
      </c>
      <c r="B305" s="112" t="s">
        <v>668</v>
      </c>
      <c r="F305" s="84"/>
    </row>
    <row r="306" spans="1:8" ht="31.2" x14ac:dyDescent="0.3">
      <c r="A306" s="117">
        <v>1</v>
      </c>
      <c r="B306" s="118" t="s">
        <v>673</v>
      </c>
      <c r="C306" s="119" t="s">
        <v>669</v>
      </c>
      <c r="D306" s="115" t="s">
        <v>20</v>
      </c>
      <c r="E306" s="88" t="s">
        <v>20</v>
      </c>
      <c r="F306" s="89">
        <v>0</v>
      </c>
      <c r="G306" s="160"/>
      <c r="H306" s="160"/>
    </row>
    <row r="307" spans="1:8" ht="15" customHeight="1" x14ac:dyDescent="0.3">
      <c r="A307" s="117">
        <v>2</v>
      </c>
      <c r="B307" s="118" t="s">
        <v>674</v>
      </c>
      <c r="C307" s="119" t="s">
        <v>670</v>
      </c>
      <c r="D307" s="120">
        <v>10000000</v>
      </c>
      <c r="E307" s="88" t="s">
        <v>20</v>
      </c>
      <c r="F307" s="89">
        <v>5000000</v>
      </c>
      <c r="G307" s="160"/>
      <c r="H307" s="160"/>
    </row>
    <row r="308" spans="1:8" ht="31.2" x14ac:dyDescent="0.3">
      <c r="A308" s="117">
        <v>3</v>
      </c>
      <c r="B308" s="118" t="s">
        <v>675</v>
      </c>
      <c r="C308" s="119" t="s">
        <v>671</v>
      </c>
      <c r="D308" s="115" t="s">
        <v>20</v>
      </c>
      <c r="E308" s="88" t="s">
        <v>20</v>
      </c>
      <c r="F308" s="89">
        <v>0</v>
      </c>
      <c r="G308" s="160"/>
      <c r="H308" s="160"/>
    </row>
    <row r="309" spans="1:8" ht="15" customHeight="1" x14ac:dyDescent="0.3">
      <c r="A309" s="607" t="s">
        <v>672</v>
      </c>
      <c r="B309" s="607"/>
      <c r="C309" s="607"/>
      <c r="D309" s="102">
        <v>10000000</v>
      </c>
      <c r="E309" s="88" t="s">
        <v>20</v>
      </c>
      <c r="F309" s="98">
        <f>SUM(F306:F308)</f>
        <v>5000000</v>
      </c>
      <c r="G309" s="611"/>
      <c r="H309" s="611"/>
    </row>
    <row r="310" spans="1:8" x14ac:dyDescent="0.3">
      <c r="A310" s="121">
        <v>30</v>
      </c>
      <c r="B310" s="112" t="s">
        <v>676</v>
      </c>
      <c r="F310" s="84"/>
    </row>
    <row r="311" spans="1:8" x14ac:dyDescent="0.3">
      <c r="A311" s="117">
        <v>1</v>
      </c>
      <c r="B311" s="118" t="s">
        <v>694</v>
      </c>
      <c r="C311" s="119" t="s">
        <v>677</v>
      </c>
      <c r="D311" s="120">
        <v>1000000</v>
      </c>
      <c r="E311" s="88" t="s">
        <v>20</v>
      </c>
      <c r="F311" s="89">
        <f>D311</f>
        <v>1000000</v>
      </c>
      <c r="G311" s="160"/>
      <c r="H311" s="160"/>
    </row>
    <row r="312" spans="1:8" x14ac:dyDescent="0.3">
      <c r="A312" s="117">
        <v>2</v>
      </c>
      <c r="B312" s="118" t="s">
        <v>695</v>
      </c>
      <c r="C312" s="119" t="s">
        <v>678</v>
      </c>
      <c r="D312" s="120">
        <v>3500000</v>
      </c>
      <c r="E312" s="88" t="s">
        <v>20</v>
      </c>
      <c r="F312" s="89">
        <f t="shared" ref="F312:F321" si="13">D312</f>
        <v>3500000</v>
      </c>
      <c r="G312" s="160"/>
      <c r="H312" s="160"/>
    </row>
    <row r="313" spans="1:8" x14ac:dyDescent="0.3">
      <c r="A313" s="117">
        <v>3</v>
      </c>
      <c r="B313" s="118" t="s">
        <v>696</v>
      </c>
      <c r="C313" s="119" t="s">
        <v>679</v>
      </c>
      <c r="D313" s="120">
        <v>1500000</v>
      </c>
      <c r="E313" s="88" t="s">
        <v>20</v>
      </c>
      <c r="F313" s="89">
        <f t="shared" si="13"/>
        <v>1500000</v>
      </c>
      <c r="G313" s="160"/>
      <c r="H313" s="160"/>
    </row>
    <row r="314" spans="1:8" ht="31.2" x14ac:dyDescent="0.3">
      <c r="A314" s="117">
        <v>4</v>
      </c>
      <c r="B314" s="118" t="s">
        <v>697</v>
      </c>
      <c r="C314" s="119" t="s">
        <v>680</v>
      </c>
      <c r="D314" s="115" t="s">
        <v>20</v>
      </c>
      <c r="E314" s="88" t="s">
        <v>20</v>
      </c>
      <c r="F314" s="89" t="str">
        <f t="shared" si="13"/>
        <v>-</v>
      </c>
      <c r="G314" s="160"/>
      <c r="H314" s="160"/>
    </row>
    <row r="315" spans="1:8" x14ac:dyDescent="0.3">
      <c r="A315" s="117">
        <v>5</v>
      </c>
      <c r="B315" s="118" t="s">
        <v>698</v>
      </c>
      <c r="C315" s="119" t="s">
        <v>681</v>
      </c>
      <c r="D315" s="120">
        <v>2500000</v>
      </c>
      <c r="E315" s="88" t="s">
        <v>20</v>
      </c>
      <c r="F315" s="89">
        <f t="shared" si="13"/>
        <v>2500000</v>
      </c>
      <c r="G315" s="160"/>
      <c r="H315" s="160"/>
    </row>
    <row r="316" spans="1:8" x14ac:dyDescent="0.3">
      <c r="A316" s="117">
        <v>6</v>
      </c>
      <c r="B316" s="118" t="s">
        <v>699</v>
      </c>
      <c r="C316" s="119" t="s">
        <v>682</v>
      </c>
      <c r="D316" s="120">
        <v>3000000</v>
      </c>
      <c r="E316" s="88" t="s">
        <v>20</v>
      </c>
      <c r="F316" s="89">
        <f t="shared" si="13"/>
        <v>3000000</v>
      </c>
      <c r="G316" s="160"/>
      <c r="H316" s="160"/>
    </row>
    <row r="317" spans="1:8" x14ac:dyDescent="0.3">
      <c r="A317" s="117">
        <v>7</v>
      </c>
      <c r="B317" s="118" t="s">
        <v>700</v>
      </c>
      <c r="C317" s="119" t="s">
        <v>683</v>
      </c>
      <c r="D317" s="120">
        <v>1000000000</v>
      </c>
      <c r="E317" s="123">
        <v>40000000</v>
      </c>
      <c r="F317" s="128">
        <v>800000000</v>
      </c>
      <c r="G317" s="160"/>
      <c r="H317" s="160"/>
    </row>
    <row r="318" spans="1:8" x14ac:dyDescent="0.3">
      <c r="A318" s="117">
        <v>8</v>
      </c>
      <c r="B318" s="118" t="s">
        <v>701</v>
      </c>
      <c r="C318" s="119" t="s">
        <v>684</v>
      </c>
      <c r="D318" s="115" t="s">
        <v>20</v>
      </c>
      <c r="E318" s="88" t="s">
        <v>20</v>
      </c>
      <c r="F318" s="89" t="str">
        <f t="shared" si="13"/>
        <v>-</v>
      </c>
      <c r="G318" s="160"/>
      <c r="H318" s="160"/>
    </row>
    <row r="319" spans="1:8" x14ac:dyDescent="0.3">
      <c r="A319" s="117">
        <v>9</v>
      </c>
      <c r="B319" s="118" t="s">
        <v>702</v>
      </c>
      <c r="C319" s="119" t="s">
        <v>685</v>
      </c>
      <c r="D319" s="120">
        <v>1800000</v>
      </c>
      <c r="E319" s="88" t="s">
        <v>20</v>
      </c>
      <c r="F319" s="89">
        <f t="shared" si="13"/>
        <v>1800000</v>
      </c>
      <c r="G319" s="160"/>
      <c r="H319" s="160"/>
    </row>
    <row r="320" spans="1:8" x14ac:dyDescent="0.3">
      <c r="A320" s="117">
        <v>10</v>
      </c>
      <c r="B320" s="118" t="s">
        <v>703</v>
      </c>
      <c r="C320" s="119" t="s">
        <v>686</v>
      </c>
      <c r="D320" s="120">
        <v>3000000</v>
      </c>
      <c r="E320" s="88" t="s">
        <v>20</v>
      </c>
      <c r="F320" s="89">
        <f t="shared" si="13"/>
        <v>3000000</v>
      </c>
      <c r="G320" s="160"/>
      <c r="H320" s="160"/>
    </row>
    <row r="321" spans="1:8" x14ac:dyDescent="0.3">
      <c r="A321" s="117">
        <v>11</v>
      </c>
      <c r="B321" s="118" t="s">
        <v>704</v>
      </c>
      <c r="C321" s="119" t="s">
        <v>687</v>
      </c>
      <c r="D321" s="120">
        <v>600000</v>
      </c>
      <c r="E321" s="88" t="s">
        <v>20</v>
      </c>
      <c r="F321" s="89">
        <f t="shared" si="13"/>
        <v>600000</v>
      </c>
      <c r="G321" s="160"/>
      <c r="H321" s="160"/>
    </row>
    <row r="322" spans="1:8" x14ac:dyDescent="0.3">
      <c r="A322" s="117">
        <v>12</v>
      </c>
      <c r="B322" s="118" t="s">
        <v>705</v>
      </c>
      <c r="C322" s="119" t="s">
        <v>688</v>
      </c>
      <c r="D322" s="120">
        <v>250000</v>
      </c>
      <c r="E322" s="88" t="s">
        <v>20</v>
      </c>
      <c r="F322" s="89">
        <v>0</v>
      </c>
      <c r="G322" s="160"/>
      <c r="H322" s="160"/>
    </row>
    <row r="323" spans="1:8" ht="31.2" x14ac:dyDescent="0.3">
      <c r="A323" s="117">
        <v>13</v>
      </c>
      <c r="B323" s="118" t="s">
        <v>706</v>
      </c>
      <c r="C323" s="119" t="s">
        <v>689</v>
      </c>
      <c r="D323" s="120">
        <v>2000000</v>
      </c>
      <c r="E323" s="88" t="s">
        <v>20</v>
      </c>
      <c r="F323" s="89">
        <v>0</v>
      </c>
      <c r="G323" s="160"/>
      <c r="H323" s="160"/>
    </row>
    <row r="324" spans="1:8" ht="31.2" x14ac:dyDescent="0.3">
      <c r="A324" s="117">
        <v>14</v>
      </c>
      <c r="B324" s="118" t="s">
        <v>707</v>
      </c>
      <c r="C324" s="119" t="s">
        <v>690</v>
      </c>
      <c r="D324" s="120">
        <v>280000</v>
      </c>
      <c r="E324" s="88" t="s">
        <v>20</v>
      </c>
      <c r="F324" s="89">
        <v>0</v>
      </c>
      <c r="G324" s="160"/>
      <c r="H324" s="160"/>
    </row>
    <row r="325" spans="1:8" x14ac:dyDescent="0.3">
      <c r="A325" s="117">
        <v>15</v>
      </c>
      <c r="B325" s="118" t="s">
        <v>708</v>
      </c>
      <c r="C325" s="119" t="s">
        <v>691</v>
      </c>
      <c r="D325" s="120">
        <v>330000</v>
      </c>
      <c r="E325" s="88" t="s">
        <v>20</v>
      </c>
      <c r="F325" s="89">
        <v>0</v>
      </c>
      <c r="G325" s="160"/>
      <c r="H325" s="160"/>
    </row>
    <row r="326" spans="1:8" x14ac:dyDescent="0.3">
      <c r="A326" s="117">
        <v>16</v>
      </c>
      <c r="B326" s="118" t="s">
        <v>709</v>
      </c>
      <c r="C326" s="119" t="s">
        <v>692</v>
      </c>
      <c r="D326" s="120">
        <v>240000</v>
      </c>
      <c r="E326" s="88" t="s">
        <v>20</v>
      </c>
      <c r="F326" s="89">
        <v>0</v>
      </c>
      <c r="G326" s="160"/>
      <c r="H326" s="160"/>
    </row>
    <row r="327" spans="1:8" ht="15" customHeight="1" x14ac:dyDescent="0.3">
      <c r="A327" s="607" t="s">
        <v>693</v>
      </c>
      <c r="B327" s="607"/>
      <c r="C327" s="607"/>
      <c r="D327" s="102">
        <v>1020000000</v>
      </c>
      <c r="E327" s="103">
        <v>40000000</v>
      </c>
      <c r="F327" s="98">
        <f>SUM(F311:F326)</f>
        <v>816900000</v>
      </c>
      <c r="G327" s="126"/>
      <c r="H327" s="126"/>
    </row>
    <row r="328" spans="1:8" x14ac:dyDescent="0.3">
      <c r="A328" s="121">
        <v>31</v>
      </c>
      <c r="B328" s="114" t="s">
        <v>710</v>
      </c>
      <c r="F328" s="84"/>
    </row>
    <row r="329" spans="1:8" ht="31.2" x14ac:dyDescent="0.3">
      <c r="A329" s="117">
        <v>1</v>
      </c>
      <c r="B329" s="118" t="s">
        <v>754</v>
      </c>
      <c r="C329" s="119" t="s">
        <v>716</v>
      </c>
      <c r="D329" s="120">
        <v>2000000</v>
      </c>
      <c r="E329" s="88" t="s">
        <v>20</v>
      </c>
      <c r="F329" s="89">
        <f t="shared" ref="F329:F358" si="14">D329</f>
        <v>2000000</v>
      </c>
      <c r="G329" s="160"/>
      <c r="H329" s="160"/>
    </row>
    <row r="330" spans="1:8" x14ac:dyDescent="0.3">
      <c r="A330" s="117">
        <v>2</v>
      </c>
      <c r="B330" s="118" t="s">
        <v>755</v>
      </c>
      <c r="C330" s="119" t="s">
        <v>717</v>
      </c>
      <c r="D330" s="120">
        <v>1500000</v>
      </c>
      <c r="E330" s="88" t="s">
        <v>20</v>
      </c>
      <c r="F330" s="89">
        <f t="shared" si="14"/>
        <v>1500000</v>
      </c>
      <c r="G330" s="160"/>
      <c r="H330" s="160"/>
    </row>
    <row r="331" spans="1:8" x14ac:dyDescent="0.3">
      <c r="A331" s="117">
        <v>3</v>
      </c>
      <c r="B331" s="118" t="s">
        <v>756</v>
      </c>
      <c r="C331" s="119" t="s">
        <v>718</v>
      </c>
      <c r="D331" s="120">
        <v>1000000</v>
      </c>
      <c r="E331" s="88" t="s">
        <v>20</v>
      </c>
      <c r="F331" s="89">
        <f t="shared" si="14"/>
        <v>1000000</v>
      </c>
      <c r="G331" s="160"/>
      <c r="H331" s="160"/>
    </row>
    <row r="332" spans="1:8" ht="24.75" customHeight="1" x14ac:dyDescent="0.3">
      <c r="A332" s="117">
        <v>4</v>
      </c>
      <c r="B332" s="118" t="s">
        <v>757</v>
      </c>
      <c r="C332" s="119" t="s">
        <v>719</v>
      </c>
      <c r="D332" s="120">
        <v>2500000</v>
      </c>
      <c r="E332" s="88" t="s">
        <v>20</v>
      </c>
      <c r="F332" s="89">
        <f t="shared" si="14"/>
        <v>2500000</v>
      </c>
      <c r="G332" s="160"/>
      <c r="H332" s="160"/>
    </row>
    <row r="333" spans="1:8" x14ac:dyDescent="0.3">
      <c r="A333" s="117">
        <v>5</v>
      </c>
      <c r="B333" s="118" t="s">
        <v>758</v>
      </c>
      <c r="C333" s="119" t="s">
        <v>720</v>
      </c>
      <c r="D333" s="120">
        <v>500000</v>
      </c>
      <c r="E333" s="88" t="s">
        <v>20</v>
      </c>
      <c r="F333" s="89">
        <f t="shared" si="14"/>
        <v>500000</v>
      </c>
      <c r="G333" s="160"/>
      <c r="H333" s="160"/>
    </row>
    <row r="334" spans="1:8" ht="31.2" hidden="1" x14ac:dyDescent="0.3">
      <c r="A334" s="117">
        <v>6</v>
      </c>
      <c r="B334" s="118" t="s">
        <v>759</v>
      </c>
      <c r="C334" s="119" t="s">
        <v>721</v>
      </c>
      <c r="D334" s="115" t="s">
        <v>20</v>
      </c>
      <c r="E334" s="88" t="s">
        <v>20</v>
      </c>
      <c r="F334" s="89" t="str">
        <f t="shared" si="14"/>
        <v>-</v>
      </c>
      <c r="G334" s="160"/>
      <c r="H334" s="160"/>
    </row>
    <row r="335" spans="1:8" hidden="1" x14ac:dyDescent="0.3">
      <c r="A335" s="117">
        <v>7</v>
      </c>
      <c r="B335" s="118" t="s">
        <v>760</v>
      </c>
      <c r="C335" s="119" t="s">
        <v>722</v>
      </c>
      <c r="D335" s="115" t="s">
        <v>20</v>
      </c>
      <c r="E335" s="88" t="s">
        <v>20</v>
      </c>
      <c r="F335" s="89" t="str">
        <f t="shared" si="14"/>
        <v>-</v>
      </c>
      <c r="G335" s="160"/>
      <c r="H335" s="160"/>
    </row>
    <row r="336" spans="1:8" hidden="1" x14ac:dyDescent="0.3">
      <c r="A336" s="117">
        <v>8</v>
      </c>
      <c r="B336" s="118" t="s">
        <v>761</v>
      </c>
      <c r="C336" s="119" t="s">
        <v>723</v>
      </c>
      <c r="D336" s="115" t="s">
        <v>20</v>
      </c>
      <c r="E336" s="88" t="s">
        <v>20</v>
      </c>
      <c r="F336" s="89" t="str">
        <f t="shared" si="14"/>
        <v>-</v>
      </c>
      <c r="G336" s="160"/>
      <c r="H336" s="160"/>
    </row>
    <row r="337" spans="1:8" hidden="1" x14ac:dyDescent="0.3">
      <c r="A337" s="117">
        <v>9</v>
      </c>
      <c r="B337" s="118" t="s">
        <v>762</v>
      </c>
      <c r="C337" s="119" t="s">
        <v>723</v>
      </c>
      <c r="D337" s="115" t="s">
        <v>20</v>
      </c>
      <c r="E337" s="88" t="s">
        <v>20</v>
      </c>
      <c r="F337" s="89" t="str">
        <f t="shared" si="14"/>
        <v>-</v>
      </c>
      <c r="G337" s="160"/>
      <c r="H337" s="160"/>
    </row>
    <row r="338" spans="1:8" hidden="1" x14ac:dyDescent="0.3">
      <c r="A338" s="117">
        <v>10</v>
      </c>
      <c r="B338" s="118" t="s">
        <v>762</v>
      </c>
      <c r="C338" s="119" t="s">
        <v>724</v>
      </c>
      <c r="D338" s="115" t="s">
        <v>20</v>
      </c>
      <c r="E338" s="88" t="s">
        <v>20</v>
      </c>
      <c r="F338" s="89" t="str">
        <f t="shared" si="14"/>
        <v>-</v>
      </c>
      <c r="G338" s="160"/>
      <c r="H338" s="160"/>
    </row>
    <row r="339" spans="1:8" hidden="1" x14ac:dyDescent="0.3">
      <c r="A339" s="117">
        <v>11</v>
      </c>
      <c r="B339" s="118" t="s">
        <v>763</v>
      </c>
      <c r="C339" s="119" t="s">
        <v>725</v>
      </c>
      <c r="D339" s="115" t="s">
        <v>20</v>
      </c>
      <c r="E339" s="88" t="s">
        <v>20</v>
      </c>
      <c r="F339" s="89" t="str">
        <f t="shared" si="14"/>
        <v>-</v>
      </c>
      <c r="G339" s="160"/>
      <c r="H339" s="160"/>
    </row>
    <row r="340" spans="1:8" hidden="1" x14ac:dyDescent="0.3">
      <c r="A340" s="117">
        <v>12</v>
      </c>
      <c r="B340" s="118" t="s">
        <v>763</v>
      </c>
      <c r="C340" s="119" t="s">
        <v>722</v>
      </c>
      <c r="D340" s="115" t="s">
        <v>20</v>
      </c>
      <c r="E340" s="88" t="s">
        <v>20</v>
      </c>
      <c r="F340" s="89" t="str">
        <f t="shared" si="14"/>
        <v>-</v>
      </c>
      <c r="G340" s="160"/>
      <c r="H340" s="160"/>
    </row>
    <row r="341" spans="1:8" ht="31.2" x14ac:dyDescent="0.3">
      <c r="A341" s="117">
        <v>13</v>
      </c>
      <c r="B341" s="118" t="s">
        <v>764</v>
      </c>
      <c r="C341" s="119" t="s">
        <v>726</v>
      </c>
      <c r="D341" s="120">
        <v>2500000</v>
      </c>
      <c r="E341" s="88" t="s">
        <v>20</v>
      </c>
      <c r="F341" s="89">
        <f t="shared" si="14"/>
        <v>2500000</v>
      </c>
      <c r="G341" s="160"/>
      <c r="H341" s="160"/>
    </row>
    <row r="342" spans="1:8" ht="31.2" x14ac:dyDescent="0.3">
      <c r="A342" s="117">
        <v>14</v>
      </c>
      <c r="B342" s="118" t="s">
        <v>765</v>
      </c>
      <c r="C342" s="119" t="s">
        <v>727</v>
      </c>
      <c r="D342" s="120">
        <v>1000000</v>
      </c>
      <c r="E342" s="88" t="s">
        <v>20</v>
      </c>
      <c r="F342" s="89">
        <f t="shared" si="14"/>
        <v>1000000</v>
      </c>
      <c r="G342" s="160"/>
      <c r="H342" s="160"/>
    </row>
    <row r="343" spans="1:8" ht="31.2" x14ac:dyDescent="0.3">
      <c r="A343" s="117">
        <v>15</v>
      </c>
      <c r="B343" s="118" t="s">
        <v>766</v>
      </c>
      <c r="C343" s="119" t="s">
        <v>728</v>
      </c>
      <c r="D343" s="120">
        <v>500000</v>
      </c>
      <c r="E343" s="88" t="s">
        <v>20</v>
      </c>
      <c r="F343" s="89">
        <f t="shared" si="14"/>
        <v>500000</v>
      </c>
      <c r="G343" s="160"/>
      <c r="H343" s="160"/>
    </row>
    <row r="344" spans="1:8" ht="31.2" x14ac:dyDescent="0.3">
      <c r="A344" s="117">
        <v>16</v>
      </c>
      <c r="B344" s="118" t="s">
        <v>767</v>
      </c>
      <c r="C344" s="119" t="s">
        <v>729</v>
      </c>
      <c r="D344" s="120">
        <v>800000</v>
      </c>
      <c r="E344" s="88" t="s">
        <v>20</v>
      </c>
      <c r="F344" s="89">
        <f t="shared" si="14"/>
        <v>800000</v>
      </c>
      <c r="G344" s="160"/>
      <c r="H344" s="160"/>
    </row>
    <row r="345" spans="1:8" ht="31.2" hidden="1" x14ac:dyDescent="0.3">
      <c r="A345" s="117">
        <v>17</v>
      </c>
      <c r="B345" s="118" t="s">
        <v>768</v>
      </c>
      <c r="C345" s="119" t="s">
        <v>730</v>
      </c>
      <c r="D345" s="115" t="s">
        <v>20</v>
      </c>
      <c r="E345" s="88" t="s">
        <v>20</v>
      </c>
      <c r="F345" s="89" t="str">
        <f t="shared" si="14"/>
        <v>-</v>
      </c>
      <c r="G345" s="160"/>
      <c r="H345" s="160"/>
    </row>
    <row r="346" spans="1:8" ht="31.2" x14ac:dyDescent="0.3">
      <c r="A346" s="117">
        <v>18</v>
      </c>
      <c r="B346" s="118" t="s">
        <v>769</v>
      </c>
      <c r="C346" s="119" t="s">
        <v>731</v>
      </c>
      <c r="D346" s="120">
        <v>1500000</v>
      </c>
      <c r="E346" s="88" t="s">
        <v>20</v>
      </c>
      <c r="F346" s="89">
        <f t="shared" si="14"/>
        <v>1500000</v>
      </c>
      <c r="G346" s="160"/>
      <c r="H346" s="160"/>
    </row>
    <row r="347" spans="1:8" x14ac:dyDescent="0.3">
      <c r="A347" s="117">
        <v>19</v>
      </c>
      <c r="B347" s="118" t="s">
        <v>770</v>
      </c>
      <c r="C347" s="119" t="s">
        <v>732</v>
      </c>
      <c r="D347" s="120">
        <v>2000000000</v>
      </c>
      <c r="E347" s="123">
        <v>2500000</v>
      </c>
      <c r="F347" s="89">
        <f t="shared" si="14"/>
        <v>2000000000</v>
      </c>
      <c r="G347" s="160"/>
      <c r="H347" s="160"/>
    </row>
    <row r="348" spans="1:8" ht="31.2" x14ac:dyDescent="0.3">
      <c r="A348" s="117">
        <v>20</v>
      </c>
      <c r="B348" s="118" t="s">
        <v>753</v>
      </c>
      <c r="C348" s="119" t="s">
        <v>733</v>
      </c>
      <c r="D348" s="120">
        <v>1000000</v>
      </c>
      <c r="E348" s="88" t="s">
        <v>20</v>
      </c>
      <c r="F348" s="89">
        <f t="shared" si="14"/>
        <v>1000000</v>
      </c>
      <c r="G348" s="160"/>
      <c r="H348" s="160"/>
    </row>
    <row r="349" spans="1:8" x14ac:dyDescent="0.3">
      <c r="A349" s="117">
        <v>21</v>
      </c>
      <c r="B349" s="118" t="s">
        <v>752</v>
      </c>
      <c r="C349" s="119" t="s">
        <v>734</v>
      </c>
      <c r="D349" s="120">
        <v>1500000</v>
      </c>
      <c r="E349" s="88" t="s">
        <v>20</v>
      </c>
      <c r="F349" s="89">
        <f t="shared" si="14"/>
        <v>1500000</v>
      </c>
      <c r="G349" s="160"/>
      <c r="H349" s="160"/>
    </row>
    <row r="350" spans="1:8" ht="31.2" x14ac:dyDescent="0.3">
      <c r="A350" s="117">
        <v>22</v>
      </c>
      <c r="B350" s="118" t="s">
        <v>751</v>
      </c>
      <c r="C350" s="119" t="s">
        <v>735</v>
      </c>
      <c r="D350" s="115" t="s">
        <v>20</v>
      </c>
      <c r="E350" s="88" t="s">
        <v>20</v>
      </c>
      <c r="F350" s="89" t="str">
        <f t="shared" si="14"/>
        <v>-</v>
      </c>
      <c r="G350" s="160"/>
      <c r="H350" s="160"/>
    </row>
    <row r="351" spans="1:8" x14ac:dyDescent="0.3">
      <c r="A351" s="117">
        <v>23</v>
      </c>
      <c r="B351" s="118" t="s">
        <v>750</v>
      </c>
      <c r="C351" s="119" t="s">
        <v>736</v>
      </c>
      <c r="D351" s="120">
        <v>1000000</v>
      </c>
      <c r="E351" s="88" t="s">
        <v>20</v>
      </c>
      <c r="F351" s="89">
        <f t="shared" si="14"/>
        <v>1000000</v>
      </c>
      <c r="G351" s="160"/>
      <c r="H351" s="160"/>
    </row>
    <row r="352" spans="1:8" x14ac:dyDescent="0.3">
      <c r="A352" s="117">
        <v>24</v>
      </c>
      <c r="B352" s="118" t="s">
        <v>749</v>
      </c>
      <c r="C352" s="119" t="s">
        <v>737</v>
      </c>
      <c r="D352" s="115" t="s">
        <v>20</v>
      </c>
      <c r="E352" s="88" t="s">
        <v>20</v>
      </c>
      <c r="F352" s="89" t="str">
        <f t="shared" si="14"/>
        <v>-</v>
      </c>
      <c r="G352" s="160"/>
      <c r="H352" s="160"/>
    </row>
    <row r="353" spans="1:8" ht="31.2" x14ac:dyDescent="0.3">
      <c r="A353" s="117">
        <v>25</v>
      </c>
      <c r="B353" s="118" t="s">
        <v>748</v>
      </c>
      <c r="C353" s="119" t="s">
        <v>738</v>
      </c>
      <c r="D353" s="115" t="s">
        <v>20</v>
      </c>
      <c r="E353" s="88" t="s">
        <v>20</v>
      </c>
      <c r="F353" s="89" t="str">
        <f t="shared" si="14"/>
        <v>-</v>
      </c>
      <c r="G353" s="160"/>
      <c r="H353" s="160"/>
    </row>
    <row r="354" spans="1:8" x14ac:dyDescent="0.3">
      <c r="A354" s="117">
        <v>26</v>
      </c>
      <c r="B354" s="118" t="s">
        <v>747</v>
      </c>
      <c r="C354" s="119" t="s">
        <v>739</v>
      </c>
      <c r="D354" s="120">
        <v>2000000</v>
      </c>
      <c r="E354" s="88" t="s">
        <v>20</v>
      </c>
      <c r="F354" s="89">
        <f t="shared" si="14"/>
        <v>2000000</v>
      </c>
      <c r="G354" s="160"/>
      <c r="H354" s="160"/>
    </row>
    <row r="355" spans="1:8" x14ac:dyDescent="0.3">
      <c r="A355" s="117">
        <v>27</v>
      </c>
      <c r="B355" s="118" t="s">
        <v>746</v>
      </c>
      <c r="C355" s="119" t="s">
        <v>740</v>
      </c>
      <c r="D355" s="120">
        <v>2000000</v>
      </c>
      <c r="E355" s="88" t="s">
        <v>20</v>
      </c>
      <c r="F355" s="89">
        <f t="shared" si="14"/>
        <v>2000000</v>
      </c>
      <c r="G355" s="160"/>
      <c r="H355" s="160"/>
    </row>
    <row r="356" spans="1:8" x14ac:dyDescent="0.3">
      <c r="A356" s="117">
        <v>28</v>
      </c>
      <c r="B356" s="118" t="s">
        <v>745</v>
      </c>
      <c r="C356" s="119" t="s">
        <v>741</v>
      </c>
      <c r="D356" s="120">
        <v>700000</v>
      </c>
      <c r="E356" s="88" t="s">
        <v>20</v>
      </c>
      <c r="F356" s="89">
        <f t="shared" si="14"/>
        <v>700000</v>
      </c>
      <c r="G356" s="160"/>
      <c r="H356" s="160"/>
    </row>
    <row r="357" spans="1:8" hidden="1" x14ac:dyDescent="0.3">
      <c r="A357" s="117">
        <v>29</v>
      </c>
      <c r="B357" s="118" t="s">
        <v>744</v>
      </c>
      <c r="C357" s="119" t="s">
        <v>742</v>
      </c>
      <c r="D357" s="115" t="s">
        <v>20</v>
      </c>
      <c r="E357" s="88" t="s">
        <v>20</v>
      </c>
      <c r="F357" s="89" t="str">
        <f t="shared" si="14"/>
        <v>-</v>
      </c>
      <c r="G357" s="160"/>
      <c r="H357" s="160"/>
    </row>
    <row r="358" spans="1:8" hidden="1" x14ac:dyDescent="0.3">
      <c r="A358" s="117">
        <v>30</v>
      </c>
      <c r="B358" s="118" t="s">
        <v>744</v>
      </c>
      <c r="C358" s="119" t="s">
        <v>743</v>
      </c>
      <c r="D358" s="115" t="s">
        <v>20</v>
      </c>
      <c r="E358" s="88" t="s">
        <v>20</v>
      </c>
      <c r="F358" s="89" t="str">
        <f t="shared" si="14"/>
        <v>-</v>
      </c>
      <c r="G358" s="160"/>
      <c r="H358" s="160"/>
    </row>
    <row r="359" spans="1:8" ht="15" customHeight="1" x14ac:dyDescent="0.3">
      <c r="A359" s="607" t="s">
        <v>715</v>
      </c>
      <c r="B359" s="607"/>
      <c r="C359" s="607"/>
      <c r="D359" s="102">
        <v>2022000000</v>
      </c>
      <c r="E359" s="103">
        <v>2500000</v>
      </c>
      <c r="F359" s="98">
        <f>SUM(F329:F358)</f>
        <v>2022000000</v>
      </c>
      <c r="G359" s="611"/>
      <c r="H359" s="611"/>
    </row>
    <row r="360" spans="1:8" x14ac:dyDescent="0.3">
      <c r="A360" s="121">
        <v>32</v>
      </c>
      <c r="B360" s="114" t="s">
        <v>771</v>
      </c>
      <c r="F360" s="84"/>
    </row>
    <row r="361" spans="1:8" x14ac:dyDescent="0.3">
      <c r="A361" s="117">
        <v>1</v>
      </c>
      <c r="B361" s="118" t="s">
        <v>807</v>
      </c>
      <c r="C361" s="119" t="s">
        <v>777</v>
      </c>
      <c r="D361" s="120">
        <v>5000000</v>
      </c>
      <c r="E361" s="88" t="s">
        <v>20</v>
      </c>
      <c r="F361" s="89">
        <f>D361</f>
        <v>5000000</v>
      </c>
      <c r="G361" s="160"/>
      <c r="H361" s="160"/>
    </row>
    <row r="362" spans="1:8" x14ac:dyDescent="0.3">
      <c r="A362" s="117">
        <v>2</v>
      </c>
      <c r="B362" s="118" t="s">
        <v>806</v>
      </c>
      <c r="C362" s="119" t="s">
        <v>778</v>
      </c>
      <c r="D362" s="120">
        <v>50000000</v>
      </c>
      <c r="E362" s="123">
        <v>4041000</v>
      </c>
      <c r="F362" s="89">
        <v>20000000</v>
      </c>
      <c r="G362" s="160"/>
      <c r="H362" s="160"/>
    </row>
    <row r="363" spans="1:8" x14ac:dyDescent="0.3">
      <c r="A363" s="117">
        <v>3</v>
      </c>
      <c r="B363" s="118" t="s">
        <v>805</v>
      </c>
      <c r="C363" s="119" t="s">
        <v>779</v>
      </c>
      <c r="D363" s="120">
        <v>920000000</v>
      </c>
      <c r="E363" s="123">
        <v>46180990.960000001</v>
      </c>
      <c r="F363" s="89">
        <v>800000000</v>
      </c>
      <c r="G363" s="160"/>
      <c r="H363" s="160"/>
    </row>
    <row r="364" spans="1:8" x14ac:dyDescent="0.3">
      <c r="A364" s="117">
        <v>4</v>
      </c>
      <c r="B364" s="118" t="s">
        <v>804</v>
      </c>
      <c r="C364" s="119" t="s">
        <v>780</v>
      </c>
      <c r="D364" s="120">
        <v>3000000</v>
      </c>
      <c r="E364" s="88" t="s">
        <v>20</v>
      </c>
      <c r="F364" s="89">
        <f t="shared" ref="F364:F372" si="15">D364</f>
        <v>3000000</v>
      </c>
      <c r="G364" s="160"/>
      <c r="H364" s="160"/>
    </row>
    <row r="365" spans="1:8" ht="31.2" x14ac:dyDescent="0.3">
      <c r="A365" s="117">
        <v>5</v>
      </c>
      <c r="B365" s="118" t="s">
        <v>803</v>
      </c>
      <c r="C365" s="119" t="s">
        <v>781</v>
      </c>
      <c r="D365" s="120">
        <v>12000000</v>
      </c>
      <c r="E365" s="123">
        <v>921300</v>
      </c>
      <c r="F365" s="89">
        <v>2000000</v>
      </c>
      <c r="G365" s="160"/>
      <c r="H365" s="160"/>
    </row>
    <row r="366" spans="1:8" x14ac:dyDescent="0.3">
      <c r="A366" s="117">
        <v>6</v>
      </c>
      <c r="B366" s="118" t="s">
        <v>802</v>
      </c>
      <c r="C366" s="119" t="s">
        <v>782</v>
      </c>
      <c r="D366" s="120">
        <v>7000000</v>
      </c>
      <c r="E366" s="88" t="s">
        <v>20</v>
      </c>
      <c r="F366" s="89">
        <v>2000000</v>
      </c>
      <c r="G366" s="160"/>
      <c r="H366" s="160"/>
    </row>
    <row r="367" spans="1:8" x14ac:dyDescent="0.3">
      <c r="A367" s="117">
        <v>7</v>
      </c>
      <c r="B367" s="118" t="s">
        <v>800</v>
      </c>
      <c r="C367" s="119" t="s">
        <v>783</v>
      </c>
      <c r="D367" s="120">
        <v>7000000</v>
      </c>
      <c r="E367" s="88" t="s">
        <v>20</v>
      </c>
      <c r="F367" s="89">
        <v>2000000</v>
      </c>
      <c r="G367" s="160"/>
      <c r="H367" s="160"/>
    </row>
    <row r="368" spans="1:8" x14ac:dyDescent="0.3">
      <c r="A368" s="117">
        <v>8</v>
      </c>
      <c r="B368" s="118" t="s">
        <v>799</v>
      </c>
      <c r="C368" s="119" t="s">
        <v>530</v>
      </c>
      <c r="D368" s="120">
        <v>15000000</v>
      </c>
      <c r="E368" s="123">
        <v>1624457.32</v>
      </c>
      <c r="F368" s="89">
        <v>5000000</v>
      </c>
      <c r="G368" s="160"/>
      <c r="H368" s="160"/>
    </row>
    <row r="369" spans="1:8" x14ac:dyDescent="0.3">
      <c r="A369" s="117">
        <v>9</v>
      </c>
      <c r="B369" s="118" t="s">
        <v>801</v>
      </c>
      <c r="C369" s="119" t="s">
        <v>784</v>
      </c>
      <c r="D369" s="120">
        <v>12000000</v>
      </c>
      <c r="E369" s="88" t="s">
        <v>20</v>
      </c>
      <c r="F369" s="89">
        <f t="shared" si="15"/>
        <v>12000000</v>
      </c>
      <c r="G369" s="160"/>
      <c r="H369" s="160"/>
    </row>
    <row r="370" spans="1:8" x14ac:dyDescent="0.3">
      <c r="A370" s="117">
        <v>10</v>
      </c>
      <c r="B370" s="118" t="s">
        <v>798</v>
      </c>
      <c r="C370" s="119" t="s">
        <v>785</v>
      </c>
      <c r="D370" s="120">
        <v>2500000</v>
      </c>
      <c r="E370" s="88" t="s">
        <v>20</v>
      </c>
      <c r="F370" s="89">
        <v>0</v>
      </c>
      <c r="G370" s="160"/>
      <c r="H370" s="160"/>
    </row>
    <row r="371" spans="1:8" x14ac:dyDescent="0.3">
      <c r="A371" s="117">
        <v>11</v>
      </c>
      <c r="B371" s="118" t="s">
        <v>797</v>
      </c>
      <c r="C371" s="119" t="s">
        <v>786</v>
      </c>
      <c r="D371" s="120">
        <v>1000000</v>
      </c>
      <c r="E371" s="88" t="s">
        <v>20</v>
      </c>
      <c r="F371" s="89">
        <f t="shared" si="15"/>
        <v>1000000</v>
      </c>
      <c r="G371" s="160"/>
      <c r="H371" s="160"/>
    </row>
    <row r="372" spans="1:8" x14ac:dyDescent="0.3">
      <c r="A372" s="117">
        <v>12</v>
      </c>
      <c r="B372" s="118" t="s">
        <v>795</v>
      </c>
      <c r="C372" s="119" t="s">
        <v>787</v>
      </c>
      <c r="D372" s="120">
        <v>3000000</v>
      </c>
      <c r="E372" s="88" t="s">
        <v>20</v>
      </c>
      <c r="F372" s="89">
        <f t="shared" si="15"/>
        <v>3000000</v>
      </c>
      <c r="G372" s="160"/>
      <c r="H372" s="160"/>
    </row>
    <row r="373" spans="1:8" x14ac:dyDescent="0.3">
      <c r="A373" s="117">
        <v>13</v>
      </c>
      <c r="B373" s="118" t="s">
        <v>796</v>
      </c>
      <c r="C373" s="119" t="s">
        <v>788</v>
      </c>
      <c r="D373" s="120">
        <v>2000000</v>
      </c>
      <c r="E373" s="88" t="s">
        <v>20</v>
      </c>
      <c r="F373" s="89">
        <v>0</v>
      </c>
      <c r="G373" s="160"/>
      <c r="H373" s="160"/>
    </row>
    <row r="374" spans="1:8" x14ac:dyDescent="0.3">
      <c r="A374" s="117">
        <v>14</v>
      </c>
      <c r="B374" s="118" t="s">
        <v>794</v>
      </c>
      <c r="C374" s="119" t="s">
        <v>789</v>
      </c>
      <c r="D374" s="120">
        <v>500000</v>
      </c>
      <c r="E374" s="88" t="s">
        <v>20</v>
      </c>
      <c r="F374" s="89">
        <v>0</v>
      </c>
      <c r="G374" s="160"/>
      <c r="H374" s="160"/>
    </row>
    <row r="375" spans="1:8" x14ac:dyDescent="0.3">
      <c r="A375" s="117">
        <v>15</v>
      </c>
      <c r="B375" s="118" t="s">
        <v>793</v>
      </c>
      <c r="C375" s="119" t="s">
        <v>790</v>
      </c>
      <c r="D375" s="120">
        <v>10000000</v>
      </c>
      <c r="E375" s="88" t="s">
        <v>20</v>
      </c>
      <c r="F375" s="89">
        <v>5000000</v>
      </c>
      <c r="G375" s="160"/>
      <c r="H375" s="160"/>
    </row>
    <row r="376" spans="1:8" x14ac:dyDescent="0.3">
      <c r="A376" s="117">
        <v>16</v>
      </c>
      <c r="B376" s="118" t="s">
        <v>792</v>
      </c>
      <c r="C376" s="119" t="s">
        <v>791</v>
      </c>
      <c r="D376" s="120">
        <v>10000000</v>
      </c>
      <c r="E376" s="88" t="s">
        <v>20</v>
      </c>
      <c r="F376" s="89">
        <v>5000000</v>
      </c>
      <c r="G376" s="160"/>
      <c r="H376" s="160"/>
    </row>
    <row r="377" spans="1:8" ht="15" customHeight="1" x14ac:dyDescent="0.3">
      <c r="A377" s="607" t="s">
        <v>776</v>
      </c>
      <c r="B377" s="607"/>
      <c r="C377" s="607"/>
      <c r="D377" s="102">
        <v>1060000000</v>
      </c>
      <c r="E377" s="103">
        <v>52767748.280000001</v>
      </c>
      <c r="F377" s="98">
        <f>SUM(F361:F376)</f>
        <v>865000000</v>
      </c>
      <c r="G377" s="126"/>
      <c r="H377" s="126"/>
    </row>
    <row r="378" spans="1:8" x14ac:dyDescent="0.3">
      <c r="A378" s="121">
        <v>33</v>
      </c>
      <c r="B378" s="114" t="s">
        <v>808</v>
      </c>
      <c r="F378" s="84"/>
    </row>
    <row r="379" spans="1:8" x14ac:dyDescent="0.3">
      <c r="A379" s="117">
        <v>1</v>
      </c>
      <c r="B379" s="118" t="s">
        <v>872</v>
      </c>
      <c r="C379" s="119" t="s">
        <v>828</v>
      </c>
      <c r="D379" s="120">
        <v>2000000</v>
      </c>
      <c r="E379" s="88" t="s">
        <v>20</v>
      </c>
      <c r="F379" s="89">
        <v>500000</v>
      </c>
      <c r="G379" s="160"/>
      <c r="H379" s="160"/>
    </row>
    <row r="380" spans="1:8" ht="31.2" x14ac:dyDescent="0.3">
      <c r="A380" s="117">
        <v>2</v>
      </c>
      <c r="B380" s="118" t="s">
        <v>873</v>
      </c>
      <c r="C380" s="119" t="s">
        <v>829</v>
      </c>
      <c r="D380" s="120">
        <v>1000000</v>
      </c>
      <c r="E380" s="88" t="s">
        <v>20</v>
      </c>
      <c r="F380" s="89">
        <f t="shared" ref="F380:F402" si="16">D380</f>
        <v>1000000</v>
      </c>
      <c r="G380" s="160"/>
      <c r="H380" s="160"/>
    </row>
    <row r="381" spans="1:8" x14ac:dyDescent="0.3">
      <c r="A381" s="117">
        <v>3</v>
      </c>
      <c r="B381" s="118" t="s">
        <v>874</v>
      </c>
      <c r="C381" s="119" t="s">
        <v>830</v>
      </c>
      <c r="D381" s="120">
        <v>500000</v>
      </c>
      <c r="E381" s="88" t="s">
        <v>20</v>
      </c>
      <c r="F381" s="89">
        <f t="shared" si="16"/>
        <v>500000</v>
      </c>
      <c r="G381" s="160"/>
      <c r="H381" s="160"/>
    </row>
    <row r="382" spans="1:8" ht="31.2" x14ac:dyDescent="0.3">
      <c r="A382" s="117">
        <v>4</v>
      </c>
      <c r="B382" s="118" t="s">
        <v>875</v>
      </c>
      <c r="C382" s="119" t="s">
        <v>831</v>
      </c>
      <c r="D382" s="120">
        <v>10000000</v>
      </c>
      <c r="E382" s="88" t="s">
        <v>20</v>
      </c>
      <c r="F382" s="89">
        <v>0</v>
      </c>
      <c r="G382" s="160"/>
      <c r="H382" s="160"/>
    </row>
    <row r="383" spans="1:8" x14ac:dyDescent="0.3">
      <c r="A383" s="117">
        <v>5</v>
      </c>
      <c r="B383" s="118" t="s">
        <v>871</v>
      </c>
      <c r="C383" s="119" t="s">
        <v>832</v>
      </c>
      <c r="D383" s="120">
        <v>2000000</v>
      </c>
      <c r="E383" s="88" t="s">
        <v>20</v>
      </c>
      <c r="F383" s="89">
        <f t="shared" si="16"/>
        <v>2000000</v>
      </c>
      <c r="G383" s="160"/>
      <c r="H383" s="160"/>
    </row>
    <row r="384" spans="1:8" x14ac:dyDescent="0.3">
      <c r="A384" s="117">
        <v>6</v>
      </c>
      <c r="B384" s="118" t="s">
        <v>870</v>
      </c>
      <c r="C384" s="119" t="s">
        <v>833</v>
      </c>
      <c r="D384" s="120">
        <v>2000000</v>
      </c>
      <c r="E384" s="88" t="s">
        <v>20</v>
      </c>
      <c r="F384" s="89">
        <v>0</v>
      </c>
      <c r="G384" s="160"/>
      <c r="H384" s="160"/>
    </row>
    <row r="385" spans="1:8" x14ac:dyDescent="0.3">
      <c r="A385" s="117">
        <v>7</v>
      </c>
      <c r="B385" s="118" t="s">
        <v>869</v>
      </c>
      <c r="C385" s="119" t="s">
        <v>834</v>
      </c>
      <c r="D385" s="120">
        <v>1000000</v>
      </c>
      <c r="E385" s="88" t="s">
        <v>20</v>
      </c>
      <c r="F385" s="89">
        <f t="shared" si="16"/>
        <v>1000000</v>
      </c>
      <c r="G385" s="160"/>
      <c r="H385" s="160"/>
    </row>
    <row r="386" spans="1:8" x14ac:dyDescent="0.3">
      <c r="A386" s="117">
        <v>8</v>
      </c>
      <c r="B386" s="118" t="s">
        <v>868</v>
      </c>
      <c r="C386" s="119" t="s">
        <v>835</v>
      </c>
      <c r="D386" s="120">
        <v>5000000</v>
      </c>
      <c r="E386" s="88" t="s">
        <v>20</v>
      </c>
      <c r="F386" s="89">
        <f t="shared" si="16"/>
        <v>5000000</v>
      </c>
      <c r="G386" s="160"/>
      <c r="H386" s="160"/>
    </row>
    <row r="387" spans="1:8" x14ac:dyDescent="0.3">
      <c r="A387" s="117">
        <v>9</v>
      </c>
      <c r="B387" s="118" t="s">
        <v>867</v>
      </c>
      <c r="C387" s="119" t="s">
        <v>836</v>
      </c>
      <c r="D387" s="115" t="s">
        <v>20</v>
      </c>
      <c r="E387" s="88" t="s">
        <v>20</v>
      </c>
      <c r="F387" s="89" t="str">
        <f t="shared" si="16"/>
        <v>-</v>
      </c>
      <c r="G387" s="160"/>
      <c r="H387" s="160"/>
    </row>
    <row r="388" spans="1:8" x14ac:dyDescent="0.3">
      <c r="A388" s="117">
        <v>10</v>
      </c>
      <c r="B388" s="118" t="s">
        <v>866</v>
      </c>
      <c r="C388" s="119" t="s">
        <v>837</v>
      </c>
      <c r="D388" s="120">
        <v>300000</v>
      </c>
      <c r="E388" s="123">
        <v>228571.43</v>
      </c>
      <c r="F388" s="89">
        <v>0</v>
      </c>
      <c r="G388" s="160"/>
      <c r="H388" s="160"/>
    </row>
    <row r="389" spans="1:8" x14ac:dyDescent="0.3">
      <c r="A389" s="117">
        <v>11</v>
      </c>
      <c r="B389" s="118" t="s">
        <v>865</v>
      </c>
      <c r="C389" s="119" t="s">
        <v>838</v>
      </c>
      <c r="D389" s="115" t="s">
        <v>20</v>
      </c>
      <c r="E389" s="88" t="s">
        <v>20</v>
      </c>
      <c r="F389" s="89" t="str">
        <f t="shared" si="16"/>
        <v>-</v>
      </c>
      <c r="G389" s="160"/>
      <c r="H389" s="160"/>
    </row>
    <row r="390" spans="1:8" x14ac:dyDescent="0.3">
      <c r="A390" s="117">
        <v>12</v>
      </c>
      <c r="B390" s="118" t="s">
        <v>864</v>
      </c>
      <c r="C390" s="119" t="s">
        <v>839</v>
      </c>
      <c r="D390" s="115" t="s">
        <v>20</v>
      </c>
      <c r="E390" s="88" t="s">
        <v>20</v>
      </c>
      <c r="F390" s="89" t="str">
        <f t="shared" si="16"/>
        <v>-</v>
      </c>
      <c r="G390" s="160"/>
      <c r="H390" s="160"/>
    </row>
    <row r="391" spans="1:8" x14ac:dyDescent="0.3">
      <c r="A391" s="117">
        <v>13</v>
      </c>
      <c r="B391" s="118" t="s">
        <v>863</v>
      </c>
      <c r="C391" s="119" t="s">
        <v>840</v>
      </c>
      <c r="D391" s="120">
        <v>400000</v>
      </c>
      <c r="E391" s="88" t="s">
        <v>20</v>
      </c>
      <c r="F391" s="89">
        <v>0</v>
      </c>
      <c r="G391" s="160"/>
      <c r="H391" s="160"/>
    </row>
    <row r="392" spans="1:8" x14ac:dyDescent="0.3">
      <c r="A392" s="117">
        <v>14</v>
      </c>
      <c r="B392" s="118" t="s">
        <v>862</v>
      </c>
      <c r="C392" s="119" t="s">
        <v>841</v>
      </c>
      <c r="D392" s="115" t="s">
        <v>20</v>
      </c>
      <c r="E392" s="88" t="s">
        <v>20</v>
      </c>
      <c r="F392" s="89" t="str">
        <f t="shared" si="16"/>
        <v>-</v>
      </c>
      <c r="G392" s="160"/>
      <c r="H392" s="160"/>
    </row>
    <row r="393" spans="1:8" x14ac:dyDescent="0.3">
      <c r="A393" s="117">
        <v>15</v>
      </c>
      <c r="B393" s="118" t="s">
        <v>861</v>
      </c>
      <c r="C393" s="119" t="s">
        <v>842</v>
      </c>
      <c r="D393" s="120">
        <v>300000</v>
      </c>
      <c r="E393" s="88" t="s">
        <v>20</v>
      </c>
      <c r="F393" s="89">
        <v>0</v>
      </c>
      <c r="G393" s="160"/>
      <c r="H393" s="160"/>
    </row>
    <row r="394" spans="1:8" x14ac:dyDescent="0.3">
      <c r="A394" s="117">
        <v>16</v>
      </c>
      <c r="B394" s="118" t="s">
        <v>860</v>
      </c>
      <c r="C394" s="119" t="s">
        <v>843</v>
      </c>
      <c r="D394" s="120">
        <v>200000</v>
      </c>
      <c r="E394" s="123">
        <v>160000</v>
      </c>
      <c r="F394" s="89">
        <v>0</v>
      </c>
      <c r="G394" s="160"/>
      <c r="H394" s="160"/>
    </row>
    <row r="395" spans="1:8" x14ac:dyDescent="0.3">
      <c r="A395" s="117">
        <v>17</v>
      </c>
      <c r="B395" s="118" t="s">
        <v>859</v>
      </c>
      <c r="C395" s="119" t="s">
        <v>844</v>
      </c>
      <c r="D395" s="120">
        <v>300000</v>
      </c>
      <c r="E395" s="123">
        <v>228571.43</v>
      </c>
      <c r="F395" s="89">
        <v>0</v>
      </c>
      <c r="G395" s="160"/>
      <c r="H395" s="160"/>
    </row>
    <row r="396" spans="1:8" x14ac:dyDescent="0.3">
      <c r="A396" s="117">
        <v>18</v>
      </c>
      <c r="B396" s="118" t="s">
        <v>858</v>
      </c>
      <c r="C396" s="119" t="s">
        <v>845</v>
      </c>
      <c r="D396" s="115" t="s">
        <v>20</v>
      </c>
      <c r="E396" s="88" t="s">
        <v>20</v>
      </c>
      <c r="F396" s="89" t="str">
        <f t="shared" si="16"/>
        <v>-</v>
      </c>
      <c r="G396" s="160"/>
      <c r="H396" s="160"/>
    </row>
    <row r="397" spans="1:8" x14ac:dyDescent="0.3">
      <c r="A397" s="117">
        <v>19</v>
      </c>
      <c r="B397" s="118" t="s">
        <v>857</v>
      </c>
      <c r="C397" s="119" t="s">
        <v>846</v>
      </c>
      <c r="D397" s="120">
        <v>25000000</v>
      </c>
      <c r="E397" s="123">
        <v>2750000</v>
      </c>
      <c r="F397" s="89">
        <v>5000000</v>
      </c>
      <c r="G397" s="160"/>
      <c r="H397" s="160"/>
    </row>
    <row r="398" spans="1:8" x14ac:dyDescent="0.3">
      <c r="A398" s="117">
        <v>20</v>
      </c>
      <c r="B398" s="118" t="s">
        <v>856</v>
      </c>
      <c r="C398" s="119" t="s">
        <v>847</v>
      </c>
      <c r="D398" s="120">
        <v>500000</v>
      </c>
      <c r="E398" s="88" t="s">
        <v>20</v>
      </c>
      <c r="F398" s="89">
        <f t="shared" si="16"/>
        <v>500000</v>
      </c>
      <c r="G398" s="160"/>
      <c r="H398" s="160"/>
    </row>
    <row r="399" spans="1:8" x14ac:dyDescent="0.3">
      <c r="A399" s="117">
        <v>21</v>
      </c>
      <c r="B399" s="118" t="s">
        <v>855</v>
      </c>
      <c r="C399" s="119" t="s">
        <v>848</v>
      </c>
      <c r="D399" s="120">
        <v>3000000</v>
      </c>
      <c r="E399" s="123">
        <v>1770000</v>
      </c>
      <c r="F399" s="89">
        <f t="shared" si="16"/>
        <v>3000000</v>
      </c>
      <c r="G399" s="160"/>
      <c r="H399" s="160"/>
    </row>
    <row r="400" spans="1:8" x14ac:dyDescent="0.3">
      <c r="A400" s="117">
        <v>22</v>
      </c>
      <c r="B400" s="118" t="s">
        <v>854</v>
      </c>
      <c r="C400" s="119" t="s">
        <v>849</v>
      </c>
      <c r="D400" s="120">
        <v>1000000</v>
      </c>
      <c r="E400" s="88" t="s">
        <v>20</v>
      </c>
      <c r="F400" s="89">
        <f t="shared" si="16"/>
        <v>1000000</v>
      </c>
      <c r="G400" s="160"/>
      <c r="H400" s="160"/>
    </row>
    <row r="401" spans="1:8" x14ac:dyDescent="0.3">
      <c r="A401" s="117">
        <v>23</v>
      </c>
      <c r="B401" s="118" t="s">
        <v>853</v>
      </c>
      <c r="C401" s="119" t="s">
        <v>850</v>
      </c>
      <c r="D401" s="120">
        <v>3500000</v>
      </c>
      <c r="E401" s="88" t="s">
        <v>20</v>
      </c>
      <c r="F401" s="89">
        <f t="shared" si="16"/>
        <v>3500000</v>
      </c>
      <c r="G401" s="160"/>
      <c r="H401" s="160"/>
    </row>
    <row r="402" spans="1:8" x14ac:dyDescent="0.3">
      <c r="A402" s="117">
        <v>24</v>
      </c>
      <c r="B402" s="118" t="s">
        <v>852</v>
      </c>
      <c r="C402" s="119" t="s">
        <v>851</v>
      </c>
      <c r="D402" s="120">
        <v>2000000</v>
      </c>
      <c r="E402" s="88" t="s">
        <v>20</v>
      </c>
      <c r="F402" s="89">
        <f t="shared" si="16"/>
        <v>2000000</v>
      </c>
      <c r="G402" s="160"/>
      <c r="H402" s="160"/>
    </row>
    <row r="403" spans="1:8" ht="15" customHeight="1" x14ac:dyDescent="0.3">
      <c r="A403" s="607" t="s">
        <v>827</v>
      </c>
      <c r="B403" s="607"/>
      <c r="C403" s="607"/>
      <c r="D403" s="102">
        <v>60000000</v>
      </c>
      <c r="E403" s="103">
        <v>5137142.8600000003</v>
      </c>
      <c r="F403" s="98">
        <f>SUM(F379:F402)</f>
        <v>25000000</v>
      </c>
      <c r="G403" s="611"/>
      <c r="H403" s="611"/>
    </row>
    <row r="404" spans="1:8" x14ac:dyDescent="0.3">
      <c r="A404" s="121">
        <v>34</v>
      </c>
      <c r="B404" s="114" t="s">
        <v>876</v>
      </c>
      <c r="F404" s="84"/>
    </row>
    <row r="405" spans="1:8" x14ac:dyDescent="0.3">
      <c r="A405" s="94">
        <v>1</v>
      </c>
      <c r="B405" s="100" t="s">
        <v>936</v>
      </c>
      <c r="C405" s="96" t="s">
        <v>898</v>
      </c>
      <c r="D405" s="11">
        <v>1000000</v>
      </c>
      <c r="E405" s="88" t="s">
        <v>20</v>
      </c>
      <c r="F405" s="89">
        <v>0</v>
      </c>
      <c r="G405" s="160"/>
      <c r="H405" s="160"/>
    </row>
    <row r="406" spans="1:8" x14ac:dyDescent="0.3">
      <c r="A406" s="94">
        <v>2</v>
      </c>
      <c r="B406" s="100" t="s">
        <v>937</v>
      </c>
      <c r="C406" s="96" t="s">
        <v>899</v>
      </c>
      <c r="D406" s="11">
        <v>1000000</v>
      </c>
      <c r="E406" s="88" t="s">
        <v>20</v>
      </c>
      <c r="F406" s="89">
        <v>0</v>
      </c>
      <c r="G406" s="160"/>
      <c r="H406" s="160"/>
    </row>
    <row r="407" spans="1:8" x14ac:dyDescent="0.3">
      <c r="A407" s="94">
        <v>3</v>
      </c>
      <c r="B407" s="100" t="s">
        <v>938</v>
      </c>
      <c r="C407" s="96" t="s">
        <v>900</v>
      </c>
      <c r="D407" s="11">
        <v>1000000</v>
      </c>
      <c r="E407" s="88" t="s">
        <v>20</v>
      </c>
      <c r="F407" s="89">
        <v>0</v>
      </c>
      <c r="G407" s="160"/>
      <c r="H407" s="160"/>
    </row>
    <row r="408" spans="1:8" x14ac:dyDescent="0.3">
      <c r="A408" s="94">
        <v>4</v>
      </c>
      <c r="B408" s="100" t="s">
        <v>939</v>
      </c>
      <c r="C408" s="96" t="s">
        <v>901</v>
      </c>
      <c r="D408" s="11">
        <v>500000</v>
      </c>
      <c r="E408" s="88" t="s">
        <v>20</v>
      </c>
      <c r="F408" s="89">
        <v>0</v>
      </c>
      <c r="G408" s="160"/>
      <c r="H408" s="160"/>
    </row>
    <row r="409" spans="1:8" x14ac:dyDescent="0.3">
      <c r="A409" s="94">
        <v>5</v>
      </c>
      <c r="B409" s="100" t="s">
        <v>940</v>
      </c>
      <c r="C409" s="96" t="s">
        <v>902</v>
      </c>
      <c r="D409" s="11">
        <v>2000000</v>
      </c>
      <c r="E409" s="88" t="s">
        <v>20</v>
      </c>
      <c r="F409" s="89">
        <v>0</v>
      </c>
      <c r="G409" s="160"/>
      <c r="H409" s="160"/>
    </row>
    <row r="410" spans="1:8" x14ac:dyDescent="0.3">
      <c r="A410" s="94">
        <v>6</v>
      </c>
      <c r="B410" s="100" t="s">
        <v>935</v>
      </c>
      <c r="C410" s="96" t="s">
        <v>903</v>
      </c>
      <c r="D410" s="11">
        <v>500000</v>
      </c>
      <c r="E410" s="88" t="s">
        <v>20</v>
      </c>
      <c r="F410" s="89">
        <v>0</v>
      </c>
      <c r="G410" s="160"/>
      <c r="H410" s="160"/>
    </row>
    <row r="411" spans="1:8" x14ac:dyDescent="0.3">
      <c r="A411" s="94">
        <v>7</v>
      </c>
      <c r="B411" s="100" t="s">
        <v>934</v>
      </c>
      <c r="C411" s="96" t="s">
        <v>904</v>
      </c>
      <c r="D411" s="11">
        <v>500000</v>
      </c>
      <c r="E411" s="88" t="s">
        <v>20</v>
      </c>
      <c r="F411" s="89">
        <v>0</v>
      </c>
      <c r="G411" s="160"/>
      <c r="H411" s="160"/>
    </row>
    <row r="412" spans="1:8" ht="31.2" x14ac:dyDescent="0.3">
      <c r="A412" s="94">
        <v>8</v>
      </c>
      <c r="B412" s="100" t="s">
        <v>933</v>
      </c>
      <c r="C412" s="96" t="s">
        <v>905</v>
      </c>
      <c r="D412" s="11">
        <v>15000000</v>
      </c>
      <c r="E412" s="88" t="s">
        <v>20</v>
      </c>
      <c r="F412" s="89">
        <v>5000000</v>
      </c>
      <c r="G412" s="160"/>
      <c r="H412" s="160"/>
    </row>
    <row r="413" spans="1:8" ht="31.2" x14ac:dyDescent="0.3">
      <c r="A413" s="94">
        <v>9</v>
      </c>
      <c r="B413" s="100" t="s">
        <v>932</v>
      </c>
      <c r="C413" s="96" t="s">
        <v>906</v>
      </c>
      <c r="D413" s="11">
        <v>3000000</v>
      </c>
      <c r="E413" s="88" t="s">
        <v>20</v>
      </c>
      <c r="F413" s="89">
        <v>2000000</v>
      </c>
      <c r="G413" s="160"/>
      <c r="H413" s="160"/>
    </row>
    <row r="414" spans="1:8" ht="31.2" x14ac:dyDescent="0.3">
      <c r="A414" s="94">
        <v>10</v>
      </c>
      <c r="B414" s="100" t="s">
        <v>931</v>
      </c>
      <c r="C414" s="96" t="s">
        <v>907</v>
      </c>
      <c r="D414" s="11">
        <v>1000000</v>
      </c>
      <c r="E414" s="88" t="s">
        <v>20</v>
      </c>
      <c r="F414" s="89">
        <f t="shared" ref="F414:F422" si="17">D414</f>
        <v>1000000</v>
      </c>
      <c r="G414" s="160"/>
      <c r="H414" s="160"/>
    </row>
    <row r="415" spans="1:8" ht="31.2" x14ac:dyDescent="0.3">
      <c r="A415" s="94">
        <v>11</v>
      </c>
      <c r="B415" s="100" t="s">
        <v>930</v>
      </c>
      <c r="C415" s="96" t="s">
        <v>908</v>
      </c>
      <c r="D415" s="11">
        <v>5000000</v>
      </c>
      <c r="E415" s="88" t="s">
        <v>20</v>
      </c>
      <c r="F415" s="89">
        <v>0</v>
      </c>
      <c r="G415" s="160"/>
      <c r="H415" s="160"/>
    </row>
    <row r="416" spans="1:8" x14ac:dyDescent="0.3">
      <c r="A416" s="94">
        <v>12</v>
      </c>
      <c r="B416" s="100" t="s">
        <v>929</v>
      </c>
      <c r="C416" s="96" t="s">
        <v>909</v>
      </c>
      <c r="D416" s="11">
        <v>3500000</v>
      </c>
      <c r="E416" s="88" t="s">
        <v>20</v>
      </c>
      <c r="F416" s="89">
        <v>0</v>
      </c>
      <c r="G416" s="160"/>
      <c r="H416" s="160"/>
    </row>
    <row r="417" spans="1:8" x14ac:dyDescent="0.3">
      <c r="A417" s="94">
        <v>13</v>
      </c>
      <c r="B417" s="100" t="s">
        <v>928</v>
      </c>
      <c r="C417" s="96" t="s">
        <v>910</v>
      </c>
      <c r="D417" s="11">
        <v>1000000</v>
      </c>
      <c r="E417" s="88" t="s">
        <v>20</v>
      </c>
      <c r="F417" s="89">
        <f t="shared" si="17"/>
        <v>1000000</v>
      </c>
      <c r="G417" s="160"/>
      <c r="H417" s="160"/>
    </row>
    <row r="418" spans="1:8" x14ac:dyDescent="0.3">
      <c r="A418" s="94">
        <v>14</v>
      </c>
      <c r="B418" s="100" t="s">
        <v>927</v>
      </c>
      <c r="C418" s="96" t="s">
        <v>911</v>
      </c>
      <c r="D418" s="11">
        <v>3000000</v>
      </c>
      <c r="E418" s="88" t="s">
        <v>20</v>
      </c>
      <c r="F418" s="89">
        <f t="shared" si="17"/>
        <v>3000000</v>
      </c>
      <c r="G418" s="160"/>
      <c r="H418" s="160"/>
    </row>
    <row r="419" spans="1:8" x14ac:dyDescent="0.3">
      <c r="A419" s="94">
        <v>15</v>
      </c>
      <c r="B419" s="100" t="s">
        <v>926</v>
      </c>
      <c r="C419" s="96" t="s">
        <v>912</v>
      </c>
      <c r="D419" s="11">
        <v>50000000</v>
      </c>
      <c r="E419" s="88" t="s">
        <v>20</v>
      </c>
      <c r="F419" s="89">
        <v>20000000</v>
      </c>
      <c r="G419" s="160"/>
      <c r="H419" s="160"/>
    </row>
    <row r="420" spans="1:8" ht="31.2" x14ac:dyDescent="0.3">
      <c r="A420" s="94">
        <v>16</v>
      </c>
      <c r="B420" s="100" t="s">
        <v>925</v>
      </c>
      <c r="C420" s="96" t="s">
        <v>913</v>
      </c>
      <c r="D420" s="11">
        <v>91700000</v>
      </c>
      <c r="E420" s="88" t="s">
        <v>20</v>
      </c>
      <c r="F420" s="89">
        <f t="shared" si="17"/>
        <v>91700000</v>
      </c>
      <c r="G420" s="160"/>
      <c r="H420" s="160"/>
    </row>
    <row r="421" spans="1:8" x14ac:dyDescent="0.3">
      <c r="A421" s="94">
        <v>17</v>
      </c>
      <c r="B421" s="100" t="s">
        <v>924</v>
      </c>
      <c r="C421" s="96" t="s">
        <v>914</v>
      </c>
      <c r="D421" s="11">
        <v>350000000</v>
      </c>
      <c r="E421" s="88" t="s">
        <v>20</v>
      </c>
      <c r="F421" s="89">
        <f t="shared" si="17"/>
        <v>350000000</v>
      </c>
      <c r="G421" s="160"/>
      <c r="H421" s="160"/>
    </row>
    <row r="422" spans="1:8" x14ac:dyDescent="0.3">
      <c r="A422" s="94">
        <v>18</v>
      </c>
      <c r="B422" s="100" t="s">
        <v>923</v>
      </c>
      <c r="C422" s="96" t="s">
        <v>915</v>
      </c>
      <c r="D422" s="11">
        <v>5000000</v>
      </c>
      <c r="E422" s="88" t="s">
        <v>20</v>
      </c>
      <c r="F422" s="89">
        <f t="shared" si="17"/>
        <v>5000000</v>
      </c>
      <c r="G422" s="160"/>
      <c r="H422" s="160"/>
    </row>
    <row r="423" spans="1:8" x14ac:dyDescent="0.3">
      <c r="A423" s="94">
        <v>19</v>
      </c>
      <c r="B423" s="100" t="s">
        <v>922</v>
      </c>
      <c r="C423" s="96" t="s">
        <v>916</v>
      </c>
      <c r="D423" s="11">
        <v>95457176.390000001</v>
      </c>
      <c r="E423" s="88" t="s">
        <v>20</v>
      </c>
      <c r="F423" s="89">
        <v>15457176.390000001</v>
      </c>
      <c r="G423" s="160"/>
      <c r="H423" s="160"/>
    </row>
    <row r="424" spans="1:8" x14ac:dyDescent="0.3">
      <c r="A424" s="94">
        <v>20</v>
      </c>
      <c r="B424" s="100" t="s">
        <v>921</v>
      </c>
      <c r="C424" s="96" t="s">
        <v>917</v>
      </c>
      <c r="D424" s="11">
        <v>77000000</v>
      </c>
      <c r="E424" s="88" t="s">
        <v>20</v>
      </c>
      <c r="F424" s="89">
        <v>20000000</v>
      </c>
      <c r="G424" s="160"/>
      <c r="H424" s="160"/>
    </row>
    <row r="425" spans="1:8" x14ac:dyDescent="0.3">
      <c r="A425" s="94">
        <v>21</v>
      </c>
      <c r="B425" s="100" t="s">
        <v>920</v>
      </c>
      <c r="C425" s="96" t="s">
        <v>918</v>
      </c>
      <c r="D425" s="11">
        <v>500000000</v>
      </c>
      <c r="E425" s="88" t="s">
        <v>20</v>
      </c>
      <c r="F425" s="89">
        <v>200000000</v>
      </c>
      <c r="G425" s="160"/>
      <c r="H425" s="160"/>
    </row>
    <row r="426" spans="1:8" ht="15" customHeight="1" x14ac:dyDescent="0.3">
      <c r="A426" s="608" t="s">
        <v>919</v>
      </c>
      <c r="B426" s="608"/>
      <c r="C426" s="608"/>
      <c r="D426" s="102">
        <v>1207157176.3900001</v>
      </c>
      <c r="E426" s="88" t="s">
        <v>20</v>
      </c>
      <c r="F426" s="98">
        <f>SUM(F405:F425)</f>
        <v>714157176.38999999</v>
      </c>
      <c r="G426" s="611"/>
      <c r="H426" s="611"/>
    </row>
    <row r="427" spans="1:8" x14ac:dyDescent="0.3">
      <c r="A427" s="138">
        <v>35</v>
      </c>
      <c r="B427" s="114" t="s">
        <v>941</v>
      </c>
      <c r="C427" s="152"/>
      <c r="D427" s="110"/>
      <c r="E427" s="110"/>
      <c r="F427" s="127"/>
      <c r="G427" s="126"/>
      <c r="H427" s="126"/>
    </row>
    <row r="428" spans="1:8" ht="31.2" x14ac:dyDescent="0.3">
      <c r="A428" s="117">
        <v>1</v>
      </c>
      <c r="B428" s="118" t="s">
        <v>1004</v>
      </c>
      <c r="C428" s="119" t="s">
        <v>957</v>
      </c>
      <c r="D428" s="120">
        <v>20000000</v>
      </c>
      <c r="E428" s="88" t="s">
        <v>20</v>
      </c>
      <c r="F428" s="89">
        <f t="shared" ref="F428:F451" si="18">D428</f>
        <v>20000000</v>
      </c>
      <c r="G428" s="160"/>
      <c r="H428" s="160"/>
    </row>
    <row r="429" spans="1:8" ht="31.2" x14ac:dyDescent="0.3">
      <c r="A429" s="117">
        <v>2</v>
      </c>
      <c r="B429" s="118" t="s">
        <v>1005</v>
      </c>
      <c r="C429" s="119" t="s">
        <v>958</v>
      </c>
      <c r="D429" s="120">
        <v>30000000</v>
      </c>
      <c r="E429" s="88" t="s">
        <v>20</v>
      </c>
      <c r="F429" s="89">
        <f t="shared" si="18"/>
        <v>30000000</v>
      </c>
      <c r="G429" s="160"/>
      <c r="H429" s="160"/>
    </row>
    <row r="430" spans="1:8" ht="31.2" x14ac:dyDescent="0.3">
      <c r="A430" s="117">
        <v>3</v>
      </c>
      <c r="B430" s="118" t="s">
        <v>1006</v>
      </c>
      <c r="C430" s="119" t="s">
        <v>959</v>
      </c>
      <c r="D430" s="120">
        <v>20000000</v>
      </c>
      <c r="E430" s="88" t="s">
        <v>20</v>
      </c>
      <c r="F430" s="89">
        <f t="shared" si="18"/>
        <v>20000000</v>
      </c>
      <c r="G430" s="160"/>
      <c r="H430" s="160"/>
    </row>
    <row r="431" spans="1:8" ht="31.2" x14ac:dyDescent="0.3">
      <c r="A431" s="117">
        <v>4</v>
      </c>
      <c r="B431" s="118" t="s">
        <v>1003</v>
      </c>
      <c r="C431" s="119" t="s">
        <v>960</v>
      </c>
      <c r="D431" s="120">
        <v>20000000</v>
      </c>
      <c r="E431" s="88" t="s">
        <v>20</v>
      </c>
      <c r="F431" s="89">
        <f t="shared" si="18"/>
        <v>20000000</v>
      </c>
      <c r="G431" s="160"/>
      <c r="H431" s="160"/>
    </row>
    <row r="432" spans="1:8" x14ac:dyDescent="0.3">
      <c r="A432" s="117">
        <v>5</v>
      </c>
      <c r="B432" s="118" t="s">
        <v>1002</v>
      </c>
      <c r="C432" s="119" t="s">
        <v>961</v>
      </c>
      <c r="D432" s="120">
        <v>235000000</v>
      </c>
      <c r="E432" s="88" t="s">
        <v>20</v>
      </c>
      <c r="F432" s="89">
        <v>150000000</v>
      </c>
      <c r="G432" s="160"/>
      <c r="H432" s="160"/>
    </row>
    <row r="433" spans="1:8" x14ac:dyDescent="0.3">
      <c r="A433" s="117">
        <v>6</v>
      </c>
      <c r="B433" s="118" t="s">
        <v>1001</v>
      </c>
      <c r="C433" s="119" t="s">
        <v>962</v>
      </c>
      <c r="D433" s="120">
        <v>5000000</v>
      </c>
      <c r="E433" s="88" t="s">
        <v>20</v>
      </c>
      <c r="F433" s="89">
        <f t="shared" si="18"/>
        <v>5000000</v>
      </c>
      <c r="G433" s="160"/>
      <c r="H433" s="160"/>
    </row>
    <row r="434" spans="1:8" x14ac:dyDescent="0.3">
      <c r="A434" s="117">
        <v>7</v>
      </c>
      <c r="B434" s="118" t="s">
        <v>1000</v>
      </c>
      <c r="C434" s="119" t="s">
        <v>963</v>
      </c>
      <c r="D434" s="120">
        <v>10000000</v>
      </c>
      <c r="E434" s="123">
        <v>700000</v>
      </c>
      <c r="F434" s="89">
        <v>2000000</v>
      </c>
      <c r="G434" s="160"/>
      <c r="H434" s="160"/>
    </row>
    <row r="435" spans="1:8" ht="31.2" x14ac:dyDescent="0.3">
      <c r="A435" s="117">
        <v>8</v>
      </c>
      <c r="B435" s="118" t="s">
        <v>999</v>
      </c>
      <c r="C435" s="119" t="s">
        <v>964</v>
      </c>
      <c r="D435" s="120">
        <v>5000000</v>
      </c>
      <c r="E435" s="88" t="s">
        <v>20</v>
      </c>
      <c r="F435" s="89">
        <f t="shared" si="18"/>
        <v>5000000</v>
      </c>
      <c r="G435" s="160"/>
      <c r="H435" s="160"/>
    </row>
    <row r="436" spans="1:8" ht="31.2" x14ac:dyDescent="0.3">
      <c r="A436" s="117">
        <v>9</v>
      </c>
      <c r="B436" s="118" t="s">
        <v>998</v>
      </c>
      <c r="C436" s="119" t="s">
        <v>965</v>
      </c>
      <c r="D436" s="120">
        <v>2000000</v>
      </c>
      <c r="E436" s="88" t="s">
        <v>20</v>
      </c>
      <c r="F436" s="89">
        <f t="shared" si="18"/>
        <v>2000000</v>
      </c>
      <c r="G436" s="160"/>
      <c r="H436" s="160"/>
    </row>
    <row r="437" spans="1:8" x14ac:dyDescent="0.3">
      <c r="A437" s="117">
        <v>10</v>
      </c>
      <c r="B437" s="118" t="s">
        <v>997</v>
      </c>
      <c r="C437" s="119" t="s">
        <v>966</v>
      </c>
      <c r="D437" s="120">
        <v>5000000</v>
      </c>
      <c r="E437" s="88" t="s">
        <v>20</v>
      </c>
      <c r="F437" s="89">
        <f t="shared" si="18"/>
        <v>5000000</v>
      </c>
      <c r="G437" s="160"/>
      <c r="H437" s="160"/>
    </row>
    <row r="438" spans="1:8" ht="31.2" x14ac:dyDescent="0.3">
      <c r="A438" s="117">
        <v>11</v>
      </c>
      <c r="B438" s="118" t="s">
        <v>993</v>
      </c>
      <c r="C438" s="119" t="s">
        <v>967</v>
      </c>
      <c r="D438" s="120">
        <v>3000000</v>
      </c>
      <c r="E438" s="88" t="s">
        <v>20</v>
      </c>
      <c r="F438" s="89">
        <f t="shared" si="18"/>
        <v>3000000</v>
      </c>
      <c r="G438" s="160"/>
      <c r="H438" s="160"/>
    </row>
    <row r="439" spans="1:8" ht="31.2" x14ac:dyDescent="0.3">
      <c r="A439" s="117">
        <v>12</v>
      </c>
      <c r="B439" s="118" t="s">
        <v>994</v>
      </c>
      <c r="C439" s="119" t="s">
        <v>968</v>
      </c>
      <c r="D439" s="120">
        <v>15000000</v>
      </c>
      <c r="E439" s="88" t="s">
        <v>20</v>
      </c>
      <c r="F439" s="89">
        <f t="shared" si="18"/>
        <v>15000000</v>
      </c>
      <c r="G439" s="160"/>
      <c r="H439" s="160"/>
    </row>
    <row r="440" spans="1:8" ht="31.2" x14ac:dyDescent="0.3">
      <c r="A440" s="117">
        <v>13</v>
      </c>
      <c r="B440" s="118" t="s">
        <v>995</v>
      </c>
      <c r="C440" s="119" t="s">
        <v>969</v>
      </c>
      <c r="D440" s="120">
        <v>55000000</v>
      </c>
      <c r="E440" s="88" t="s">
        <v>20</v>
      </c>
      <c r="F440" s="89">
        <f t="shared" si="18"/>
        <v>55000000</v>
      </c>
      <c r="G440" s="160"/>
      <c r="H440" s="160"/>
    </row>
    <row r="441" spans="1:8" x14ac:dyDescent="0.3">
      <c r="A441" s="117">
        <v>14</v>
      </c>
      <c r="B441" s="118" t="s">
        <v>996</v>
      </c>
      <c r="C441" s="119" t="s">
        <v>970</v>
      </c>
      <c r="D441" s="120">
        <v>5000000</v>
      </c>
      <c r="E441" s="123">
        <v>5000000</v>
      </c>
      <c r="F441" s="89">
        <f t="shared" si="18"/>
        <v>5000000</v>
      </c>
      <c r="G441" s="160"/>
      <c r="H441" s="160"/>
    </row>
    <row r="442" spans="1:8" x14ac:dyDescent="0.3">
      <c r="A442" s="117">
        <v>15</v>
      </c>
      <c r="B442" s="118" t="s">
        <v>992</v>
      </c>
      <c r="C442" s="119" t="s">
        <v>971</v>
      </c>
      <c r="D442" s="120">
        <v>2000000</v>
      </c>
      <c r="E442" s="88" t="s">
        <v>20</v>
      </c>
      <c r="F442" s="89">
        <f t="shared" si="18"/>
        <v>2000000</v>
      </c>
      <c r="G442" s="160"/>
      <c r="H442" s="160"/>
    </row>
    <row r="443" spans="1:8" x14ac:dyDescent="0.3">
      <c r="A443" s="117">
        <v>16</v>
      </c>
      <c r="B443" s="118" t="s">
        <v>991</v>
      </c>
      <c r="C443" s="119" t="s">
        <v>972</v>
      </c>
      <c r="D443" s="120">
        <v>2000000</v>
      </c>
      <c r="E443" s="88" t="s">
        <v>20</v>
      </c>
      <c r="F443" s="89">
        <f t="shared" si="18"/>
        <v>2000000</v>
      </c>
      <c r="G443" s="160"/>
      <c r="H443" s="160"/>
    </row>
    <row r="444" spans="1:8" ht="31.2" x14ac:dyDescent="0.3">
      <c r="A444" s="117">
        <v>17</v>
      </c>
      <c r="B444" s="118" t="s">
        <v>990</v>
      </c>
      <c r="C444" s="119" t="s">
        <v>973</v>
      </c>
      <c r="D444" s="120">
        <v>5000000</v>
      </c>
      <c r="E444" s="88" t="s">
        <v>20</v>
      </c>
      <c r="F444" s="89">
        <f t="shared" si="18"/>
        <v>5000000</v>
      </c>
      <c r="G444" s="160"/>
      <c r="H444" s="160"/>
    </row>
    <row r="445" spans="1:8" x14ac:dyDescent="0.3">
      <c r="A445" s="117">
        <v>18</v>
      </c>
      <c r="B445" s="118" t="s">
        <v>989</v>
      </c>
      <c r="C445" s="119" t="s">
        <v>974</v>
      </c>
      <c r="D445" s="120">
        <v>50000000</v>
      </c>
      <c r="E445" s="88" t="s">
        <v>20</v>
      </c>
      <c r="F445" s="89">
        <f t="shared" si="18"/>
        <v>50000000</v>
      </c>
      <c r="G445" s="160"/>
      <c r="H445" s="160"/>
    </row>
    <row r="446" spans="1:8" x14ac:dyDescent="0.3">
      <c r="A446" s="117">
        <v>19</v>
      </c>
      <c r="B446" s="118" t="s">
        <v>988</v>
      </c>
      <c r="C446" s="119" t="s">
        <v>975</v>
      </c>
      <c r="D446" s="122">
        <v>0</v>
      </c>
      <c r="E446" s="88" t="s">
        <v>20</v>
      </c>
      <c r="F446" s="89">
        <f t="shared" si="18"/>
        <v>0</v>
      </c>
      <c r="G446" s="160"/>
      <c r="H446" s="160"/>
    </row>
    <row r="447" spans="1:8" x14ac:dyDescent="0.3">
      <c r="A447" s="117">
        <v>20</v>
      </c>
      <c r="B447" s="118" t="s">
        <v>987</v>
      </c>
      <c r="C447" s="119" t="s">
        <v>976</v>
      </c>
      <c r="D447" s="120">
        <v>50000000</v>
      </c>
      <c r="E447" s="88" t="s">
        <v>20</v>
      </c>
      <c r="F447" s="89">
        <f t="shared" si="18"/>
        <v>50000000</v>
      </c>
      <c r="G447" s="160"/>
      <c r="H447" s="160"/>
    </row>
    <row r="448" spans="1:8" ht="31.2" x14ac:dyDescent="0.3">
      <c r="A448" s="117">
        <v>21</v>
      </c>
      <c r="B448" s="118" t="s">
        <v>986</v>
      </c>
      <c r="C448" s="119" t="s">
        <v>977</v>
      </c>
      <c r="D448" s="120">
        <v>10000000</v>
      </c>
      <c r="E448" s="123">
        <v>1890000</v>
      </c>
      <c r="F448" s="89">
        <f t="shared" si="18"/>
        <v>10000000</v>
      </c>
      <c r="G448" s="160"/>
      <c r="H448" s="160"/>
    </row>
    <row r="449" spans="1:8" x14ac:dyDescent="0.3">
      <c r="A449" s="117">
        <v>22</v>
      </c>
      <c r="B449" s="118" t="s">
        <v>985</v>
      </c>
      <c r="C449" s="119" t="s">
        <v>978</v>
      </c>
      <c r="D449" s="120">
        <v>60000000</v>
      </c>
      <c r="E449" s="123">
        <v>60000000</v>
      </c>
      <c r="F449" s="89">
        <f t="shared" si="18"/>
        <v>60000000</v>
      </c>
      <c r="G449" s="160"/>
      <c r="H449" s="160"/>
    </row>
    <row r="450" spans="1:8" x14ac:dyDescent="0.3">
      <c r="A450" s="117">
        <v>23</v>
      </c>
      <c r="B450" s="118" t="s">
        <v>984</v>
      </c>
      <c r="C450" s="119" t="s">
        <v>979</v>
      </c>
      <c r="D450" s="120">
        <v>1000000</v>
      </c>
      <c r="E450" s="88" t="s">
        <v>20</v>
      </c>
      <c r="F450" s="89">
        <f t="shared" si="18"/>
        <v>1000000</v>
      </c>
      <c r="G450" s="160"/>
      <c r="H450" s="160"/>
    </row>
    <row r="451" spans="1:8" x14ac:dyDescent="0.3">
      <c r="A451" s="117">
        <v>24</v>
      </c>
      <c r="B451" s="118" t="s">
        <v>983</v>
      </c>
      <c r="C451" s="119" t="s">
        <v>980</v>
      </c>
      <c r="D451" s="120">
        <v>10000000</v>
      </c>
      <c r="E451" s="123">
        <v>1800000</v>
      </c>
      <c r="F451" s="89">
        <f t="shared" si="18"/>
        <v>10000000</v>
      </c>
      <c r="G451" s="160"/>
      <c r="H451" s="160"/>
    </row>
    <row r="452" spans="1:8" ht="31.2" x14ac:dyDescent="0.3">
      <c r="A452" s="117">
        <v>25</v>
      </c>
      <c r="B452" s="118" t="s">
        <v>982</v>
      </c>
      <c r="C452" s="119" t="s">
        <v>981</v>
      </c>
      <c r="D452" s="120">
        <v>30000000</v>
      </c>
      <c r="E452" s="88" t="s">
        <v>20</v>
      </c>
      <c r="F452" s="89">
        <f>D452</f>
        <v>30000000</v>
      </c>
      <c r="G452" s="160"/>
      <c r="H452" s="160"/>
    </row>
    <row r="453" spans="1:8" ht="15" customHeight="1" x14ac:dyDescent="0.3">
      <c r="A453" s="607" t="s">
        <v>956</v>
      </c>
      <c r="B453" s="607"/>
      <c r="C453" s="607"/>
      <c r="D453" s="102">
        <v>650000000</v>
      </c>
      <c r="E453" s="103">
        <v>69390000</v>
      </c>
      <c r="F453" s="98">
        <f>SUM(F428:F452)</f>
        <v>557000000</v>
      </c>
      <c r="G453" s="611"/>
      <c r="H453" s="611"/>
    </row>
    <row r="454" spans="1:8" x14ac:dyDescent="0.3">
      <c r="A454" s="136">
        <v>36</v>
      </c>
      <c r="B454" s="114" t="s">
        <v>1007</v>
      </c>
      <c r="C454" s="154"/>
      <c r="D454" s="126"/>
      <c r="E454" s="126"/>
      <c r="F454" s="127"/>
      <c r="G454" s="126"/>
      <c r="H454" s="126"/>
    </row>
    <row r="455" spans="1:8" x14ac:dyDescent="0.3">
      <c r="A455" s="117">
        <v>1</v>
      </c>
      <c r="B455" s="118" t="s">
        <v>1078</v>
      </c>
      <c r="C455" s="119" t="s">
        <v>1013</v>
      </c>
      <c r="D455" s="115" t="s">
        <v>20</v>
      </c>
      <c r="E455" s="88" t="s">
        <v>20</v>
      </c>
      <c r="F455" s="89" t="s">
        <v>20</v>
      </c>
      <c r="G455" s="160"/>
      <c r="H455" s="160"/>
    </row>
    <row r="456" spans="1:8" x14ac:dyDescent="0.3">
      <c r="A456" s="117">
        <v>2</v>
      </c>
      <c r="B456" s="118" t="s">
        <v>1077</v>
      </c>
      <c r="C456" s="119" t="s">
        <v>1014</v>
      </c>
      <c r="D456" s="120">
        <v>800000</v>
      </c>
      <c r="E456" s="88" t="s">
        <v>20</v>
      </c>
      <c r="F456" s="89">
        <f>D456</f>
        <v>800000</v>
      </c>
      <c r="G456" s="160"/>
      <c r="H456" s="160"/>
    </row>
    <row r="457" spans="1:8" ht="46.8" x14ac:dyDescent="0.3">
      <c r="A457" s="117">
        <v>3</v>
      </c>
      <c r="B457" s="118" t="s">
        <v>1076</v>
      </c>
      <c r="C457" s="119" t="s">
        <v>1015</v>
      </c>
      <c r="D457" s="120">
        <v>35000000</v>
      </c>
      <c r="E457" s="123">
        <v>1911100</v>
      </c>
      <c r="F457" s="89">
        <v>15000000</v>
      </c>
      <c r="G457" s="160"/>
      <c r="H457" s="160"/>
    </row>
    <row r="458" spans="1:8" ht="31.2" x14ac:dyDescent="0.3">
      <c r="A458" s="117">
        <v>4</v>
      </c>
      <c r="B458" s="118" t="s">
        <v>1075</v>
      </c>
      <c r="C458" s="119" t="s">
        <v>1016</v>
      </c>
      <c r="D458" s="120">
        <v>50000000</v>
      </c>
      <c r="E458" s="123">
        <v>990000</v>
      </c>
      <c r="F458" s="89">
        <v>20000000</v>
      </c>
      <c r="G458" s="160"/>
      <c r="H458" s="160"/>
    </row>
    <row r="459" spans="1:8" ht="31.2" x14ac:dyDescent="0.3">
      <c r="A459" s="117">
        <v>5</v>
      </c>
      <c r="B459" s="118" t="s">
        <v>1074</v>
      </c>
      <c r="C459" s="119" t="s">
        <v>1017</v>
      </c>
      <c r="D459" s="120">
        <v>2000000</v>
      </c>
      <c r="E459" s="88" t="s">
        <v>20</v>
      </c>
      <c r="F459" s="89">
        <v>0</v>
      </c>
      <c r="G459" s="160"/>
      <c r="H459" s="160"/>
    </row>
    <row r="460" spans="1:8" ht="31.2" x14ac:dyDescent="0.3">
      <c r="A460" s="117">
        <v>6</v>
      </c>
      <c r="B460" s="118" t="s">
        <v>1073</v>
      </c>
      <c r="C460" s="119" t="s">
        <v>1018</v>
      </c>
      <c r="D460" s="120">
        <v>6000000</v>
      </c>
      <c r="E460" s="123">
        <v>905000</v>
      </c>
      <c r="F460" s="89">
        <v>3000000</v>
      </c>
      <c r="G460" s="160"/>
      <c r="H460" s="160"/>
    </row>
    <row r="461" spans="1:8" ht="31.2" x14ac:dyDescent="0.3">
      <c r="A461" s="117">
        <v>7</v>
      </c>
      <c r="B461" s="118" t="s">
        <v>1072</v>
      </c>
      <c r="C461" s="119" t="s">
        <v>1019</v>
      </c>
      <c r="D461" s="120">
        <v>4000000</v>
      </c>
      <c r="E461" s="123">
        <v>786171.43</v>
      </c>
      <c r="F461" s="89">
        <v>2000000</v>
      </c>
      <c r="G461" s="160"/>
      <c r="H461" s="160"/>
    </row>
    <row r="462" spans="1:8" ht="31.2" x14ac:dyDescent="0.3">
      <c r="A462" s="117">
        <v>8</v>
      </c>
      <c r="B462" s="118" t="s">
        <v>1071</v>
      </c>
      <c r="C462" s="119" t="s">
        <v>1020</v>
      </c>
      <c r="D462" s="120">
        <v>2000000</v>
      </c>
      <c r="E462" s="123">
        <v>990000</v>
      </c>
      <c r="F462" s="89">
        <f t="shared" ref="F462:F487" si="19">D462</f>
        <v>2000000</v>
      </c>
      <c r="G462" s="160"/>
      <c r="H462" s="160"/>
    </row>
    <row r="463" spans="1:8" ht="31.2" x14ac:dyDescent="0.3">
      <c r="A463" s="117">
        <v>9</v>
      </c>
      <c r="B463" s="118" t="s">
        <v>1070</v>
      </c>
      <c r="C463" s="119" t="s">
        <v>1021</v>
      </c>
      <c r="D463" s="120">
        <v>4000000</v>
      </c>
      <c r="E463" s="88" t="s">
        <v>20</v>
      </c>
      <c r="F463" s="89">
        <v>0</v>
      </c>
      <c r="G463" s="160"/>
      <c r="H463" s="160"/>
    </row>
    <row r="464" spans="1:8" x14ac:dyDescent="0.3">
      <c r="A464" s="117">
        <v>10</v>
      </c>
      <c r="B464" s="118" t="s">
        <v>1069</v>
      </c>
      <c r="C464" s="119" t="s">
        <v>1022</v>
      </c>
      <c r="D464" s="115" t="s">
        <v>20</v>
      </c>
      <c r="E464" s="88" t="s">
        <v>20</v>
      </c>
      <c r="F464" s="89" t="str">
        <f t="shared" si="19"/>
        <v>-</v>
      </c>
      <c r="G464" s="160"/>
      <c r="H464" s="160"/>
    </row>
    <row r="465" spans="1:8" ht="31.2" x14ac:dyDescent="0.3">
      <c r="A465" s="117">
        <v>11</v>
      </c>
      <c r="B465" s="118" t="s">
        <v>1068</v>
      </c>
      <c r="C465" s="119" t="s">
        <v>1023</v>
      </c>
      <c r="D465" s="115" t="s">
        <v>20</v>
      </c>
      <c r="E465" s="88" t="s">
        <v>20</v>
      </c>
      <c r="F465" s="89" t="str">
        <f t="shared" si="19"/>
        <v>-</v>
      </c>
      <c r="G465" s="160"/>
      <c r="H465" s="160"/>
    </row>
    <row r="466" spans="1:8" x14ac:dyDescent="0.3">
      <c r="A466" s="117">
        <v>12</v>
      </c>
      <c r="B466" s="118" t="s">
        <v>1067</v>
      </c>
      <c r="C466" s="119" t="s">
        <v>1024</v>
      </c>
      <c r="D466" s="120">
        <v>50000000</v>
      </c>
      <c r="E466" s="88" t="s">
        <v>20</v>
      </c>
      <c r="F466" s="89">
        <v>30000000</v>
      </c>
      <c r="G466" s="160"/>
      <c r="H466" s="160"/>
    </row>
    <row r="467" spans="1:8" x14ac:dyDescent="0.3">
      <c r="A467" s="117">
        <v>13</v>
      </c>
      <c r="B467" s="118" t="s">
        <v>1066</v>
      </c>
      <c r="C467" s="119" t="s">
        <v>1025</v>
      </c>
      <c r="D467" s="115" t="s">
        <v>20</v>
      </c>
      <c r="E467" s="88" t="s">
        <v>20</v>
      </c>
      <c r="F467" s="89" t="str">
        <f t="shared" si="19"/>
        <v>-</v>
      </c>
      <c r="G467" s="160"/>
      <c r="H467" s="160"/>
    </row>
    <row r="468" spans="1:8" ht="46.8" x14ac:dyDescent="0.3">
      <c r="A468" s="117">
        <v>14</v>
      </c>
      <c r="B468" s="118" t="s">
        <v>1065</v>
      </c>
      <c r="C468" s="119" t="s">
        <v>1026</v>
      </c>
      <c r="D468" s="120">
        <v>570000000</v>
      </c>
      <c r="E468" s="123">
        <v>127797952.56999999</v>
      </c>
      <c r="F468" s="89">
        <v>400000000</v>
      </c>
      <c r="G468" s="160"/>
      <c r="H468" s="160"/>
    </row>
    <row r="469" spans="1:8" x14ac:dyDescent="0.3">
      <c r="A469" s="117">
        <v>15</v>
      </c>
      <c r="B469" s="118" t="s">
        <v>1064</v>
      </c>
      <c r="C469" s="119" t="s">
        <v>1027</v>
      </c>
      <c r="D469" s="120">
        <v>23000000</v>
      </c>
      <c r="E469" s="88" t="s">
        <v>20</v>
      </c>
      <c r="F469" s="89">
        <f t="shared" si="19"/>
        <v>23000000</v>
      </c>
      <c r="G469" s="160"/>
      <c r="H469" s="160"/>
    </row>
    <row r="470" spans="1:8" ht="31.2" x14ac:dyDescent="0.3">
      <c r="A470" s="117">
        <v>16</v>
      </c>
      <c r="B470" s="118" t="s">
        <v>1063</v>
      </c>
      <c r="C470" s="119" t="s">
        <v>1028</v>
      </c>
      <c r="D470" s="120">
        <v>1200000</v>
      </c>
      <c r="E470" s="88" t="s">
        <v>20</v>
      </c>
      <c r="F470" s="89">
        <f t="shared" si="19"/>
        <v>1200000</v>
      </c>
      <c r="G470" s="160"/>
      <c r="H470" s="160"/>
    </row>
    <row r="471" spans="1:8" x14ac:dyDescent="0.3">
      <c r="A471" s="117">
        <v>17</v>
      </c>
      <c r="B471" s="118" t="s">
        <v>1062</v>
      </c>
      <c r="C471" s="119" t="s">
        <v>1029</v>
      </c>
      <c r="D471" s="120">
        <v>100000000</v>
      </c>
      <c r="E471" s="123">
        <v>1500000</v>
      </c>
      <c r="F471" s="89">
        <v>80000000</v>
      </c>
      <c r="G471" s="160"/>
      <c r="H471" s="160"/>
    </row>
    <row r="472" spans="1:8" ht="46.8" x14ac:dyDescent="0.3">
      <c r="A472" s="117">
        <v>18</v>
      </c>
      <c r="B472" s="118" t="s">
        <v>1061</v>
      </c>
      <c r="C472" s="119" t="s">
        <v>1030</v>
      </c>
      <c r="D472" s="115" t="s">
        <v>20</v>
      </c>
      <c r="E472" s="88" t="s">
        <v>20</v>
      </c>
      <c r="F472" s="89" t="str">
        <f t="shared" si="19"/>
        <v>-</v>
      </c>
      <c r="G472" s="160"/>
      <c r="H472" s="160"/>
    </row>
    <row r="473" spans="1:8" ht="62.4" x14ac:dyDescent="0.3">
      <c r="A473" s="117">
        <v>19</v>
      </c>
      <c r="B473" s="118" t="s">
        <v>1060</v>
      </c>
      <c r="C473" s="119" t="s">
        <v>1031</v>
      </c>
      <c r="D473" s="120">
        <v>3000000</v>
      </c>
      <c r="E473" s="123">
        <v>920000</v>
      </c>
      <c r="F473" s="89">
        <f t="shared" si="19"/>
        <v>3000000</v>
      </c>
      <c r="G473" s="160"/>
      <c r="H473" s="160"/>
    </row>
    <row r="474" spans="1:8" ht="31.2" x14ac:dyDescent="0.3">
      <c r="A474" s="117">
        <v>20</v>
      </c>
      <c r="B474" s="118" t="s">
        <v>1059</v>
      </c>
      <c r="C474" s="119" t="s">
        <v>1032</v>
      </c>
      <c r="D474" s="120">
        <v>2000000</v>
      </c>
      <c r="E474" s="123">
        <v>1985000</v>
      </c>
      <c r="F474" s="89">
        <f t="shared" si="19"/>
        <v>2000000</v>
      </c>
      <c r="G474" s="160"/>
      <c r="H474" s="160"/>
    </row>
    <row r="475" spans="1:8" ht="31.2" x14ac:dyDescent="0.3">
      <c r="A475" s="117">
        <v>21</v>
      </c>
      <c r="B475" s="118" t="s">
        <v>1058</v>
      </c>
      <c r="C475" s="119" t="s">
        <v>1033</v>
      </c>
      <c r="D475" s="120">
        <v>2000000</v>
      </c>
      <c r="E475" s="88" t="s">
        <v>20</v>
      </c>
      <c r="F475" s="89">
        <f t="shared" si="19"/>
        <v>2000000</v>
      </c>
      <c r="G475" s="160"/>
      <c r="H475" s="160"/>
    </row>
    <row r="476" spans="1:8" ht="31.2" x14ac:dyDescent="0.3">
      <c r="A476" s="117">
        <v>22</v>
      </c>
      <c r="B476" s="118" t="s">
        <v>1057</v>
      </c>
      <c r="C476" s="119" t="s">
        <v>1034</v>
      </c>
      <c r="D476" s="120">
        <v>2000000</v>
      </c>
      <c r="E476" s="123">
        <v>1638000</v>
      </c>
      <c r="F476" s="89">
        <f t="shared" si="19"/>
        <v>2000000</v>
      </c>
      <c r="G476" s="160"/>
      <c r="H476" s="160"/>
    </row>
    <row r="477" spans="1:8" ht="109.2" x14ac:dyDescent="0.3">
      <c r="A477" s="117">
        <v>23</v>
      </c>
      <c r="B477" s="118" t="s">
        <v>1056</v>
      </c>
      <c r="C477" s="119" t="s">
        <v>1035</v>
      </c>
      <c r="D477" s="120">
        <v>10000000</v>
      </c>
      <c r="E477" s="123">
        <v>996000</v>
      </c>
      <c r="F477" s="89">
        <v>5000000</v>
      </c>
      <c r="G477" s="160"/>
      <c r="H477" s="160"/>
    </row>
    <row r="478" spans="1:8" x14ac:dyDescent="0.3">
      <c r="A478" s="117">
        <v>24</v>
      </c>
      <c r="B478" s="118" t="s">
        <v>1055</v>
      </c>
      <c r="C478" s="119" t="s">
        <v>1036</v>
      </c>
      <c r="D478" s="120">
        <v>56000000</v>
      </c>
      <c r="E478" s="123">
        <v>31346000</v>
      </c>
      <c r="F478" s="89">
        <v>55000000</v>
      </c>
      <c r="G478" s="160"/>
      <c r="H478" s="160"/>
    </row>
    <row r="479" spans="1:8" ht="31.2" x14ac:dyDescent="0.3">
      <c r="A479" s="117">
        <v>25</v>
      </c>
      <c r="B479" s="118" t="s">
        <v>1054</v>
      </c>
      <c r="C479" s="119" t="s">
        <v>1037</v>
      </c>
      <c r="D479" s="115" t="s">
        <v>20</v>
      </c>
      <c r="E479" s="88" t="s">
        <v>20</v>
      </c>
      <c r="F479" s="89" t="str">
        <f t="shared" si="19"/>
        <v>-</v>
      </c>
      <c r="G479" s="160"/>
      <c r="H479" s="160"/>
    </row>
    <row r="480" spans="1:8" x14ac:dyDescent="0.3">
      <c r="A480" s="117">
        <v>26</v>
      </c>
      <c r="B480" s="118" t="s">
        <v>1053</v>
      </c>
      <c r="C480" s="119" t="s">
        <v>1038</v>
      </c>
      <c r="D480" s="115" t="s">
        <v>20</v>
      </c>
      <c r="E480" s="88" t="s">
        <v>20</v>
      </c>
      <c r="F480" s="89" t="str">
        <f t="shared" si="19"/>
        <v>-</v>
      </c>
      <c r="G480" s="160"/>
      <c r="H480" s="160"/>
    </row>
    <row r="481" spans="1:8" x14ac:dyDescent="0.3">
      <c r="A481" s="117">
        <v>27</v>
      </c>
      <c r="B481" s="118" t="s">
        <v>1052</v>
      </c>
      <c r="C481" s="119" t="s">
        <v>1039</v>
      </c>
      <c r="D481" s="115" t="s">
        <v>20</v>
      </c>
      <c r="E481" s="88" t="s">
        <v>20</v>
      </c>
      <c r="F481" s="89" t="str">
        <f t="shared" si="19"/>
        <v>-</v>
      </c>
      <c r="G481" s="160"/>
      <c r="H481" s="160"/>
    </row>
    <row r="482" spans="1:8" x14ac:dyDescent="0.3">
      <c r="A482" s="117">
        <v>28</v>
      </c>
      <c r="B482" s="118" t="s">
        <v>1051</v>
      </c>
      <c r="C482" s="119" t="s">
        <v>1040</v>
      </c>
      <c r="D482" s="120">
        <v>20000000</v>
      </c>
      <c r="E482" s="88" t="s">
        <v>20</v>
      </c>
      <c r="F482" s="89">
        <v>10000000</v>
      </c>
      <c r="G482" s="160"/>
      <c r="H482" s="160"/>
    </row>
    <row r="483" spans="1:8" ht="62.4" x14ac:dyDescent="0.3">
      <c r="A483" s="117">
        <v>29</v>
      </c>
      <c r="B483" s="118" t="s">
        <v>1050</v>
      </c>
      <c r="C483" s="119" t="s">
        <v>1041</v>
      </c>
      <c r="D483" s="115" t="s">
        <v>20</v>
      </c>
      <c r="E483" s="88" t="s">
        <v>20</v>
      </c>
      <c r="F483" s="89" t="str">
        <f t="shared" si="19"/>
        <v>-</v>
      </c>
      <c r="G483" s="160"/>
      <c r="H483" s="160"/>
    </row>
    <row r="484" spans="1:8" ht="31.2" x14ac:dyDescent="0.3">
      <c r="A484" s="117">
        <v>30</v>
      </c>
      <c r="B484" s="118" t="s">
        <v>1049</v>
      </c>
      <c r="C484" s="119" t="s">
        <v>1042</v>
      </c>
      <c r="D484" s="120">
        <v>2000000</v>
      </c>
      <c r="E484" s="123">
        <v>1360000</v>
      </c>
      <c r="F484" s="89">
        <f t="shared" si="19"/>
        <v>2000000</v>
      </c>
      <c r="G484" s="160"/>
      <c r="H484" s="160"/>
    </row>
    <row r="485" spans="1:8" x14ac:dyDescent="0.3">
      <c r="A485" s="117">
        <v>31</v>
      </c>
      <c r="B485" s="118" t="s">
        <v>1048</v>
      </c>
      <c r="C485" s="119" t="s">
        <v>1043</v>
      </c>
      <c r="D485" s="115" t="s">
        <v>20</v>
      </c>
      <c r="E485" s="88" t="s">
        <v>20</v>
      </c>
      <c r="F485" s="89" t="str">
        <f t="shared" si="19"/>
        <v>-</v>
      </c>
      <c r="G485" s="160"/>
      <c r="H485" s="160"/>
    </row>
    <row r="486" spans="1:8" x14ac:dyDescent="0.3">
      <c r="A486" s="117">
        <v>32</v>
      </c>
      <c r="B486" s="118" t="s">
        <v>1047</v>
      </c>
      <c r="C486" s="119" t="s">
        <v>1044</v>
      </c>
      <c r="D486" s="120">
        <v>5000000</v>
      </c>
      <c r="E486" s="88" t="s">
        <v>20</v>
      </c>
      <c r="F486" s="89">
        <v>2000000</v>
      </c>
      <c r="G486" s="160"/>
      <c r="H486" s="160"/>
    </row>
    <row r="487" spans="1:8" ht="15.75" customHeight="1" x14ac:dyDescent="0.3">
      <c r="A487" s="117">
        <v>33</v>
      </c>
      <c r="B487" s="118" t="s">
        <v>1046</v>
      </c>
      <c r="C487" s="119" t="s">
        <v>1045</v>
      </c>
      <c r="D487" s="115" t="s">
        <v>20</v>
      </c>
      <c r="E487" s="88" t="s">
        <v>20</v>
      </c>
      <c r="F487" s="89" t="str">
        <f t="shared" si="19"/>
        <v>-</v>
      </c>
      <c r="G487" s="160"/>
      <c r="H487" s="160"/>
    </row>
    <row r="488" spans="1:8" ht="15" customHeight="1" x14ac:dyDescent="0.3">
      <c r="A488" s="607" t="s">
        <v>1012</v>
      </c>
      <c r="B488" s="607"/>
      <c r="C488" s="607"/>
      <c r="D488" s="102">
        <v>950000000</v>
      </c>
      <c r="E488" s="103">
        <v>173125224</v>
      </c>
      <c r="F488" s="98">
        <f>SUM(F455:F487)</f>
        <v>660000000</v>
      </c>
      <c r="G488" s="611"/>
      <c r="H488" s="611"/>
    </row>
    <row r="489" spans="1:8" x14ac:dyDescent="0.3">
      <c r="A489" s="121">
        <v>37</v>
      </c>
      <c r="B489" s="114" t="s">
        <v>1079</v>
      </c>
      <c r="F489" s="84"/>
    </row>
    <row r="490" spans="1:8" x14ac:dyDescent="0.3">
      <c r="A490" s="117">
        <v>1</v>
      </c>
      <c r="B490" s="118" t="s">
        <v>1138</v>
      </c>
      <c r="C490" s="119" t="s">
        <v>1108</v>
      </c>
      <c r="D490" s="120">
        <v>20000000</v>
      </c>
      <c r="E490" s="88" t="s">
        <v>20</v>
      </c>
      <c r="F490" s="89">
        <v>0</v>
      </c>
      <c r="G490" s="160"/>
      <c r="H490" s="160"/>
    </row>
    <row r="491" spans="1:8" x14ac:dyDescent="0.3">
      <c r="A491" s="117">
        <v>2</v>
      </c>
      <c r="B491" s="118" t="s">
        <v>1139</v>
      </c>
      <c r="C491" s="119" t="s">
        <v>1109</v>
      </c>
      <c r="D491" s="120">
        <v>7400000</v>
      </c>
      <c r="E491" s="88" t="s">
        <v>20</v>
      </c>
      <c r="F491" s="89">
        <v>0</v>
      </c>
      <c r="G491" s="160"/>
      <c r="H491" s="160"/>
    </row>
    <row r="492" spans="1:8" ht="31.2" x14ac:dyDescent="0.3">
      <c r="A492" s="117">
        <v>3</v>
      </c>
      <c r="B492" s="118" t="s">
        <v>1140</v>
      </c>
      <c r="C492" s="119" t="s">
        <v>1110</v>
      </c>
      <c r="D492" s="120">
        <v>10000000</v>
      </c>
      <c r="E492" s="88" t="s">
        <v>20</v>
      </c>
      <c r="F492" s="89">
        <f>D492</f>
        <v>10000000</v>
      </c>
      <c r="G492" s="160"/>
      <c r="H492" s="160"/>
    </row>
    <row r="493" spans="1:8" ht="62.4" x14ac:dyDescent="0.3">
      <c r="A493" s="117">
        <v>4</v>
      </c>
      <c r="B493" s="118" t="s">
        <v>1141</v>
      </c>
      <c r="C493" s="119" t="s">
        <v>1111</v>
      </c>
      <c r="D493" s="120">
        <v>5000000</v>
      </c>
      <c r="E493" s="88" t="s">
        <v>20</v>
      </c>
      <c r="F493" s="89">
        <v>0</v>
      </c>
      <c r="G493" s="160"/>
      <c r="H493" s="160"/>
    </row>
    <row r="494" spans="1:8" ht="31.2" x14ac:dyDescent="0.3">
      <c r="A494" s="117">
        <v>5</v>
      </c>
      <c r="B494" s="118" t="s">
        <v>1142</v>
      </c>
      <c r="C494" s="119" t="s">
        <v>1112</v>
      </c>
      <c r="D494" s="120">
        <v>20000000</v>
      </c>
      <c r="E494" s="123">
        <v>1233918.1299999999</v>
      </c>
      <c r="F494" s="89">
        <v>10000000</v>
      </c>
      <c r="G494" s="160"/>
      <c r="H494" s="160"/>
    </row>
    <row r="495" spans="1:8" ht="46.8" x14ac:dyDescent="0.3">
      <c r="A495" s="117">
        <v>6</v>
      </c>
      <c r="B495" s="118" t="s">
        <v>1143</v>
      </c>
      <c r="C495" s="119" t="s">
        <v>1113</v>
      </c>
      <c r="D495" s="120">
        <v>15000000</v>
      </c>
      <c r="E495" s="88" t="s">
        <v>20</v>
      </c>
      <c r="F495" s="89">
        <v>5000000</v>
      </c>
      <c r="G495" s="160"/>
      <c r="H495" s="160"/>
    </row>
    <row r="496" spans="1:8" ht="31.2" x14ac:dyDescent="0.3">
      <c r="A496" s="117">
        <v>7</v>
      </c>
      <c r="B496" s="118" t="s">
        <v>1144</v>
      </c>
      <c r="C496" s="119" t="s">
        <v>1114</v>
      </c>
      <c r="D496" s="120">
        <v>4000000</v>
      </c>
      <c r="E496" s="88" t="s">
        <v>20</v>
      </c>
      <c r="F496" s="89">
        <v>0</v>
      </c>
      <c r="G496" s="160"/>
      <c r="H496" s="160"/>
    </row>
    <row r="497" spans="1:8" x14ac:dyDescent="0.3">
      <c r="A497" s="117">
        <v>8</v>
      </c>
      <c r="B497" s="118" t="s">
        <v>1145</v>
      </c>
      <c r="C497" s="119" t="s">
        <v>1115</v>
      </c>
      <c r="D497" s="120">
        <v>1950000</v>
      </c>
      <c r="E497" s="123">
        <v>1500000</v>
      </c>
      <c r="F497" s="120">
        <v>1500000</v>
      </c>
      <c r="G497" s="160"/>
      <c r="H497" s="160"/>
    </row>
    <row r="498" spans="1:8" ht="31.2" x14ac:dyDescent="0.3">
      <c r="A498" s="117">
        <v>9</v>
      </c>
      <c r="B498" s="118" t="s">
        <v>1146</v>
      </c>
      <c r="C498" s="119" t="s">
        <v>1116</v>
      </c>
      <c r="D498" s="120">
        <v>1700000</v>
      </c>
      <c r="E498" s="123">
        <v>1241000</v>
      </c>
      <c r="F498" s="89">
        <f>D498</f>
        <v>1700000</v>
      </c>
      <c r="G498" s="160"/>
      <c r="H498" s="160"/>
    </row>
    <row r="499" spans="1:8" x14ac:dyDescent="0.3">
      <c r="A499" s="117">
        <v>10</v>
      </c>
      <c r="B499" s="118" t="s">
        <v>1147</v>
      </c>
      <c r="C499" s="119" t="s">
        <v>1117</v>
      </c>
      <c r="D499" s="120">
        <v>450000</v>
      </c>
      <c r="E499" s="123">
        <v>300000</v>
      </c>
      <c r="F499" s="89">
        <f>D499</f>
        <v>450000</v>
      </c>
      <c r="G499" s="160"/>
      <c r="H499" s="160"/>
    </row>
    <row r="500" spans="1:8" ht="31.2" x14ac:dyDescent="0.3">
      <c r="A500" s="117">
        <v>11</v>
      </c>
      <c r="B500" s="118" t="s">
        <v>1148</v>
      </c>
      <c r="C500" s="119" t="s">
        <v>1118</v>
      </c>
      <c r="D500" s="120">
        <v>5000000</v>
      </c>
      <c r="E500" s="88" t="s">
        <v>20</v>
      </c>
      <c r="F500" s="89">
        <v>0</v>
      </c>
      <c r="G500" s="160"/>
      <c r="H500" s="160"/>
    </row>
    <row r="501" spans="1:8" x14ac:dyDescent="0.3">
      <c r="A501" s="117">
        <v>12</v>
      </c>
      <c r="B501" s="118" t="s">
        <v>1149</v>
      </c>
      <c r="C501" s="119" t="s">
        <v>1119</v>
      </c>
      <c r="D501" s="120">
        <v>25000000</v>
      </c>
      <c r="E501" s="123">
        <v>9713000</v>
      </c>
      <c r="F501" s="89">
        <f>D501</f>
        <v>25000000</v>
      </c>
      <c r="G501" s="160"/>
      <c r="H501" s="160"/>
    </row>
    <row r="502" spans="1:8" ht="31.2" x14ac:dyDescent="0.3">
      <c r="A502" s="117">
        <v>13</v>
      </c>
      <c r="B502" s="118" t="s">
        <v>1150</v>
      </c>
      <c r="C502" s="119" t="s">
        <v>1120</v>
      </c>
      <c r="D502" s="120">
        <v>5000000</v>
      </c>
      <c r="E502" s="123">
        <v>879000</v>
      </c>
      <c r="F502" s="89">
        <v>2000000</v>
      </c>
      <c r="G502" s="160"/>
      <c r="H502" s="160"/>
    </row>
    <row r="503" spans="1:8" ht="31.2" x14ac:dyDescent="0.3">
      <c r="A503" s="117">
        <v>14</v>
      </c>
      <c r="B503" s="118" t="s">
        <v>1151</v>
      </c>
      <c r="C503" s="119" t="s">
        <v>1121</v>
      </c>
      <c r="D503" s="120">
        <v>10000000</v>
      </c>
      <c r="E503" s="88" t="s">
        <v>20</v>
      </c>
      <c r="F503" s="89">
        <f>D503</f>
        <v>10000000</v>
      </c>
      <c r="G503" s="160"/>
      <c r="H503" s="160"/>
    </row>
    <row r="504" spans="1:8" x14ac:dyDescent="0.3">
      <c r="A504" s="117">
        <v>15</v>
      </c>
      <c r="B504" s="118" t="s">
        <v>1152</v>
      </c>
      <c r="C504" s="119" t="s">
        <v>1122</v>
      </c>
      <c r="D504" s="120">
        <v>4000958859.5799999</v>
      </c>
      <c r="E504" s="88" t="s">
        <v>20</v>
      </c>
      <c r="F504" s="120">
        <v>3000000500</v>
      </c>
      <c r="G504" s="160"/>
      <c r="H504" s="160"/>
    </row>
    <row r="505" spans="1:8" x14ac:dyDescent="0.3">
      <c r="A505" s="117">
        <v>16</v>
      </c>
      <c r="B505" s="118" t="s">
        <v>1153</v>
      </c>
      <c r="C505" s="119" t="s">
        <v>1123</v>
      </c>
      <c r="D505" s="120">
        <v>10000000</v>
      </c>
      <c r="E505" s="88" t="s">
        <v>20</v>
      </c>
      <c r="F505" s="89">
        <v>0</v>
      </c>
      <c r="G505" s="160"/>
      <c r="H505" s="160"/>
    </row>
    <row r="506" spans="1:8" ht="31.2" x14ac:dyDescent="0.3">
      <c r="A506" s="117">
        <v>17</v>
      </c>
      <c r="B506" s="118" t="s">
        <v>1137</v>
      </c>
      <c r="C506" s="119" t="s">
        <v>1124</v>
      </c>
      <c r="D506" s="120">
        <v>50000000</v>
      </c>
      <c r="E506" s="123">
        <v>14428400</v>
      </c>
      <c r="F506" s="89">
        <v>20000000</v>
      </c>
      <c r="G506" s="160"/>
      <c r="H506" s="160"/>
    </row>
    <row r="507" spans="1:8" ht="31.2" x14ac:dyDescent="0.3">
      <c r="A507" s="117">
        <v>18</v>
      </c>
      <c r="B507" s="118" t="s">
        <v>1136</v>
      </c>
      <c r="C507" s="119" t="s">
        <v>1125</v>
      </c>
      <c r="D507" s="115" t="s">
        <v>20</v>
      </c>
      <c r="E507" s="88" t="s">
        <v>20</v>
      </c>
      <c r="F507" s="89" t="str">
        <f>D507</f>
        <v>-</v>
      </c>
      <c r="G507" s="160"/>
      <c r="H507" s="160"/>
    </row>
    <row r="508" spans="1:8" x14ac:dyDescent="0.3">
      <c r="A508" s="117">
        <v>19</v>
      </c>
      <c r="B508" s="118" t="s">
        <v>1135</v>
      </c>
      <c r="C508" s="119" t="s">
        <v>1126</v>
      </c>
      <c r="D508" s="120">
        <v>250000</v>
      </c>
      <c r="E508" s="88" t="s">
        <v>20</v>
      </c>
      <c r="F508" s="89">
        <f>D508</f>
        <v>250000</v>
      </c>
      <c r="G508" s="160"/>
      <c r="H508" s="160"/>
    </row>
    <row r="509" spans="1:8" x14ac:dyDescent="0.3">
      <c r="A509" s="117">
        <v>20</v>
      </c>
      <c r="B509" s="118" t="s">
        <v>1134</v>
      </c>
      <c r="C509" s="119" t="s">
        <v>1127</v>
      </c>
      <c r="D509" s="120">
        <v>250000</v>
      </c>
      <c r="E509" s="88" t="s">
        <v>20</v>
      </c>
      <c r="F509" s="89">
        <f>D509</f>
        <v>250000</v>
      </c>
      <c r="G509" s="160"/>
      <c r="H509" s="160"/>
    </row>
    <row r="510" spans="1:8" ht="31.2" x14ac:dyDescent="0.3">
      <c r="A510" s="117">
        <v>21</v>
      </c>
      <c r="B510" s="118" t="s">
        <v>1133</v>
      </c>
      <c r="C510" s="119" t="s">
        <v>1128</v>
      </c>
      <c r="D510" s="120">
        <v>5250000</v>
      </c>
      <c r="E510" s="88" t="s">
        <v>20</v>
      </c>
      <c r="F510" s="120">
        <v>2250000</v>
      </c>
      <c r="G510" s="160"/>
      <c r="H510" s="160"/>
    </row>
    <row r="511" spans="1:8" ht="31.2" x14ac:dyDescent="0.3">
      <c r="A511" s="117">
        <v>22</v>
      </c>
      <c r="B511" s="118" t="s">
        <v>1132</v>
      </c>
      <c r="C511" s="119" t="s">
        <v>1129</v>
      </c>
      <c r="D511" s="120">
        <v>1750000</v>
      </c>
      <c r="E511" s="88" t="s">
        <v>20</v>
      </c>
      <c r="F511" s="89">
        <v>1000000</v>
      </c>
      <c r="G511" s="160"/>
      <c r="H511" s="160"/>
    </row>
    <row r="512" spans="1:8" ht="31.2" x14ac:dyDescent="0.3">
      <c r="A512" s="117">
        <v>23</v>
      </c>
      <c r="B512" s="118" t="s">
        <v>1131</v>
      </c>
      <c r="C512" s="119" t="s">
        <v>1130</v>
      </c>
      <c r="D512" s="120">
        <v>4000000</v>
      </c>
      <c r="E512" s="88" t="s">
        <v>20</v>
      </c>
      <c r="F512" s="89">
        <v>2000000</v>
      </c>
      <c r="G512" s="160"/>
      <c r="H512" s="160"/>
    </row>
    <row r="513" spans="1:8" ht="15.75" customHeight="1" x14ac:dyDescent="0.3">
      <c r="A513" s="607" t="s">
        <v>1107</v>
      </c>
      <c r="B513" s="607"/>
      <c r="C513" s="607"/>
      <c r="D513" s="102">
        <v>4202958859.5799999</v>
      </c>
      <c r="E513" s="103">
        <v>29295318.129999999</v>
      </c>
      <c r="F513" s="98">
        <f>SUM(F490:F512)</f>
        <v>3091400500</v>
      </c>
      <c r="G513" s="611"/>
      <c r="H513" s="611"/>
    </row>
    <row r="514" spans="1:8" x14ac:dyDescent="0.3">
      <c r="A514" s="136">
        <v>38</v>
      </c>
      <c r="B514" s="114" t="s">
        <v>1154</v>
      </c>
      <c r="C514" s="154"/>
      <c r="D514" s="126"/>
      <c r="E514" s="126"/>
      <c r="F514" s="127"/>
      <c r="G514" s="126"/>
      <c r="H514" s="126"/>
    </row>
    <row r="515" spans="1:8" x14ac:dyDescent="0.3">
      <c r="A515" s="117">
        <v>1</v>
      </c>
      <c r="B515" s="118" t="s">
        <v>1217</v>
      </c>
      <c r="C515" s="119" t="s">
        <v>1159</v>
      </c>
      <c r="D515" s="120">
        <v>10000000</v>
      </c>
      <c r="E515" s="88" t="s">
        <v>20</v>
      </c>
      <c r="F515" s="89">
        <f t="shared" ref="F515:F571" si="20">D515</f>
        <v>10000000</v>
      </c>
      <c r="G515" s="160"/>
      <c r="H515" s="160"/>
    </row>
    <row r="516" spans="1:8" x14ac:dyDescent="0.3">
      <c r="A516" s="117">
        <v>2</v>
      </c>
      <c r="B516" s="118" t="s">
        <v>1218</v>
      </c>
      <c r="C516" s="119" t="s">
        <v>1160</v>
      </c>
      <c r="D516" s="120">
        <v>70000000</v>
      </c>
      <c r="E516" s="88" t="s">
        <v>20</v>
      </c>
      <c r="F516" s="89">
        <f t="shared" si="20"/>
        <v>70000000</v>
      </c>
      <c r="G516" s="160"/>
      <c r="H516" s="160"/>
    </row>
    <row r="517" spans="1:8" x14ac:dyDescent="0.3">
      <c r="A517" s="117">
        <v>3</v>
      </c>
      <c r="B517" s="118" t="s">
        <v>1219</v>
      </c>
      <c r="C517" s="119" t="s">
        <v>1161</v>
      </c>
      <c r="D517" s="120">
        <v>40000000</v>
      </c>
      <c r="E517" s="88" t="s">
        <v>20</v>
      </c>
      <c r="F517" s="89">
        <f t="shared" si="20"/>
        <v>40000000</v>
      </c>
      <c r="G517" s="160"/>
      <c r="H517" s="160"/>
    </row>
    <row r="518" spans="1:8" ht="15" customHeight="1" x14ac:dyDescent="0.3">
      <c r="A518" s="117">
        <v>4</v>
      </c>
      <c r="B518" s="118" t="s">
        <v>1220</v>
      </c>
      <c r="C518" s="119" t="s">
        <v>1162</v>
      </c>
      <c r="D518" s="120">
        <v>10000000</v>
      </c>
      <c r="E518" s="88" t="s">
        <v>20</v>
      </c>
      <c r="F518" s="89">
        <f t="shared" si="20"/>
        <v>10000000</v>
      </c>
      <c r="G518" s="160"/>
      <c r="H518" s="160"/>
    </row>
    <row r="519" spans="1:8" x14ac:dyDescent="0.3">
      <c r="A519" s="117">
        <v>5</v>
      </c>
      <c r="B519" s="118" t="s">
        <v>1221</v>
      </c>
      <c r="C519" s="119" t="s">
        <v>1163</v>
      </c>
      <c r="D519" s="120">
        <v>7000000</v>
      </c>
      <c r="E519" s="123">
        <v>888333.34</v>
      </c>
      <c r="F519" s="89">
        <f t="shared" si="20"/>
        <v>7000000</v>
      </c>
      <c r="G519" s="160"/>
      <c r="H519" s="160"/>
    </row>
    <row r="520" spans="1:8" x14ac:dyDescent="0.3">
      <c r="A520" s="117">
        <v>6</v>
      </c>
      <c r="B520" s="118" t="s">
        <v>1222</v>
      </c>
      <c r="C520" s="119" t="s">
        <v>1164</v>
      </c>
      <c r="D520" s="120">
        <v>2000000</v>
      </c>
      <c r="E520" s="88" t="s">
        <v>20</v>
      </c>
      <c r="F520" s="89">
        <f t="shared" si="20"/>
        <v>2000000</v>
      </c>
      <c r="G520" s="160"/>
      <c r="H520" s="160"/>
    </row>
    <row r="521" spans="1:8" x14ac:dyDescent="0.3">
      <c r="A521" s="117">
        <v>7</v>
      </c>
      <c r="B521" s="118" t="s">
        <v>1223</v>
      </c>
      <c r="C521" s="119" t="s">
        <v>1165</v>
      </c>
      <c r="D521" s="120">
        <v>2000000</v>
      </c>
      <c r="E521" s="88" t="s">
        <v>20</v>
      </c>
      <c r="F521" s="89">
        <f t="shared" si="20"/>
        <v>2000000</v>
      </c>
      <c r="G521" s="160"/>
      <c r="H521" s="160"/>
    </row>
    <row r="522" spans="1:8" x14ac:dyDescent="0.3">
      <c r="A522" s="117">
        <v>8</v>
      </c>
      <c r="B522" s="118" t="s">
        <v>1224</v>
      </c>
      <c r="C522" s="119" t="s">
        <v>1166</v>
      </c>
      <c r="D522" s="120">
        <v>1000000</v>
      </c>
      <c r="E522" s="88" t="s">
        <v>20</v>
      </c>
      <c r="F522" s="89">
        <f t="shared" si="20"/>
        <v>1000000</v>
      </c>
      <c r="G522" s="160"/>
      <c r="H522" s="160"/>
    </row>
    <row r="523" spans="1:8" x14ac:dyDescent="0.3">
      <c r="A523" s="117">
        <v>9</v>
      </c>
      <c r="B523" s="118" t="s">
        <v>1225</v>
      </c>
      <c r="C523" s="119" t="s">
        <v>1167</v>
      </c>
      <c r="D523" s="120">
        <v>1000000</v>
      </c>
      <c r="E523" s="88" t="s">
        <v>20</v>
      </c>
      <c r="F523" s="89">
        <f t="shared" si="20"/>
        <v>1000000</v>
      </c>
      <c r="G523" s="160"/>
      <c r="H523" s="160"/>
    </row>
    <row r="524" spans="1:8" x14ac:dyDescent="0.3">
      <c r="A524" s="117">
        <v>10</v>
      </c>
      <c r="B524" s="118" t="s">
        <v>1226</v>
      </c>
      <c r="C524" s="119" t="s">
        <v>1168</v>
      </c>
      <c r="D524" s="120">
        <v>1000000</v>
      </c>
      <c r="E524" s="88" t="s">
        <v>20</v>
      </c>
      <c r="F524" s="89">
        <f t="shared" si="20"/>
        <v>1000000</v>
      </c>
      <c r="G524" s="160"/>
      <c r="H524" s="160"/>
    </row>
    <row r="525" spans="1:8" x14ac:dyDescent="0.3">
      <c r="A525" s="117">
        <v>11</v>
      </c>
      <c r="B525" s="118" t="s">
        <v>1227</v>
      </c>
      <c r="C525" s="119" t="s">
        <v>1169</v>
      </c>
      <c r="D525" s="120">
        <v>1000000</v>
      </c>
      <c r="E525" s="88" t="s">
        <v>20</v>
      </c>
      <c r="F525" s="89">
        <f t="shared" si="20"/>
        <v>1000000</v>
      </c>
      <c r="G525" s="160"/>
      <c r="H525" s="160"/>
    </row>
    <row r="526" spans="1:8" x14ac:dyDescent="0.3">
      <c r="A526" s="117">
        <v>12</v>
      </c>
      <c r="B526" s="118" t="s">
        <v>1228</v>
      </c>
      <c r="C526" s="119" t="s">
        <v>1170</v>
      </c>
      <c r="D526" s="120">
        <v>2000000</v>
      </c>
      <c r="E526" s="88" t="s">
        <v>20</v>
      </c>
      <c r="F526" s="89">
        <f t="shared" si="20"/>
        <v>2000000</v>
      </c>
      <c r="G526" s="160"/>
      <c r="H526" s="160"/>
    </row>
    <row r="527" spans="1:8" x14ac:dyDescent="0.3">
      <c r="A527" s="117">
        <v>13</v>
      </c>
      <c r="B527" s="118" t="s">
        <v>1229</v>
      </c>
      <c r="C527" s="119" t="s">
        <v>1171</v>
      </c>
      <c r="D527" s="120">
        <v>50000000</v>
      </c>
      <c r="E527" s="88" t="s">
        <v>20</v>
      </c>
      <c r="F527" s="89">
        <f t="shared" si="20"/>
        <v>50000000</v>
      </c>
      <c r="G527" s="160"/>
      <c r="H527" s="160"/>
    </row>
    <row r="528" spans="1:8" ht="31.2" x14ac:dyDescent="0.3">
      <c r="A528" s="117">
        <v>14</v>
      </c>
      <c r="B528" s="118" t="s">
        <v>1230</v>
      </c>
      <c r="C528" s="119" t="s">
        <v>1172</v>
      </c>
      <c r="D528" s="120">
        <v>2200000</v>
      </c>
      <c r="E528" s="88" t="s">
        <v>20</v>
      </c>
      <c r="F528" s="89">
        <f t="shared" si="20"/>
        <v>2200000</v>
      </c>
      <c r="G528" s="160"/>
      <c r="H528" s="160"/>
    </row>
    <row r="529" spans="1:8" ht="31.2" x14ac:dyDescent="0.3">
      <c r="A529" s="117">
        <v>15</v>
      </c>
      <c r="B529" s="118" t="s">
        <v>1231</v>
      </c>
      <c r="C529" s="119" t="s">
        <v>1173</v>
      </c>
      <c r="D529" s="120">
        <v>2000000</v>
      </c>
      <c r="E529" s="88" t="s">
        <v>20</v>
      </c>
      <c r="F529" s="89">
        <f t="shared" si="20"/>
        <v>2000000</v>
      </c>
      <c r="G529" s="160"/>
      <c r="H529" s="160"/>
    </row>
    <row r="530" spans="1:8" ht="31.2" x14ac:dyDescent="0.3">
      <c r="A530" s="117">
        <v>16</v>
      </c>
      <c r="B530" s="118" t="s">
        <v>1232</v>
      </c>
      <c r="C530" s="119" t="s">
        <v>1174</v>
      </c>
      <c r="D530" s="120">
        <v>500000</v>
      </c>
      <c r="E530" s="88" t="s">
        <v>20</v>
      </c>
      <c r="F530" s="89">
        <f t="shared" si="20"/>
        <v>500000</v>
      </c>
      <c r="G530" s="160"/>
      <c r="H530" s="160"/>
    </row>
    <row r="531" spans="1:8" x14ac:dyDescent="0.3">
      <c r="A531" s="117">
        <v>17</v>
      </c>
      <c r="B531" s="118" t="s">
        <v>1233</v>
      </c>
      <c r="C531" s="119" t="s">
        <v>1175</v>
      </c>
      <c r="D531" s="120">
        <v>9000000</v>
      </c>
      <c r="E531" s="88" t="s">
        <v>20</v>
      </c>
      <c r="F531" s="89">
        <f t="shared" si="20"/>
        <v>9000000</v>
      </c>
      <c r="G531" s="160"/>
      <c r="H531" s="160"/>
    </row>
    <row r="532" spans="1:8" x14ac:dyDescent="0.3">
      <c r="A532" s="117">
        <v>18</v>
      </c>
      <c r="B532" s="118" t="s">
        <v>1234</v>
      </c>
      <c r="C532" s="119" t="s">
        <v>1176</v>
      </c>
      <c r="D532" s="120">
        <v>500000</v>
      </c>
      <c r="E532" s="123">
        <v>1250000</v>
      </c>
      <c r="F532" s="89">
        <f t="shared" si="20"/>
        <v>500000</v>
      </c>
      <c r="G532" s="160"/>
      <c r="H532" s="160"/>
    </row>
    <row r="533" spans="1:8" x14ac:dyDescent="0.3">
      <c r="A533" s="117">
        <v>19</v>
      </c>
      <c r="B533" s="118" t="s">
        <v>1235</v>
      </c>
      <c r="C533" s="119" t="s">
        <v>1177</v>
      </c>
      <c r="D533" s="120">
        <v>1000000</v>
      </c>
      <c r="E533" s="88" t="s">
        <v>20</v>
      </c>
      <c r="F533" s="89">
        <f t="shared" si="20"/>
        <v>1000000</v>
      </c>
      <c r="G533" s="160"/>
      <c r="H533" s="160"/>
    </row>
    <row r="534" spans="1:8" x14ac:dyDescent="0.3">
      <c r="A534" s="117">
        <v>20</v>
      </c>
      <c r="B534" s="118" t="s">
        <v>1236</v>
      </c>
      <c r="C534" s="119" t="s">
        <v>1178</v>
      </c>
      <c r="D534" s="120">
        <v>200000</v>
      </c>
      <c r="E534" s="88" t="s">
        <v>20</v>
      </c>
      <c r="F534" s="89">
        <f t="shared" si="20"/>
        <v>200000</v>
      </c>
      <c r="G534" s="160"/>
      <c r="H534" s="160"/>
    </row>
    <row r="535" spans="1:8" x14ac:dyDescent="0.3">
      <c r="A535" s="117">
        <v>21</v>
      </c>
      <c r="B535" s="118" t="s">
        <v>1237</v>
      </c>
      <c r="C535" s="119" t="s">
        <v>1179</v>
      </c>
      <c r="D535" s="120">
        <v>100000000</v>
      </c>
      <c r="E535" s="88" t="s">
        <v>20</v>
      </c>
      <c r="F535" s="89">
        <f t="shared" si="20"/>
        <v>100000000</v>
      </c>
      <c r="G535" s="160"/>
      <c r="H535" s="160"/>
    </row>
    <row r="536" spans="1:8" x14ac:dyDescent="0.3">
      <c r="A536" s="117">
        <v>22</v>
      </c>
      <c r="B536" s="118" t="s">
        <v>1238</v>
      </c>
      <c r="C536" s="119" t="s">
        <v>1180</v>
      </c>
      <c r="D536" s="120">
        <v>2000000</v>
      </c>
      <c r="E536" s="88" t="s">
        <v>20</v>
      </c>
      <c r="F536" s="89">
        <f t="shared" si="20"/>
        <v>2000000</v>
      </c>
      <c r="G536" s="160"/>
      <c r="H536" s="160"/>
    </row>
    <row r="537" spans="1:8" x14ac:dyDescent="0.3">
      <c r="A537" s="117">
        <v>23</v>
      </c>
      <c r="B537" s="118" t="s">
        <v>1239</v>
      </c>
      <c r="C537" s="119" t="s">
        <v>1181</v>
      </c>
      <c r="D537" s="120">
        <v>1000000</v>
      </c>
      <c r="E537" s="123">
        <v>999625</v>
      </c>
      <c r="F537" s="89">
        <f t="shared" si="20"/>
        <v>1000000</v>
      </c>
      <c r="G537" s="160"/>
      <c r="H537" s="160"/>
    </row>
    <row r="538" spans="1:8" x14ac:dyDescent="0.3">
      <c r="A538" s="117">
        <v>24</v>
      </c>
      <c r="B538" s="118" t="s">
        <v>1240</v>
      </c>
      <c r="C538" s="119" t="s">
        <v>1182</v>
      </c>
      <c r="D538" s="120">
        <v>2000000</v>
      </c>
      <c r="E538" s="88" t="s">
        <v>20</v>
      </c>
      <c r="F538" s="89">
        <f t="shared" si="20"/>
        <v>2000000</v>
      </c>
      <c r="G538" s="160"/>
      <c r="H538" s="160"/>
    </row>
    <row r="539" spans="1:8" x14ac:dyDescent="0.3">
      <c r="A539" s="117">
        <v>25</v>
      </c>
      <c r="B539" s="118" t="s">
        <v>1241</v>
      </c>
      <c r="C539" s="119" t="s">
        <v>1183</v>
      </c>
      <c r="D539" s="120">
        <v>500000</v>
      </c>
      <c r="E539" s="88" t="s">
        <v>20</v>
      </c>
      <c r="F539" s="89">
        <f t="shared" si="20"/>
        <v>500000</v>
      </c>
      <c r="G539" s="160"/>
      <c r="H539" s="160"/>
    </row>
    <row r="540" spans="1:8" x14ac:dyDescent="0.3">
      <c r="A540" s="117">
        <v>26</v>
      </c>
      <c r="B540" s="118" t="s">
        <v>1242</v>
      </c>
      <c r="C540" s="119" t="s">
        <v>1184</v>
      </c>
      <c r="D540" s="120">
        <v>20000000</v>
      </c>
      <c r="E540" s="123">
        <v>5000000</v>
      </c>
      <c r="F540" s="89">
        <f t="shared" si="20"/>
        <v>20000000</v>
      </c>
      <c r="G540" s="160"/>
      <c r="H540" s="160"/>
    </row>
    <row r="541" spans="1:8" x14ac:dyDescent="0.3">
      <c r="A541" s="117">
        <v>27</v>
      </c>
      <c r="B541" s="118" t="s">
        <v>1243</v>
      </c>
      <c r="C541" s="119" t="s">
        <v>1185</v>
      </c>
      <c r="D541" s="120">
        <v>6000000</v>
      </c>
      <c r="E541" s="88" t="s">
        <v>20</v>
      </c>
      <c r="F541" s="89">
        <f t="shared" si="20"/>
        <v>6000000</v>
      </c>
      <c r="G541" s="160"/>
      <c r="H541" s="160"/>
    </row>
    <row r="542" spans="1:8" x14ac:dyDescent="0.3">
      <c r="A542" s="117">
        <v>28</v>
      </c>
      <c r="B542" s="118" t="s">
        <v>1252</v>
      </c>
      <c r="C542" s="119" t="s">
        <v>1186</v>
      </c>
      <c r="D542" s="120">
        <v>300000</v>
      </c>
      <c r="E542" s="88" t="s">
        <v>20</v>
      </c>
      <c r="F542" s="89">
        <f t="shared" si="20"/>
        <v>300000</v>
      </c>
      <c r="G542" s="160"/>
      <c r="H542" s="160"/>
    </row>
    <row r="543" spans="1:8" x14ac:dyDescent="0.3">
      <c r="A543" s="117">
        <v>29</v>
      </c>
      <c r="B543" s="118" t="s">
        <v>1253</v>
      </c>
      <c r="C543" s="119" t="s">
        <v>1187</v>
      </c>
      <c r="D543" s="120">
        <v>300000</v>
      </c>
      <c r="E543" s="88" t="s">
        <v>20</v>
      </c>
      <c r="F543" s="89">
        <f t="shared" si="20"/>
        <v>300000</v>
      </c>
      <c r="G543" s="160"/>
      <c r="H543" s="160"/>
    </row>
    <row r="544" spans="1:8" x14ac:dyDescent="0.3">
      <c r="A544" s="117">
        <v>30</v>
      </c>
      <c r="B544" s="118" t="s">
        <v>1254</v>
      </c>
      <c r="C544" s="119" t="s">
        <v>1188</v>
      </c>
      <c r="D544" s="120">
        <v>200000</v>
      </c>
      <c r="E544" s="88" t="s">
        <v>20</v>
      </c>
      <c r="F544" s="89">
        <f t="shared" si="20"/>
        <v>200000</v>
      </c>
      <c r="G544" s="160"/>
      <c r="H544" s="160"/>
    </row>
    <row r="545" spans="1:8" x14ac:dyDescent="0.3">
      <c r="A545" s="117">
        <v>31</v>
      </c>
      <c r="B545" s="118" t="s">
        <v>1255</v>
      </c>
      <c r="C545" s="119" t="s">
        <v>1189</v>
      </c>
      <c r="D545" s="120">
        <v>100000</v>
      </c>
      <c r="E545" s="88" t="s">
        <v>20</v>
      </c>
      <c r="F545" s="89">
        <f t="shared" si="20"/>
        <v>100000</v>
      </c>
      <c r="G545" s="160"/>
      <c r="H545" s="160"/>
    </row>
    <row r="546" spans="1:8" x14ac:dyDescent="0.3">
      <c r="A546" s="117">
        <v>32</v>
      </c>
      <c r="B546" s="118" t="s">
        <v>1256</v>
      </c>
      <c r="C546" s="119" t="s">
        <v>1190</v>
      </c>
      <c r="D546" s="120">
        <v>1000000</v>
      </c>
      <c r="E546" s="88" t="s">
        <v>20</v>
      </c>
      <c r="F546" s="89">
        <f t="shared" si="20"/>
        <v>1000000</v>
      </c>
      <c r="G546" s="160"/>
      <c r="H546" s="160"/>
    </row>
    <row r="547" spans="1:8" x14ac:dyDescent="0.3">
      <c r="A547" s="117">
        <v>33</v>
      </c>
      <c r="B547" s="118" t="s">
        <v>1257</v>
      </c>
      <c r="C547" s="119" t="s">
        <v>1191</v>
      </c>
      <c r="D547" s="120">
        <v>200000</v>
      </c>
      <c r="E547" s="88" t="s">
        <v>20</v>
      </c>
      <c r="F547" s="89">
        <f t="shared" si="20"/>
        <v>200000</v>
      </c>
      <c r="G547" s="160"/>
      <c r="H547" s="160"/>
    </row>
    <row r="548" spans="1:8" x14ac:dyDescent="0.3">
      <c r="A548" s="117">
        <v>34</v>
      </c>
      <c r="B548" s="118" t="s">
        <v>1258</v>
      </c>
      <c r="C548" s="119" t="s">
        <v>1192</v>
      </c>
      <c r="D548" s="120">
        <v>1000000</v>
      </c>
      <c r="E548" s="88" t="s">
        <v>20</v>
      </c>
      <c r="F548" s="89">
        <f t="shared" si="20"/>
        <v>1000000</v>
      </c>
      <c r="G548" s="160"/>
      <c r="H548" s="160"/>
    </row>
    <row r="549" spans="1:8" x14ac:dyDescent="0.3">
      <c r="A549" s="117">
        <v>35</v>
      </c>
      <c r="B549" s="118" t="s">
        <v>1259</v>
      </c>
      <c r="C549" s="119" t="s">
        <v>1193</v>
      </c>
      <c r="D549" s="120">
        <v>1000000</v>
      </c>
      <c r="E549" s="88" t="s">
        <v>20</v>
      </c>
      <c r="F549" s="89">
        <f t="shared" si="20"/>
        <v>1000000</v>
      </c>
      <c r="G549" s="160"/>
      <c r="H549" s="160"/>
    </row>
    <row r="550" spans="1:8" x14ac:dyDescent="0.3">
      <c r="A550" s="117">
        <v>36</v>
      </c>
      <c r="B550" s="118" t="s">
        <v>1260</v>
      </c>
      <c r="C550" s="119" t="s">
        <v>1194</v>
      </c>
      <c r="D550" s="120">
        <v>300000</v>
      </c>
      <c r="E550" s="88" t="s">
        <v>20</v>
      </c>
      <c r="F550" s="89">
        <f t="shared" si="20"/>
        <v>300000</v>
      </c>
      <c r="G550" s="160"/>
      <c r="H550" s="160"/>
    </row>
    <row r="551" spans="1:8" x14ac:dyDescent="0.3">
      <c r="A551" s="117">
        <v>37</v>
      </c>
      <c r="B551" s="118" t="s">
        <v>1261</v>
      </c>
      <c r="C551" s="119" t="s">
        <v>1195</v>
      </c>
      <c r="D551" s="120">
        <v>200000</v>
      </c>
      <c r="E551" s="88" t="s">
        <v>20</v>
      </c>
      <c r="F551" s="89">
        <f t="shared" si="20"/>
        <v>200000</v>
      </c>
      <c r="G551" s="160"/>
      <c r="H551" s="160"/>
    </row>
    <row r="552" spans="1:8" ht="15.75" customHeight="1" x14ac:dyDescent="0.3">
      <c r="A552" s="117">
        <v>38</v>
      </c>
      <c r="B552" s="118" t="s">
        <v>1262</v>
      </c>
      <c r="C552" s="119" t="s">
        <v>1196</v>
      </c>
      <c r="D552" s="120">
        <v>2000000</v>
      </c>
      <c r="E552" s="88" t="s">
        <v>20</v>
      </c>
      <c r="F552" s="89">
        <v>0</v>
      </c>
      <c r="G552" s="160"/>
      <c r="H552" s="160"/>
    </row>
    <row r="553" spans="1:8" ht="31.2" x14ac:dyDescent="0.3">
      <c r="A553" s="117">
        <v>39</v>
      </c>
      <c r="B553" s="118" t="s">
        <v>1263</v>
      </c>
      <c r="C553" s="119" t="s">
        <v>1197</v>
      </c>
      <c r="D553" s="120">
        <v>25000000</v>
      </c>
      <c r="E553" s="88" t="s">
        <v>20</v>
      </c>
      <c r="F553" s="89">
        <v>0</v>
      </c>
      <c r="G553" s="160"/>
      <c r="H553" s="160"/>
    </row>
    <row r="554" spans="1:8" x14ac:dyDescent="0.3">
      <c r="A554" s="117">
        <v>40</v>
      </c>
      <c r="B554" s="118" t="s">
        <v>1264</v>
      </c>
      <c r="C554" s="119" t="s">
        <v>1198</v>
      </c>
      <c r="D554" s="120">
        <v>500000</v>
      </c>
      <c r="E554" s="88" t="s">
        <v>20</v>
      </c>
      <c r="F554" s="89">
        <f t="shared" si="20"/>
        <v>500000</v>
      </c>
      <c r="G554" s="160"/>
      <c r="H554" s="160"/>
    </row>
    <row r="555" spans="1:8" ht="31.2" x14ac:dyDescent="0.3">
      <c r="A555" s="117">
        <v>41</v>
      </c>
      <c r="B555" s="118" t="s">
        <v>1274</v>
      </c>
      <c r="C555" s="119" t="s">
        <v>1199</v>
      </c>
      <c r="D555" s="120">
        <v>500000</v>
      </c>
      <c r="E555" s="88" t="s">
        <v>20</v>
      </c>
      <c r="F555" s="89">
        <f t="shared" si="20"/>
        <v>500000</v>
      </c>
      <c r="G555" s="160"/>
      <c r="H555" s="160"/>
    </row>
    <row r="556" spans="1:8" x14ac:dyDescent="0.3">
      <c r="A556" s="117">
        <v>42</v>
      </c>
      <c r="B556" s="118" t="s">
        <v>1273</v>
      </c>
      <c r="C556" s="119" t="s">
        <v>1200</v>
      </c>
      <c r="D556" s="120">
        <v>500000</v>
      </c>
      <c r="E556" s="88" t="s">
        <v>20</v>
      </c>
      <c r="F556" s="89">
        <f t="shared" si="20"/>
        <v>500000</v>
      </c>
      <c r="G556" s="160"/>
      <c r="H556" s="160"/>
    </row>
    <row r="557" spans="1:8" x14ac:dyDescent="0.3">
      <c r="A557" s="117">
        <v>43</v>
      </c>
      <c r="B557" s="118" t="s">
        <v>1272</v>
      </c>
      <c r="C557" s="119" t="s">
        <v>1201</v>
      </c>
      <c r="D557" s="120">
        <v>200000</v>
      </c>
      <c r="E557" s="88" t="s">
        <v>20</v>
      </c>
      <c r="F557" s="89">
        <f t="shared" si="20"/>
        <v>200000</v>
      </c>
      <c r="G557" s="160"/>
      <c r="H557" s="160"/>
    </row>
    <row r="558" spans="1:8" x14ac:dyDescent="0.3">
      <c r="A558" s="117">
        <v>44</v>
      </c>
      <c r="B558" s="118" t="s">
        <v>1271</v>
      </c>
      <c r="C558" s="119" t="s">
        <v>1202</v>
      </c>
      <c r="D558" s="120">
        <v>5000000</v>
      </c>
      <c r="E558" s="88" t="s">
        <v>20</v>
      </c>
      <c r="F558" s="89">
        <f t="shared" si="20"/>
        <v>5000000</v>
      </c>
      <c r="G558" s="160"/>
      <c r="H558" s="160"/>
    </row>
    <row r="559" spans="1:8" x14ac:dyDescent="0.3">
      <c r="A559" s="117">
        <v>45</v>
      </c>
      <c r="B559" s="118" t="s">
        <v>1270</v>
      </c>
      <c r="C559" s="119" t="s">
        <v>1203</v>
      </c>
      <c r="D559" s="120">
        <v>500000</v>
      </c>
      <c r="E559" s="88" t="s">
        <v>20</v>
      </c>
      <c r="F559" s="89">
        <f t="shared" si="20"/>
        <v>500000</v>
      </c>
      <c r="G559" s="160"/>
      <c r="H559" s="160"/>
    </row>
    <row r="560" spans="1:8" x14ac:dyDescent="0.3">
      <c r="A560" s="117">
        <v>46</v>
      </c>
      <c r="B560" s="118" t="s">
        <v>1269</v>
      </c>
      <c r="C560" s="119" t="s">
        <v>1204</v>
      </c>
      <c r="D560" s="120">
        <v>500000</v>
      </c>
      <c r="E560" s="88" t="s">
        <v>20</v>
      </c>
      <c r="F560" s="89">
        <f t="shared" si="20"/>
        <v>500000</v>
      </c>
      <c r="G560" s="160"/>
      <c r="H560" s="160"/>
    </row>
    <row r="561" spans="1:8" x14ac:dyDescent="0.3">
      <c r="A561" s="117">
        <v>47</v>
      </c>
      <c r="B561" s="118" t="s">
        <v>1268</v>
      </c>
      <c r="C561" s="119" t="s">
        <v>1205</v>
      </c>
      <c r="D561" s="120">
        <v>200000</v>
      </c>
      <c r="E561" s="88" t="s">
        <v>20</v>
      </c>
      <c r="F561" s="89">
        <f t="shared" si="20"/>
        <v>200000</v>
      </c>
      <c r="G561" s="160"/>
      <c r="H561" s="160"/>
    </row>
    <row r="562" spans="1:8" x14ac:dyDescent="0.3">
      <c r="A562" s="117">
        <v>48</v>
      </c>
      <c r="B562" s="118" t="s">
        <v>1267</v>
      </c>
      <c r="C562" s="119" t="s">
        <v>1206</v>
      </c>
      <c r="D562" s="120">
        <v>900000</v>
      </c>
      <c r="E562" s="123">
        <v>265000</v>
      </c>
      <c r="F562" s="89">
        <f t="shared" si="20"/>
        <v>900000</v>
      </c>
      <c r="G562" s="160"/>
      <c r="H562" s="160"/>
    </row>
    <row r="563" spans="1:8" x14ac:dyDescent="0.3">
      <c r="A563" s="117">
        <v>49</v>
      </c>
      <c r="B563" s="118" t="s">
        <v>1266</v>
      </c>
      <c r="C563" s="119" t="s">
        <v>1207</v>
      </c>
      <c r="D563" s="120">
        <v>900000</v>
      </c>
      <c r="E563" s="88" t="s">
        <v>20</v>
      </c>
      <c r="F563" s="89">
        <f t="shared" si="20"/>
        <v>900000</v>
      </c>
      <c r="G563" s="160"/>
      <c r="H563" s="160"/>
    </row>
    <row r="564" spans="1:8" x14ac:dyDescent="0.3">
      <c r="A564" s="117">
        <v>50</v>
      </c>
      <c r="B564" s="118" t="s">
        <v>1265</v>
      </c>
      <c r="C564" s="119" t="s">
        <v>1208</v>
      </c>
      <c r="D564" s="120">
        <v>900000</v>
      </c>
      <c r="E564" s="88" t="s">
        <v>20</v>
      </c>
      <c r="F564" s="89">
        <f t="shared" si="20"/>
        <v>900000</v>
      </c>
      <c r="G564" s="160"/>
      <c r="H564" s="160"/>
    </row>
    <row r="565" spans="1:8" ht="31.2" x14ac:dyDescent="0.3">
      <c r="A565" s="117">
        <v>51</v>
      </c>
      <c r="B565" s="118" t="s">
        <v>1251</v>
      </c>
      <c r="C565" s="119" t="s">
        <v>1209</v>
      </c>
      <c r="D565" s="120">
        <v>300000</v>
      </c>
      <c r="E565" s="88" t="s">
        <v>20</v>
      </c>
      <c r="F565" s="89">
        <f t="shared" si="20"/>
        <v>300000</v>
      </c>
      <c r="G565" s="160"/>
      <c r="H565" s="160"/>
    </row>
    <row r="566" spans="1:8" x14ac:dyDescent="0.3">
      <c r="A566" s="117">
        <v>52</v>
      </c>
      <c r="B566" s="118" t="s">
        <v>1250</v>
      </c>
      <c r="C566" s="119" t="s">
        <v>1210</v>
      </c>
      <c r="D566" s="120">
        <v>200000</v>
      </c>
      <c r="E566" s="88" t="s">
        <v>20</v>
      </c>
      <c r="F566" s="89">
        <f t="shared" si="20"/>
        <v>200000</v>
      </c>
      <c r="G566" s="160"/>
      <c r="H566" s="160"/>
    </row>
    <row r="567" spans="1:8" x14ac:dyDescent="0.3">
      <c r="A567" s="117">
        <v>53</v>
      </c>
      <c r="B567" s="118" t="s">
        <v>1249</v>
      </c>
      <c r="C567" s="119" t="s">
        <v>1211</v>
      </c>
      <c r="D567" s="120">
        <v>5000000</v>
      </c>
      <c r="E567" s="88" t="s">
        <v>20</v>
      </c>
      <c r="F567" s="89">
        <f t="shared" si="20"/>
        <v>5000000</v>
      </c>
      <c r="G567" s="160"/>
      <c r="H567" s="160"/>
    </row>
    <row r="568" spans="1:8" x14ac:dyDescent="0.3">
      <c r="A568" s="117">
        <v>54</v>
      </c>
      <c r="B568" s="118" t="s">
        <v>1248</v>
      </c>
      <c r="C568" s="119" t="s">
        <v>1212</v>
      </c>
      <c r="D568" s="120">
        <v>200000</v>
      </c>
      <c r="E568" s="88" t="s">
        <v>20</v>
      </c>
      <c r="F568" s="89">
        <f t="shared" si="20"/>
        <v>200000</v>
      </c>
      <c r="G568" s="160"/>
      <c r="H568" s="160"/>
    </row>
    <row r="569" spans="1:8" x14ac:dyDescent="0.3">
      <c r="A569" s="117">
        <v>55</v>
      </c>
      <c r="B569" s="118" t="s">
        <v>1247</v>
      </c>
      <c r="C569" s="119" t="s">
        <v>1213</v>
      </c>
      <c r="D569" s="120">
        <v>200000</v>
      </c>
      <c r="E569" s="88" t="s">
        <v>20</v>
      </c>
      <c r="F569" s="89">
        <f t="shared" si="20"/>
        <v>200000</v>
      </c>
      <c r="G569" s="160"/>
      <c r="H569" s="160"/>
    </row>
    <row r="570" spans="1:8" x14ac:dyDescent="0.3">
      <c r="A570" s="117">
        <v>56</v>
      </c>
      <c r="B570" s="118" t="s">
        <v>1246</v>
      </c>
      <c r="C570" s="119" t="s">
        <v>1214</v>
      </c>
      <c r="D570" s="120">
        <v>20000000</v>
      </c>
      <c r="E570" s="88" t="s">
        <v>20</v>
      </c>
      <c r="F570" s="89">
        <f t="shared" si="20"/>
        <v>20000000</v>
      </c>
      <c r="G570" s="160"/>
      <c r="H570" s="160"/>
    </row>
    <row r="571" spans="1:8" x14ac:dyDescent="0.3">
      <c r="A571" s="117">
        <v>57</v>
      </c>
      <c r="B571" s="118" t="s">
        <v>1245</v>
      </c>
      <c r="C571" s="119" t="s">
        <v>1215</v>
      </c>
      <c r="D571" s="120">
        <v>783659375</v>
      </c>
      <c r="E571" s="88" t="s">
        <v>20</v>
      </c>
      <c r="F571" s="89">
        <f t="shared" si="20"/>
        <v>783659375</v>
      </c>
      <c r="G571" s="160"/>
      <c r="H571" s="160"/>
    </row>
    <row r="572" spans="1:8" x14ac:dyDescent="0.3">
      <c r="A572" s="117">
        <v>58</v>
      </c>
      <c r="B572" s="118" t="s">
        <v>1244</v>
      </c>
      <c r="C572" s="119" t="s">
        <v>1216</v>
      </c>
      <c r="D572" s="115" t="s">
        <v>20</v>
      </c>
      <c r="E572" s="88" t="s">
        <v>20</v>
      </c>
      <c r="F572" s="89" t="str">
        <f>D572</f>
        <v>-</v>
      </c>
      <c r="G572" s="160"/>
      <c r="H572" s="160"/>
    </row>
    <row r="573" spans="1:8" ht="15" customHeight="1" x14ac:dyDescent="0.3">
      <c r="A573" s="607" t="s">
        <v>1158</v>
      </c>
      <c r="B573" s="607"/>
      <c r="C573" s="607"/>
      <c r="D573" s="102">
        <v>1195659375</v>
      </c>
      <c r="E573" s="103">
        <v>8402958.3399999999</v>
      </c>
      <c r="F573" s="98">
        <f>SUM(F515:F572)</f>
        <v>1168659375</v>
      </c>
      <c r="G573" s="611"/>
      <c r="H573" s="611"/>
    </row>
    <row r="574" spans="1:8" x14ac:dyDescent="0.3">
      <c r="A574" s="121">
        <v>39</v>
      </c>
      <c r="B574" s="114" t="s">
        <v>1275</v>
      </c>
      <c r="F574" s="84"/>
    </row>
    <row r="575" spans="1:8" x14ac:dyDescent="0.3">
      <c r="A575" s="117">
        <v>1</v>
      </c>
      <c r="B575" s="118" t="s">
        <v>1299</v>
      </c>
      <c r="C575" s="119" t="s">
        <v>1284</v>
      </c>
      <c r="D575" s="120">
        <v>1000000</v>
      </c>
      <c r="E575" s="88" t="s">
        <v>20</v>
      </c>
      <c r="F575" s="89">
        <f t="shared" ref="F575:F581" si="21">D575</f>
        <v>1000000</v>
      </c>
      <c r="G575" s="160"/>
      <c r="H575" s="160"/>
    </row>
    <row r="576" spans="1:8" ht="31.2" x14ac:dyDescent="0.3">
      <c r="A576" s="117">
        <v>2</v>
      </c>
      <c r="B576" s="118" t="s">
        <v>1298</v>
      </c>
      <c r="C576" s="119" t="s">
        <v>1285</v>
      </c>
      <c r="D576" s="120">
        <v>90000000</v>
      </c>
      <c r="E576" s="123">
        <v>61505681.82</v>
      </c>
      <c r="F576" s="89">
        <f t="shared" si="21"/>
        <v>90000000</v>
      </c>
      <c r="G576" s="160"/>
      <c r="H576" s="160"/>
    </row>
    <row r="577" spans="1:8" x14ac:dyDescent="0.3">
      <c r="A577" s="117">
        <v>3</v>
      </c>
      <c r="B577" s="118" t="s">
        <v>1300</v>
      </c>
      <c r="C577" s="119" t="s">
        <v>1286</v>
      </c>
      <c r="D577" s="120">
        <v>1000000</v>
      </c>
      <c r="E577" s="123">
        <v>700000</v>
      </c>
      <c r="F577" s="89">
        <f t="shared" si="21"/>
        <v>1000000</v>
      </c>
      <c r="G577" s="160"/>
      <c r="H577" s="160"/>
    </row>
    <row r="578" spans="1:8" x14ac:dyDescent="0.3">
      <c r="A578" s="117">
        <v>4</v>
      </c>
      <c r="B578" s="118" t="s">
        <v>1301</v>
      </c>
      <c r="C578" s="119" t="s">
        <v>1287</v>
      </c>
      <c r="D578" s="120">
        <v>1000000</v>
      </c>
      <c r="E578" s="88" t="s">
        <v>20</v>
      </c>
      <c r="F578" s="89">
        <f t="shared" si="21"/>
        <v>1000000</v>
      </c>
      <c r="G578" s="160"/>
      <c r="H578" s="160"/>
    </row>
    <row r="579" spans="1:8" x14ac:dyDescent="0.3">
      <c r="A579" s="117">
        <v>5</v>
      </c>
      <c r="B579" s="118" t="s">
        <v>1302</v>
      </c>
      <c r="C579" s="119" t="s">
        <v>1288</v>
      </c>
      <c r="D579" s="120">
        <v>2250000</v>
      </c>
      <c r="E579" s="88" t="s">
        <v>20</v>
      </c>
      <c r="F579" s="89">
        <f t="shared" si="21"/>
        <v>2250000</v>
      </c>
      <c r="G579" s="160"/>
      <c r="H579" s="160"/>
    </row>
    <row r="580" spans="1:8" x14ac:dyDescent="0.3">
      <c r="A580" s="117">
        <v>6</v>
      </c>
      <c r="B580" s="118" t="s">
        <v>1303</v>
      </c>
      <c r="C580" s="119" t="s">
        <v>1289</v>
      </c>
      <c r="D580" s="120">
        <v>799000</v>
      </c>
      <c r="E580" s="88" t="s">
        <v>20</v>
      </c>
      <c r="F580" s="89">
        <f t="shared" si="21"/>
        <v>799000</v>
      </c>
      <c r="G580" s="160"/>
      <c r="H580" s="160"/>
    </row>
    <row r="581" spans="1:8" ht="31.2" x14ac:dyDescent="0.3">
      <c r="A581" s="117">
        <v>7</v>
      </c>
      <c r="B581" s="118" t="s">
        <v>1304</v>
      </c>
      <c r="C581" s="119" t="s">
        <v>1290</v>
      </c>
      <c r="D581" s="120">
        <v>491000</v>
      </c>
      <c r="E581" s="88" t="s">
        <v>20</v>
      </c>
      <c r="F581" s="89">
        <f t="shared" si="21"/>
        <v>491000</v>
      </c>
      <c r="G581" s="160"/>
      <c r="H581" s="160"/>
    </row>
    <row r="582" spans="1:8" x14ac:dyDescent="0.3">
      <c r="A582" s="117">
        <v>8</v>
      </c>
      <c r="B582" s="118" t="s">
        <v>1305</v>
      </c>
      <c r="C582" s="119" t="s">
        <v>1291</v>
      </c>
      <c r="D582" s="120">
        <v>750000</v>
      </c>
      <c r="E582" s="88" t="s">
        <v>20</v>
      </c>
      <c r="F582" s="89">
        <v>0</v>
      </c>
      <c r="G582" s="160"/>
      <c r="H582" s="160"/>
    </row>
    <row r="583" spans="1:8" x14ac:dyDescent="0.3">
      <c r="A583" s="117">
        <v>9</v>
      </c>
      <c r="B583" s="118" t="s">
        <v>1306</v>
      </c>
      <c r="C583" s="119" t="s">
        <v>1292</v>
      </c>
      <c r="D583" s="120">
        <v>500000</v>
      </c>
      <c r="E583" s="88" t="s">
        <v>20</v>
      </c>
      <c r="F583" s="89">
        <v>0</v>
      </c>
      <c r="G583" s="160"/>
      <c r="H583" s="160"/>
    </row>
    <row r="584" spans="1:8" x14ac:dyDescent="0.3">
      <c r="A584" s="117">
        <v>10</v>
      </c>
      <c r="B584" s="118" t="s">
        <v>1307</v>
      </c>
      <c r="C584" s="119" t="s">
        <v>1293</v>
      </c>
      <c r="D584" s="120">
        <v>270000</v>
      </c>
      <c r="E584" s="88" t="s">
        <v>20</v>
      </c>
      <c r="F584" s="89">
        <v>0</v>
      </c>
      <c r="G584" s="160"/>
      <c r="H584" s="160"/>
    </row>
    <row r="585" spans="1:8" x14ac:dyDescent="0.3">
      <c r="A585" s="117">
        <v>11</v>
      </c>
      <c r="B585" s="118" t="s">
        <v>1308</v>
      </c>
      <c r="C585" s="119" t="s">
        <v>1294</v>
      </c>
      <c r="D585" s="120">
        <v>185000</v>
      </c>
      <c r="E585" s="88" t="s">
        <v>20</v>
      </c>
      <c r="F585" s="89">
        <v>0</v>
      </c>
      <c r="G585" s="160"/>
      <c r="H585" s="160"/>
    </row>
    <row r="586" spans="1:8" ht="31.2" x14ac:dyDescent="0.3">
      <c r="A586" s="117">
        <v>12</v>
      </c>
      <c r="B586" s="118" t="s">
        <v>1309</v>
      </c>
      <c r="C586" s="119" t="s">
        <v>1295</v>
      </c>
      <c r="D586" s="120">
        <v>255000</v>
      </c>
      <c r="E586" s="88" t="s">
        <v>20</v>
      </c>
      <c r="F586" s="89">
        <v>0</v>
      </c>
      <c r="G586" s="160"/>
      <c r="H586" s="160"/>
    </row>
    <row r="587" spans="1:8" x14ac:dyDescent="0.3">
      <c r="A587" s="117">
        <v>13</v>
      </c>
      <c r="B587" s="118" t="s">
        <v>1310</v>
      </c>
      <c r="C587" s="119" t="s">
        <v>1296</v>
      </c>
      <c r="D587" s="120">
        <v>1500000</v>
      </c>
      <c r="E587" s="88" t="s">
        <v>20</v>
      </c>
      <c r="F587" s="89">
        <v>0</v>
      </c>
      <c r="G587" s="160"/>
      <c r="H587" s="160"/>
    </row>
    <row r="588" spans="1:8" ht="31.2" x14ac:dyDescent="0.3">
      <c r="A588" s="117">
        <v>14</v>
      </c>
      <c r="B588" s="118" t="s">
        <v>1311</v>
      </c>
      <c r="C588" s="119" t="s">
        <v>1297</v>
      </c>
      <c r="D588" s="115" t="s">
        <v>20</v>
      </c>
      <c r="E588" s="88" t="s">
        <v>20</v>
      </c>
      <c r="F588" s="89" t="str">
        <f>D588</f>
        <v>-</v>
      </c>
      <c r="G588" s="160"/>
      <c r="H588" s="160"/>
    </row>
    <row r="589" spans="1:8" ht="15" customHeight="1" x14ac:dyDescent="0.3">
      <c r="A589" s="607" t="s">
        <v>1283</v>
      </c>
      <c r="B589" s="607"/>
      <c r="C589" s="607"/>
      <c r="D589" s="102">
        <v>100000000</v>
      </c>
      <c r="E589" s="103">
        <v>62205681.82</v>
      </c>
      <c r="F589" s="98">
        <f>SUM(F575:F588)</f>
        <v>96540000</v>
      </c>
      <c r="G589" s="126"/>
      <c r="H589" s="126"/>
    </row>
    <row r="590" spans="1:8" x14ac:dyDescent="0.3">
      <c r="A590" s="121">
        <v>40</v>
      </c>
      <c r="B590" s="114" t="s">
        <v>1312</v>
      </c>
      <c r="F590" s="84"/>
    </row>
    <row r="591" spans="1:8" ht="46.8" x14ac:dyDescent="0.3">
      <c r="A591" s="94">
        <v>1</v>
      </c>
      <c r="B591" s="100" t="s">
        <v>1336</v>
      </c>
      <c r="C591" s="96" t="s">
        <v>2360</v>
      </c>
      <c r="D591" s="11">
        <v>5500000</v>
      </c>
      <c r="E591" s="88" t="s">
        <v>20</v>
      </c>
      <c r="F591" s="89">
        <v>3000000</v>
      </c>
      <c r="G591" s="160"/>
      <c r="H591" s="160"/>
    </row>
    <row r="592" spans="1:8" x14ac:dyDescent="0.3">
      <c r="A592" s="94">
        <v>2</v>
      </c>
      <c r="B592" s="100" t="s">
        <v>1335</v>
      </c>
      <c r="C592" s="96" t="s">
        <v>1316</v>
      </c>
      <c r="D592" s="11">
        <v>1000000</v>
      </c>
      <c r="E592" s="88" t="s">
        <v>20</v>
      </c>
      <c r="F592" s="89">
        <v>0</v>
      </c>
      <c r="G592" s="160"/>
      <c r="H592" s="160"/>
    </row>
    <row r="593" spans="1:8" x14ac:dyDescent="0.3">
      <c r="A593" s="94">
        <v>3</v>
      </c>
      <c r="B593" s="100" t="s">
        <v>1337</v>
      </c>
      <c r="C593" s="96" t="s">
        <v>1317</v>
      </c>
      <c r="D593" s="11">
        <v>1000000</v>
      </c>
      <c r="E593" s="88" t="s">
        <v>20</v>
      </c>
      <c r="F593" s="89">
        <f t="shared" ref="F593:F606" si="22">D593</f>
        <v>1000000</v>
      </c>
      <c r="G593" s="160"/>
      <c r="H593" s="160"/>
    </row>
    <row r="594" spans="1:8" x14ac:dyDescent="0.3">
      <c r="A594" s="94">
        <v>4</v>
      </c>
      <c r="B594" s="100" t="s">
        <v>1338</v>
      </c>
      <c r="C594" s="96" t="s">
        <v>1318</v>
      </c>
      <c r="D594" s="11">
        <v>8000000</v>
      </c>
      <c r="E594" s="88" t="s">
        <v>20</v>
      </c>
      <c r="F594" s="89">
        <v>3000000</v>
      </c>
      <c r="G594" s="160"/>
      <c r="H594" s="160"/>
    </row>
    <row r="595" spans="1:8" ht="31.2" x14ac:dyDescent="0.3">
      <c r="A595" s="94">
        <v>5</v>
      </c>
      <c r="B595" s="100" t="s">
        <v>1339</v>
      </c>
      <c r="C595" s="96" t="s">
        <v>1319</v>
      </c>
      <c r="D595" s="11">
        <v>8500000</v>
      </c>
      <c r="E595" s="88" t="s">
        <v>20</v>
      </c>
      <c r="F595" s="89">
        <f t="shared" si="22"/>
        <v>8500000</v>
      </c>
      <c r="G595" s="160"/>
      <c r="H595" s="160"/>
    </row>
    <row r="596" spans="1:8" x14ac:dyDescent="0.3">
      <c r="A596" s="94">
        <v>6</v>
      </c>
      <c r="B596" s="100" t="s">
        <v>1340</v>
      </c>
      <c r="C596" s="96" t="s">
        <v>1320</v>
      </c>
      <c r="D596" s="11">
        <v>14000000</v>
      </c>
      <c r="E596" s="101">
        <v>350000</v>
      </c>
      <c r="F596" s="89">
        <f t="shared" si="22"/>
        <v>14000000</v>
      </c>
      <c r="G596" s="160"/>
      <c r="H596" s="160"/>
    </row>
    <row r="597" spans="1:8" x14ac:dyDescent="0.3">
      <c r="A597" s="94">
        <v>7</v>
      </c>
      <c r="B597" s="100" t="s">
        <v>1341</v>
      </c>
      <c r="C597" s="96" t="s">
        <v>1321</v>
      </c>
      <c r="D597" s="11">
        <v>5000000</v>
      </c>
      <c r="E597" s="101">
        <v>900000</v>
      </c>
      <c r="F597" s="89">
        <f t="shared" si="22"/>
        <v>5000000</v>
      </c>
      <c r="G597" s="160"/>
      <c r="H597" s="160"/>
    </row>
    <row r="598" spans="1:8" ht="31.2" x14ac:dyDescent="0.3">
      <c r="A598" s="94">
        <v>8</v>
      </c>
      <c r="B598" s="100" t="s">
        <v>1342</v>
      </c>
      <c r="C598" s="96" t="s">
        <v>1322</v>
      </c>
      <c r="D598" s="11">
        <v>10000000</v>
      </c>
      <c r="E598" s="101">
        <v>500000</v>
      </c>
      <c r="F598" s="89">
        <f t="shared" si="22"/>
        <v>10000000</v>
      </c>
      <c r="G598" s="160"/>
      <c r="H598" s="160"/>
    </row>
    <row r="599" spans="1:8" x14ac:dyDescent="0.3">
      <c r="A599" s="94">
        <v>9</v>
      </c>
      <c r="B599" s="100" t="s">
        <v>1343</v>
      </c>
      <c r="C599" s="96" t="s">
        <v>1182</v>
      </c>
      <c r="D599" s="11">
        <v>1000000</v>
      </c>
      <c r="E599" s="88" t="s">
        <v>20</v>
      </c>
      <c r="F599" s="89">
        <f t="shared" si="22"/>
        <v>1000000</v>
      </c>
      <c r="G599" s="160"/>
      <c r="H599" s="160"/>
    </row>
    <row r="600" spans="1:8" x14ac:dyDescent="0.3">
      <c r="A600" s="94">
        <v>10</v>
      </c>
      <c r="B600" s="100" t="s">
        <v>1345</v>
      </c>
      <c r="C600" s="96" t="s">
        <v>1323</v>
      </c>
      <c r="D600" s="11">
        <v>25000000</v>
      </c>
      <c r="E600" s="101">
        <v>2160000</v>
      </c>
      <c r="F600" s="89">
        <v>5000000</v>
      </c>
      <c r="G600" s="160"/>
      <c r="H600" s="160"/>
    </row>
    <row r="601" spans="1:8" x14ac:dyDescent="0.3">
      <c r="A601" s="94">
        <v>11</v>
      </c>
      <c r="B601" s="100" t="s">
        <v>1344</v>
      </c>
      <c r="C601" s="96" t="s">
        <v>1324</v>
      </c>
      <c r="D601" s="11">
        <v>30000000</v>
      </c>
      <c r="E601" s="88" t="s">
        <v>20</v>
      </c>
      <c r="F601" s="89">
        <f t="shared" si="22"/>
        <v>30000000</v>
      </c>
      <c r="G601" s="160"/>
      <c r="H601" s="160"/>
    </row>
    <row r="602" spans="1:8" x14ac:dyDescent="0.3">
      <c r="A602" s="94">
        <v>12</v>
      </c>
      <c r="B602" s="100" t="s">
        <v>1346</v>
      </c>
      <c r="C602" s="96" t="s">
        <v>1325</v>
      </c>
      <c r="D602" s="11">
        <v>130000000</v>
      </c>
      <c r="E602" s="101">
        <v>101251587.36</v>
      </c>
      <c r="F602" s="128">
        <v>1000000000</v>
      </c>
      <c r="G602" s="160"/>
      <c r="H602" s="160"/>
    </row>
    <row r="603" spans="1:8" x14ac:dyDescent="0.3">
      <c r="A603" s="94">
        <v>13</v>
      </c>
      <c r="B603" s="100" t="s">
        <v>1347</v>
      </c>
      <c r="C603" s="96" t="s">
        <v>1326</v>
      </c>
      <c r="D603" s="11">
        <v>5000000</v>
      </c>
      <c r="E603" s="88" t="s">
        <v>20</v>
      </c>
      <c r="F603" s="89">
        <f t="shared" si="22"/>
        <v>5000000</v>
      </c>
      <c r="G603" s="160"/>
      <c r="H603" s="160"/>
    </row>
    <row r="604" spans="1:8" ht="31.2" x14ac:dyDescent="0.3">
      <c r="A604" s="94">
        <v>14</v>
      </c>
      <c r="B604" s="100" t="s">
        <v>1334</v>
      </c>
      <c r="C604" s="96" t="s">
        <v>1327</v>
      </c>
      <c r="D604" s="11">
        <v>10000000</v>
      </c>
      <c r="E604" s="101">
        <v>5000000</v>
      </c>
      <c r="F604" s="89">
        <f t="shared" si="22"/>
        <v>10000000</v>
      </c>
      <c r="G604" s="160"/>
      <c r="H604" s="160"/>
    </row>
    <row r="605" spans="1:8" x14ac:dyDescent="0.3">
      <c r="A605" s="94">
        <v>15</v>
      </c>
      <c r="B605" s="100" t="s">
        <v>1333</v>
      </c>
      <c r="C605" s="96" t="s">
        <v>1328</v>
      </c>
      <c r="D605" s="11">
        <v>4000000</v>
      </c>
      <c r="E605" s="101">
        <v>2014000</v>
      </c>
      <c r="F605" s="89">
        <f t="shared" si="22"/>
        <v>4000000</v>
      </c>
      <c r="G605" s="160"/>
      <c r="H605" s="160"/>
    </row>
    <row r="606" spans="1:8" ht="31.2" x14ac:dyDescent="0.3">
      <c r="A606" s="94">
        <v>16</v>
      </c>
      <c r="B606" s="100" t="s">
        <v>1332</v>
      </c>
      <c r="C606" s="96" t="s">
        <v>1329</v>
      </c>
      <c r="D606" s="11">
        <v>22000000</v>
      </c>
      <c r="E606" s="101">
        <v>4900000</v>
      </c>
      <c r="F606" s="89">
        <f t="shared" si="22"/>
        <v>22000000</v>
      </c>
      <c r="G606" s="160"/>
      <c r="H606" s="160"/>
    </row>
    <row r="607" spans="1:8" ht="31.2" x14ac:dyDescent="0.3">
      <c r="A607" s="139">
        <v>17</v>
      </c>
      <c r="B607" s="140" t="s">
        <v>1331</v>
      </c>
      <c r="C607" s="141" t="s">
        <v>1330</v>
      </c>
      <c r="D607" s="142">
        <v>30000000</v>
      </c>
      <c r="E607" s="88" t="s">
        <v>20</v>
      </c>
      <c r="F607" s="89">
        <v>0</v>
      </c>
      <c r="G607" s="160"/>
      <c r="H607" s="160"/>
    </row>
    <row r="608" spans="1:8" ht="15" customHeight="1" x14ac:dyDescent="0.3">
      <c r="A608" s="608" t="s">
        <v>1315</v>
      </c>
      <c r="B608" s="608"/>
      <c r="C608" s="608"/>
      <c r="D608" s="113">
        <v>310000000</v>
      </c>
      <c r="E608" s="130">
        <v>117075587.36</v>
      </c>
      <c r="F608" s="98">
        <f>SUM(F594:F607)</f>
        <v>1117500000</v>
      </c>
      <c r="G608" s="611"/>
      <c r="H608" s="611"/>
    </row>
    <row r="609" spans="1:9" x14ac:dyDescent="0.3">
      <c r="A609" s="138">
        <v>41</v>
      </c>
      <c r="B609" s="114" t="s">
        <v>1348</v>
      </c>
      <c r="C609" s="152"/>
      <c r="D609" s="110"/>
      <c r="E609" s="110"/>
      <c r="F609" s="84"/>
      <c r="G609" s="110"/>
      <c r="H609" s="110"/>
    </row>
    <row r="610" spans="1:9" x14ac:dyDescent="0.3">
      <c r="A610" s="117">
        <v>1</v>
      </c>
      <c r="B610" s="118" t="s">
        <v>1364</v>
      </c>
      <c r="C610" s="119" t="s">
        <v>1352</v>
      </c>
      <c r="D610" s="120">
        <v>20000000</v>
      </c>
      <c r="E610" s="88" t="s">
        <v>20</v>
      </c>
      <c r="F610" s="89">
        <f>D610</f>
        <v>20000000</v>
      </c>
      <c r="G610" s="160"/>
      <c r="H610" s="160"/>
    </row>
    <row r="611" spans="1:9" ht="31.2" x14ac:dyDescent="0.3">
      <c r="A611" s="117">
        <v>2</v>
      </c>
      <c r="B611" s="118" t="s">
        <v>1365</v>
      </c>
      <c r="C611" s="119" t="s">
        <v>1353</v>
      </c>
      <c r="D611" s="120">
        <v>263000000</v>
      </c>
      <c r="E611" s="123">
        <f>277799653.61-35000000</f>
        <v>242799653.61000001</v>
      </c>
      <c r="F611" s="143">
        <f>D611</f>
        <v>263000000</v>
      </c>
      <c r="G611" s="160"/>
      <c r="H611" s="160"/>
      <c r="I611" s="163">
        <f>D611-E611</f>
        <v>20200346.389999986</v>
      </c>
    </row>
    <row r="612" spans="1:9" ht="31.2" x14ac:dyDescent="0.3">
      <c r="A612" s="117">
        <v>3</v>
      </c>
      <c r="B612" s="118" t="s">
        <v>1366</v>
      </c>
      <c r="C612" s="119" t="s">
        <v>1354</v>
      </c>
      <c r="D612" s="120">
        <v>50000000</v>
      </c>
      <c r="E612" s="88" t="s">
        <v>20</v>
      </c>
      <c r="F612" s="89">
        <v>20000000</v>
      </c>
      <c r="G612" s="160"/>
      <c r="H612" s="160"/>
    </row>
    <row r="613" spans="1:9" x14ac:dyDescent="0.3">
      <c r="A613" s="117">
        <v>4</v>
      </c>
      <c r="B613" s="118" t="s">
        <v>1367</v>
      </c>
      <c r="C613" s="119" t="s">
        <v>1355</v>
      </c>
      <c r="D613" s="120">
        <v>35000000</v>
      </c>
      <c r="E613" s="88" t="s">
        <v>20</v>
      </c>
      <c r="F613" s="89">
        <f t="shared" ref="F613:F621" si="23">D613</f>
        <v>35000000</v>
      </c>
      <c r="G613" s="160"/>
      <c r="H613" s="160"/>
    </row>
    <row r="614" spans="1:9" ht="31.2" x14ac:dyDescent="0.3">
      <c r="A614" s="117">
        <v>5</v>
      </c>
      <c r="B614" s="118" t="s">
        <v>1368</v>
      </c>
      <c r="C614" s="119" t="s">
        <v>1356</v>
      </c>
      <c r="D614" s="120">
        <v>10000000</v>
      </c>
      <c r="E614" s="123">
        <v>2537799.7799999998</v>
      </c>
      <c r="F614" s="89">
        <v>5000000</v>
      </c>
      <c r="G614" s="160"/>
      <c r="H614" s="160"/>
    </row>
    <row r="615" spans="1:9" x14ac:dyDescent="0.3">
      <c r="A615" s="117">
        <v>6</v>
      </c>
      <c r="B615" s="118" t="s">
        <v>1369</v>
      </c>
      <c r="C615" s="119" t="s">
        <v>1357</v>
      </c>
      <c r="D615" s="120">
        <v>10000000</v>
      </c>
      <c r="E615" s="88" t="s">
        <v>20</v>
      </c>
      <c r="F615" s="89">
        <v>5000000</v>
      </c>
      <c r="G615" s="160"/>
      <c r="H615" s="160"/>
    </row>
    <row r="616" spans="1:9" x14ac:dyDescent="0.3">
      <c r="A616" s="117">
        <v>7</v>
      </c>
      <c r="B616" s="118" t="s">
        <v>1370</v>
      </c>
      <c r="C616" s="119" t="s">
        <v>1358</v>
      </c>
      <c r="D616" s="120">
        <v>20000000</v>
      </c>
      <c r="E616" s="123">
        <v>4030350</v>
      </c>
      <c r="F616" s="89">
        <f t="shared" si="23"/>
        <v>20000000</v>
      </c>
      <c r="G616" s="160"/>
      <c r="H616" s="160"/>
    </row>
    <row r="617" spans="1:9" ht="31.2" x14ac:dyDescent="0.3">
      <c r="A617" s="117">
        <v>8</v>
      </c>
      <c r="B617" s="118" t="s">
        <v>1371</v>
      </c>
      <c r="C617" s="119" t="s">
        <v>1359</v>
      </c>
      <c r="D617" s="120">
        <v>20000000</v>
      </c>
      <c r="E617" s="123">
        <v>4347000</v>
      </c>
      <c r="F617" s="89">
        <v>10000000</v>
      </c>
      <c r="G617" s="160"/>
      <c r="H617" s="160"/>
    </row>
    <row r="618" spans="1:9" ht="31.2" x14ac:dyDescent="0.3">
      <c r="A618" s="117">
        <v>9</v>
      </c>
      <c r="B618" s="118" t="s">
        <v>1372</v>
      </c>
      <c r="C618" s="119" t="s">
        <v>1360</v>
      </c>
      <c r="D618" s="120">
        <v>25000000</v>
      </c>
      <c r="E618" s="88" t="s">
        <v>20</v>
      </c>
      <c r="F618" s="89">
        <f t="shared" si="23"/>
        <v>25000000</v>
      </c>
      <c r="G618" s="160"/>
      <c r="H618" s="160"/>
    </row>
    <row r="619" spans="1:9" x14ac:dyDescent="0.3">
      <c r="A619" s="117">
        <v>10</v>
      </c>
      <c r="B619" s="118" t="s">
        <v>1373</v>
      </c>
      <c r="C619" s="119" t="s">
        <v>1361</v>
      </c>
      <c r="D619" s="120">
        <v>25000000</v>
      </c>
      <c r="E619" s="123">
        <v>2461757.7799999998</v>
      </c>
      <c r="F619" s="89">
        <v>10000000</v>
      </c>
      <c r="G619" s="160"/>
      <c r="H619" s="160"/>
    </row>
    <row r="620" spans="1:9" ht="31.2" x14ac:dyDescent="0.3">
      <c r="A620" s="117">
        <v>11</v>
      </c>
      <c r="B620" s="118" t="s">
        <v>1374</v>
      </c>
      <c r="C620" s="119" t="s">
        <v>1362</v>
      </c>
      <c r="D620" s="120">
        <v>20000000</v>
      </c>
      <c r="E620" s="88" t="s">
        <v>20</v>
      </c>
      <c r="F620" s="89">
        <v>10000000</v>
      </c>
      <c r="G620" s="160"/>
      <c r="H620" s="160"/>
    </row>
    <row r="621" spans="1:9" x14ac:dyDescent="0.3">
      <c r="A621" s="117">
        <v>12</v>
      </c>
      <c r="B621" s="144">
        <v>5060001860106</v>
      </c>
      <c r="C621" s="119" t="s">
        <v>1363</v>
      </c>
      <c r="D621" s="120">
        <v>2000000</v>
      </c>
      <c r="E621" s="88" t="s">
        <v>20</v>
      </c>
      <c r="F621" s="89">
        <f t="shared" si="23"/>
        <v>2000000</v>
      </c>
      <c r="G621" s="160"/>
      <c r="H621" s="160"/>
    </row>
    <row r="622" spans="1:9" ht="15" customHeight="1" x14ac:dyDescent="0.3">
      <c r="A622" s="607" t="s">
        <v>1351</v>
      </c>
      <c r="B622" s="607"/>
      <c r="C622" s="607"/>
      <c r="D622" s="102">
        <v>500000000</v>
      </c>
      <c r="E622" s="103">
        <v>291176561.17000002</v>
      </c>
      <c r="F622" s="98">
        <f>SUM(F610:F621)</f>
        <v>425000000</v>
      </c>
      <c r="G622" s="611"/>
      <c r="H622" s="611"/>
    </row>
    <row r="623" spans="1:9" x14ac:dyDescent="0.3">
      <c r="A623" s="121">
        <v>42</v>
      </c>
      <c r="B623" s="114" t="s">
        <v>1375</v>
      </c>
      <c r="F623" s="84"/>
    </row>
    <row r="624" spans="1:9" x14ac:dyDescent="0.3">
      <c r="A624" s="94">
        <v>1</v>
      </c>
      <c r="B624" s="100" t="s">
        <v>1388</v>
      </c>
      <c r="C624" s="96" t="s">
        <v>1383</v>
      </c>
      <c r="D624" s="115" t="s">
        <v>20</v>
      </c>
      <c r="E624" s="88" t="s">
        <v>20</v>
      </c>
      <c r="F624" s="89" t="str">
        <f>D624</f>
        <v>-</v>
      </c>
      <c r="G624" s="160"/>
      <c r="H624" s="160"/>
    </row>
    <row r="625" spans="1:8" x14ac:dyDescent="0.3">
      <c r="A625" s="94">
        <v>2</v>
      </c>
      <c r="B625" s="100" t="s">
        <v>1389</v>
      </c>
      <c r="C625" s="96" t="s">
        <v>1384</v>
      </c>
      <c r="D625" s="11">
        <v>50000000</v>
      </c>
      <c r="E625" s="88" t="s">
        <v>20</v>
      </c>
      <c r="F625" s="89">
        <v>0</v>
      </c>
      <c r="G625" s="160"/>
      <c r="H625" s="160"/>
    </row>
    <row r="626" spans="1:8" x14ac:dyDescent="0.3">
      <c r="A626" s="94">
        <v>3</v>
      </c>
      <c r="B626" s="100" t="s">
        <v>1390</v>
      </c>
      <c r="C626" s="96" t="s">
        <v>1385</v>
      </c>
      <c r="D626" s="11">
        <v>2000000</v>
      </c>
      <c r="E626" s="88" t="s">
        <v>20</v>
      </c>
      <c r="F626" s="89">
        <f>D626</f>
        <v>2000000</v>
      </c>
      <c r="G626" s="160"/>
      <c r="H626" s="160"/>
    </row>
    <row r="627" spans="1:8" x14ac:dyDescent="0.3">
      <c r="A627" s="94">
        <v>4</v>
      </c>
      <c r="B627" s="100" t="s">
        <v>1391</v>
      </c>
      <c r="C627" s="96" t="s">
        <v>1386</v>
      </c>
      <c r="D627" s="11">
        <v>3000000</v>
      </c>
      <c r="E627" s="88" t="s">
        <v>20</v>
      </c>
      <c r="F627" s="89">
        <f>D627</f>
        <v>3000000</v>
      </c>
      <c r="G627" s="160"/>
      <c r="H627" s="160"/>
    </row>
    <row r="628" spans="1:8" x14ac:dyDescent="0.3">
      <c r="A628" s="94">
        <v>5</v>
      </c>
      <c r="B628" s="100" t="s">
        <v>1392</v>
      </c>
      <c r="C628" s="96" t="s">
        <v>1387</v>
      </c>
      <c r="D628" s="11">
        <v>5000000</v>
      </c>
      <c r="E628" s="101">
        <v>756285.71</v>
      </c>
      <c r="F628" s="89">
        <f>D628</f>
        <v>5000000</v>
      </c>
      <c r="G628" s="160"/>
      <c r="H628" s="160"/>
    </row>
    <row r="629" spans="1:8" ht="15" customHeight="1" x14ac:dyDescent="0.3">
      <c r="A629" s="608" t="s">
        <v>365</v>
      </c>
      <c r="B629" s="608"/>
      <c r="C629" s="608"/>
      <c r="D629" s="113">
        <v>60000000</v>
      </c>
      <c r="E629" s="130">
        <v>756285.71</v>
      </c>
      <c r="F629" s="98">
        <f>SUM(F624:F628)</f>
        <v>10000000</v>
      </c>
      <c r="G629" s="126"/>
      <c r="H629" s="126"/>
    </row>
    <row r="630" spans="1:8" x14ac:dyDescent="0.3">
      <c r="A630" s="108">
        <v>43</v>
      </c>
      <c r="B630" s="114" t="s">
        <v>1395</v>
      </c>
      <c r="F630" s="84"/>
    </row>
    <row r="631" spans="1:8" x14ac:dyDescent="0.3">
      <c r="A631" s="94">
        <v>1</v>
      </c>
      <c r="B631" s="100" t="s">
        <v>1438</v>
      </c>
      <c r="C631" s="96" t="s">
        <v>1397</v>
      </c>
      <c r="D631" s="115" t="s">
        <v>20</v>
      </c>
      <c r="E631" s="88" t="s">
        <v>20</v>
      </c>
      <c r="F631" s="89" t="str">
        <f t="shared" ref="F631:F670" si="24">D631</f>
        <v>-</v>
      </c>
      <c r="G631" s="160"/>
      <c r="H631" s="160"/>
    </row>
    <row r="632" spans="1:8" x14ac:dyDescent="0.3">
      <c r="A632" s="94">
        <v>2</v>
      </c>
      <c r="B632" s="100" t="s">
        <v>1478</v>
      </c>
      <c r="C632" s="96" t="s">
        <v>1398</v>
      </c>
      <c r="D632" s="115" t="s">
        <v>20</v>
      </c>
      <c r="E632" s="88" t="s">
        <v>20</v>
      </c>
      <c r="F632" s="89" t="str">
        <f t="shared" si="24"/>
        <v>-</v>
      </c>
      <c r="G632" s="160"/>
      <c r="H632" s="160"/>
    </row>
    <row r="633" spans="1:8" x14ac:dyDescent="0.3">
      <c r="A633" s="94">
        <v>3</v>
      </c>
      <c r="B633" s="100" t="s">
        <v>1477</v>
      </c>
      <c r="C633" s="96" t="s">
        <v>1399</v>
      </c>
      <c r="D633" s="11">
        <v>5000000</v>
      </c>
      <c r="E633" s="88" t="s">
        <v>20</v>
      </c>
      <c r="F633" s="89">
        <f t="shared" si="24"/>
        <v>5000000</v>
      </c>
      <c r="G633" s="160"/>
      <c r="H633" s="160"/>
    </row>
    <row r="634" spans="1:8" x14ac:dyDescent="0.3">
      <c r="A634" s="94">
        <v>4</v>
      </c>
      <c r="B634" s="100" t="s">
        <v>1476</v>
      </c>
      <c r="C634" s="96" t="s">
        <v>1400</v>
      </c>
      <c r="D634" s="11">
        <v>3000000</v>
      </c>
      <c r="E634" s="88" t="s">
        <v>20</v>
      </c>
      <c r="F634" s="89">
        <f t="shared" si="24"/>
        <v>3000000</v>
      </c>
      <c r="G634" s="160"/>
      <c r="H634" s="160"/>
    </row>
    <row r="635" spans="1:8" x14ac:dyDescent="0.3">
      <c r="A635" s="94">
        <v>5</v>
      </c>
      <c r="B635" s="100" t="s">
        <v>1475</v>
      </c>
      <c r="C635" s="96" t="s">
        <v>1401</v>
      </c>
      <c r="D635" s="11">
        <v>3000000</v>
      </c>
      <c r="E635" s="88" t="s">
        <v>20</v>
      </c>
      <c r="F635" s="89">
        <f t="shared" si="24"/>
        <v>3000000</v>
      </c>
      <c r="G635" s="160"/>
      <c r="H635" s="160"/>
    </row>
    <row r="636" spans="1:8" x14ac:dyDescent="0.3">
      <c r="A636" s="94">
        <v>6</v>
      </c>
      <c r="B636" s="100" t="s">
        <v>1474</v>
      </c>
      <c r="C636" s="96" t="s">
        <v>1402</v>
      </c>
      <c r="D636" s="11">
        <v>3000000</v>
      </c>
      <c r="E636" s="88" t="s">
        <v>20</v>
      </c>
      <c r="F636" s="89">
        <f t="shared" si="24"/>
        <v>3000000</v>
      </c>
      <c r="G636" s="160"/>
      <c r="H636" s="160"/>
    </row>
    <row r="637" spans="1:8" x14ac:dyDescent="0.3">
      <c r="A637" s="94">
        <v>7</v>
      </c>
      <c r="B637" s="100" t="s">
        <v>1473</v>
      </c>
      <c r="C637" s="96" t="s">
        <v>1403</v>
      </c>
      <c r="D637" s="11">
        <v>4000000</v>
      </c>
      <c r="E637" s="88" t="s">
        <v>20</v>
      </c>
      <c r="F637" s="89">
        <f t="shared" si="24"/>
        <v>4000000</v>
      </c>
      <c r="G637" s="160"/>
      <c r="H637" s="160"/>
    </row>
    <row r="638" spans="1:8" x14ac:dyDescent="0.3">
      <c r="A638" s="94">
        <v>8</v>
      </c>
      <c r="B638" s="100" t="s">
        <v>1472</v>
      </c>
      <c r="C638" s="96" t="s">
        <v>1404</v>
      </c>
      <c r="D638" s="11">
        <v>4000000</v>
      </c>
      <c r="E638" s="88" t="s">
        <v>20</v>
      </c>
      <c r="F638" s="89">
        <f t="shared" si="24"/>
        <v>4000000</v>
      </c>
      <c r="G638" s="160"/>
      <c r="H638" s="160"/>
    </row>
    <row r="639" spans="1:8" x14ac:dyDescent="0.3">
      <c r="A639" s="94">
        <v>9</v>
      </c>
      <c r="B639" s="100" t="s">
        <v>1471</v>
      </c>
      <c r="C639" s="96" t="s">
        <v>1405</v>
      </c>
      <c r="D639" s="11">
        <v>1000000</v>
      </c>
      <c r="E639" s="88" t="s">
        <v>20</v>
      </c>
      <c r="F639" s="89">
        <f t="shared" si="24"/>
        <v>1000000</v>
      </c>
      <c r="G639" s="160"/>
      <c r="H639" s="160"/>
    </row>
    <row r="640" spans="1:8" ht="31.2" x14ac:dyDescent="0.3">
      <c r="A640" s="94">
        <v>10</v>
      </c>
      <c r="B640" s="100" t="s">
        <v>1470</v>
      </c>
      <c r="C640" s="96" t="s">
        <v>1406</v>
      </c>
      <c r="D640" s="11">
        <v>2000000</v>
      </c>
      <c r="E640" s="88" t="s">
        <v>20</v>
      </c>
      <c r="F640" s="89">
        <f t="shared" si="24"/>
        <v>2000000</v>
      </c>
      <c r="G640" s="160"/>
      <c r="H640" s="160"/>
    </row>
    <row r="641" spans="1:8" ht="31.2" x14ac:dyDescent="0.3">
      <c r="A641" s="94">
        <v>11</v>
      </c>
      <c r="B641" s="100" t="s">
        <v>1469</v>
      </c>
      <c r="C641" s="96" t="s">
        <v>1407</v>
      </c>
      <c r="D641" s="11">
        <v>6000000</v>
      </c>
      <c r="E641" s="88" t="s">
        <v>20</v>
      </c>
      <c r="F641" s="89">
        <v>2000000</v>
      </c>
      <c r="G641" s="160"/>
      <c r="H641" s="160"/>
    </row>
    <row r="642" spans="1:8" ht="31.2" x14ac:dyDescent="0.3">
      <c r="A642" s="94">
        <v>12</v>
      </c>
      <c r="B642" s="100" t="s">
        <v>1468</v>
      </c>
      <c r="C642" s="96" t="s">
        <v>1408</v>
      </c>
      <c r="D642" s="11">
        <v>2000000</v>
      </c>
      <c r="E642" s="88" t="s">
        <v>20</v>
      </c>
      <c r="F642" s="89">
        <f t="shared" si="24"/>
        <v>2000000</v>
      </c>
      <c r="G642" s="160"/>
      <c r="H642" s="160"/>
    </row>
    <row r="643" spans="1:8" ht="46.8" x14ac:dyDescent="0.3">
      <c r="A643" s="94">
        <v>13</v>
      </c>
      <c r="B643" s="100" t="s">
        <v>1467</v>
      </c>
      <c r="C643" s="96" t="s">
        <v>1409</v>
      </c>
      <c r="D643" s="11">
        <v>1000000</v>
      </c>
      <c r="E643" s="88" t="s">
        <v>20</v>
      </c>
      <c r="F643" s="89">
        <f t="shared" si="24"/>
        <v>1000000</v>
      </c>
      <c r="G643" s="160"/>
      <c r="H643" s="160"/>
    </row>
    <row r="644" spans="1:8" x14ac:dyDescent="0.3">
      <c r="A644" s="94">
        <v>14</v>
      </c>
      <c r="B644" s="100" t="s">
        <v>1466</v>
      </c>
      <c r="C644" s="96" t="s">
        <v>1410</v>
      </c>
      <c r="D644" s="11">
        <v>7000000</v>
      </c>
      <c r="E644" s="88" t="s">
        <v>20</v>
      </c>
      <c r="F644" s="89">
        <f t="shared" si="24"/>
        <v>7000000</v>
      </c>
      <c r="G644" s="160"/>
      <c r="H644" s="160"/>
    </row>
    <row r="645" spans="1:8" x14ac:dyDescent="0.3">
      <c r="A645" s="94">
        <v>15</v>
      </c>
      <c r="B645" s="100" t="s">
        <v>1465</v>
      </c>
      <c r="C645" s="96" t="s">
        <v>1411</v>
      </c>
      <c r="D645" s="11">
        <v>1000000</v>
      </c>
      <c r="E645" s="88" t="s">
        <v>20</v>
      </c>
      <c r="F645" s="89">
        <f t="shared" si="24"/>
        <v>1000000</v>
      </c>
      <c r="G645" s="160"/>
      <c r="H645" s="160"/>
    </row>
    <row r="646" spans="1:8" x14ac:dyDescent="0.3">
      <c r="A646" s="94">
        <v>16</v>
      </c>
      <c r="B646" s="100" t="s">
        <v>1464</v>
      </c>
      <c r="C646" s="96" t="s">
        <v>1412</v>
      </c>
      <c r="D646" s="11">
        <v>5500000</v>
      </c>
      <c r="E646" s="88" t="s">
        <v>20</v>
      </c>
      <c r="F646" s="89">
        <f t="shared" si="24"/>
        <v>5500000</v>
      </c>
      <c r="G646" s="160"/>
      <c r="H646" s="160"/>
    </row>
    <row r="647" spans="1:8" ht="31.2" x14ac:dyDescent="0.3">
      <c r="A647" s="94">
        <v>17</v>
      </c>
      <c r="B647" s="100" t="s">
        <v>1463</v>
      </c>
      <c r="C647" s="96" t="s">
        <v>1413</v>
      </c>
      <c r="D647" s="11">
        <v>1000000</v>
      </c>
      <c r="E647" s="88" t="s">
        <v>20</v>
      </c>
      <c r="F647" s="89">
        <f t="shared" si="24"/>
        <v>1000000</v>
      </c>
      <c r="G647" s="160"/>
      <c r="H647" s="160"/>
    </row>
    <row r="648" spans="1:8" x14ac:dyDescent="0.3">
      <c r="A648" s="94">
        <v>18</v>
      </c>
      <c r="B648" s="100" t="s">
        <v>1462</v>
      </c>
      <c r="C648" s="96" t="s">
        <v>1414</v>
      </c>
      <c r="D648" s="115" t="s">
        <v>20</v>
      </c>
      <c r="E648" s="88" t="s">
        <v>20</v>
      </c>
      <c r="F648" s="89" t="str">
        <f t="shared" si="24"/>
        <v>-</v>
      </c>
      <c r="G648" s="160"/>
      <c r="H648" s="160"/>
    </row>
    <row r="649" spans="1:8" ht="31.2" x14ac:dyDescent="0.3">
      <c r="A649" s="94">
        <v>19</v>
      </c>
      <c r="B649" s="100" t="s">
        <v>1461</v>
      </c>
      <c r="C649" s="96" t="s">
        <v>1415</v>
      </c>
      <c r="D649" s="11">
        <v>2000000</v>
      </c>
      <c r="E649" s="88" t="s">
        <v>20</v>
      </c>
      <c r="F649" s="89">
        <f t="shared" si="24"/>
        <v>2000000</v>
      </c>
      <c r="G649" s="160"/>
      <c r="H649" s="160"/>
    </row>
    <row r="650" spans="1:8" x14ac:dyDescent="0.3">
      <c r="A650" s="94">
        <v>20</v>
      </c>
      <c r="B650" s="100" t="s">
        <v>1460</v>
      </c>
      <c r="C650" s="96" t="s">
        <v>1416</v>
      </c>
      <c r="D650" s="11">
        <v>2000000</v>
      </c>
      <c r="E650" s="88" t="s">
        <v>20</v>
      </c>
      <c r="F650" s="89">
        <f t="shared" si="24"/>
        <v>2000000</v>
      </c>
      <c r="G650" s="160"/>
      <c r="H650" s="160"/>
    </row>
    <row r="651" spans="1:8" x14ac:dyDescent="0.3">
      <c r="A651" s="94">
        <v>21</v>
      </c>
      <c r="B651" s="100" t="s">
        <v>1459</v>
      </c>
      <c r="C651" s="96" t="s">
        <v>1417</v>
      </c>
      <c r="D651" s="11">
        <v>3000000</v>
      </c>
      <c r="E651" s="88" t="s">
        <v>20</v>
      </c>
      <c r="F651" s="89">
        <f t="shared" si="24"/>
        <v>3000000</v>
      </c>
      <c r="G651" s="160"/>
      <c r="H651" s="160"/>
    </row>
    <row r="652" spans="1:8" x14ac:dyDescent="0.3">
      <c r="A652" s="94">
        <v>22</v>
      </c>
      <c r="B652" s="100" t="s">
        <v>1458</v>
      </c>
      <c r="C652" s="96" t="s">
        <v>1418</v>
      </c>
      <c r="D652" s="11">
        <v>2000000</v>
      </c>
      <c r="E652" s="88" t="s">
        <v>20</v>
      </c>
      <c r="F652" s="89">
        <f t="shared" si="24"/>
        <v>2000000</v>
      </c>
      <c r="G652" s="160"/>
      <c r="H652" s="160"/>
    </row>
    <row r="653" spans="1:8" x14ac:dyDescent="0.3">
      <c r="A653" s="94">
        <v>23</v>
      </c>
      <c r="B653" s="100" t="s">
        <v>1457</v>
      </c>
      <c r="C653" s="96" t="s">
        <v>1419</v>
      </c>
      <c r="D653" s="11">
        <v>5000000</v>
      </c>
      <c r="E653" s="88" t="s">
        <v>20</v>
      </c>
      <c r="F653" s="89">
        <f t="shared" si="24"/>
        <v>5000000</v>
      </c>
      <c r="G653" s="160"/>
      <c r="H653" s="160"/>
    </row>
    <row r="654" spans="1:8" x14ac:dyDescent="0.3">
      <c r="A654" s="94">
        <v>24</v>
      </c>
      <c r="B654" s="100" t="s">
        <v>1456</v>
      </c>
      <c r="C654" s="96" t="s">
        <v>1420</v>
      </c>
      <c r="D654" s="11">
        <v>3000000</v>
      </c>
      <c r="E654" s="88" t="s">
        <v>20</v>
      </c>
      <c r="F654" s="89">
        <f t="shared" si="24"/>
        <v>3000000</v>
      </c>
      <c r="G654" s="160"/>
      <c r="H654" s="160"/>
    </row>
    <row r="655" spans="1:8" x14ac:dyDescent="0.3">
      <c r="A655" s="94">
        <v>25</v>
      </c>
      <c r="B655" s="100" t="s">
        <v>1455</v>
      </c>
      <c r="C655" s="96" t="s">
        <v>1421</v>
      </c>
      <c r="D655" s="11">
        <v>4000000</v>
      </c>
      <c r="E655" s="88" t="s">
        <v>20</v>
      </c>
      <c r="F655" s="89">
        <f t="shared" si="24"/>
        <v>4000000</v>
      </c>
      <c r="G655" s="160"/>
      <c r="H655" s="160"/>
    </row>
    <row r="656" spans="1:8" x14ac:dyDescent="0.3">
      <c r="A656" s="94">
        <v>26</v>
      </c>
      <c r="B656" s="100" t="s">
        <v>1454</v>
      </c>
      <c r="C656" s="96" t="s">
        <v>1422</v>
      </c>
      <c r="D656" s="11">
        <v>1500000</v>
      </c>
      <c r="E656" s="88" t="s">
        <v>20</v>
      </c>
      <c r="F656" s="89">
        <f t="shared" si="24"/>
        <v>1500000</v>
      </c>
      <c r="G656" s="160"/>
      <c r="H656" s="160"/>
    </row>
    <row r="657" spans="1:8" x14ac:dyDescent="0.3">
      <c r="A657" s="94">
        <v>27</v>
      </c>
      <c r="B657" s="100" t="s">
        <v>1453</v>
      </c>
      <c r="C657" s="96" t="s">
        <v>1423</v>
      </c>
      <c r="D657" s="11">
        <v>5000000</v>
      </c>
      <c r="E657" s="101">
        <v>3000000</v>
      </c>
      <c r="F657" s="89">
        <f t="shared" si="24"/>
        <v>5000000</v>
      </c>
      <c r="G657" s="160"/>
      <c r="H657" s="160"/>
    </row>
    <row r="658" spans="1:8" x14ac:dyDescent="0.3">
      <c r="A658" s="94">
        <v>28</v>
      </c>
      <c r="B658" s="100" t="s">
        <v>1452</v>
      </c>
      <c r="C658" s="96" t="s">
        <v>1424</v>
      </c>
      <c r="D658" s="11">
        <v>2000000</v>
      </c>
      <c r="E658" s="101">
        <v>650000</v>
      </c>
      <c r="F658" s="89">
        <f t="shared" si="24"/>
        <v>2000000</v>
      </c>
      <c r="G658" s="160"/>
      <c r="H658" s="160"/>
    </row>
    <row r="659" spans="1:8" x14ac:dyDescent="0.3">
      <c r="A659" s="94">
        <v>29</v>
      </c>
      <c r="B659" s="100" t="s">
        <v>1451</v>
      </c>
      <c r="C659" s="96" t="s">
        <v>1425</v>
      </c>
      <c r="D659" s="11">
        <v>20000000</v>
      </c>
      <c r="E659" s="88" t="s">
        <v>20</v>
      </c>
      <c r="F659" s="89">
        <f t="shared" si="24"/>
        <v>20000000</v>
      </c>
      <c r="G659" s="160"/>
      <c r="H659" s="160"/>
    </row>
    <row r="660" spans="1:8" x14ac:dyDescent="0.3">
      <c r="A660" s="94">
        <v>30</v>
      </c>
      <c r="B660" s="100" t="s">
        <v>1450</v>
      </c>
      <c r="C660" s="96" t="s">
        <v>1426</v>
      </c>
      <c r="D660" s="11">
        <v>5000000</v>
      </c>
      <c r="E660" s="88" t="s">
        <v>20</v>
      </c>
      <c r="F660" s="89">
        <f t="shared" si="24"/>
        <v>5000000</v>
      </c>
      <c r="G660" s="160"/>
      <c r="H660" s="160"/>
    </row>
    <row r="661" spans="1:8" ht="31.2" x14ac:dyDescent="0.3">
      <c r="A661" s="94">
        <v>31</v>
      </c>
      <c r="B661" s="100" t="s">
        <v>1449</v>
      </c>
      <c r="C661" s="96" t="s">
        <v>1427</v>
      </c>
      <c r="D661" s="11">
        <v>1000000</v>
      </c>
      <c r="E661" s="88" t="s">
        <v>20</v>
      </c>
      <c r="F661" s="89">
        <f t="shared" si="24"/>
        <v>1000000</v>
      </c>
      <c r="G661" s="160"/>
      <c r="H661" s="160"/>
    </row>
    <row r="662" spans="1:8" ht="31.2" x14ac:dyDescent="0.3">
      <c r="A662" s="94">
        <v>32</v>
      </c>
      <c r="B662" s="100" t="s">
        <v>1448</v>
      </c>
      <c r="C662" s="96" t="s">
        <v>1428</v>
      </c>
      <c r="D662" s="11">
        <v>3000000</v>
      </c>
      <c r="E662" s="88" t="s">
        <v>20</v>
      </c>
      <c r="F662" s="89">
        <f t="shared" si="24"/>
        <v>3000000</v>
      </c>
      <c r="G662" s="160"/>
      <c r="H662" s="160"/>
    </row>
    <row r="663" spans="1:8" ht="31.2" x14ac:dyDescent="0.3">
      <c r="A663" s="94">
        <v>33</v>
      </c>
      <c r="B663" s="100" t="s">
        <v>1447</v>
      </c>
      <c r="C663" s="96" t="s">
        <v>1429</v>
      </c>
      <c r="D663" s="11">
        <v>2000000</v>
      </c>
      <c r="E663" s="88" t="s">
        <v>20</v>
      </c>
      <c r="F663" s="89">
        <f t="shared" si="24"/>
        <v>2000000</v>
      </c>
      <c r="G663" s="160"/>
      <c r="H663" s="160"/>
    </row>
    <row r="664" spans="1:8" x14ac:dyDescent="0.3">
      <c r="A664" s="94">
        <v>34</v>
      </c>
      <c r="B664" s="100" t="s">
        <v>1446</v>
      </c>
      <c r="C664" s="96" t="s">
        <v>1430</v>
      </c>
      <c r="D664" s="11">
        <v>2000000</v>
      </c>
      <c r="E664" s="101">
        <v>600000</v>
      </c>
      <c r="F664" s="89">
        <f t="shared" si="24"/>
        <v>2000000</v>
      </c>
      <c r="G664" s="160"/>
      <c r="H664" s="160"/>
    </row>
    <row r="665" spans="1:8" ht="31.2" x14ac:dyDescent="0.3">
      <c r="A665" s="94">
        <v>35</v>
      </c>
      <c r="B665" s="100" t="s">
        <v>1445</v>
      </c>
      <c r="C665" s="96" t="s">
        <v>1431</v>
      </c>
      <c r="D665" s="11">
        <v>6000000</v>
      </c>
      <c r="E665" s="88" t="s">
        <v>20</v>
      </c>
      <c r="F665" s="89">
        <f t="shared" si="24"/>
        <v>6000000</v>
      </c>
      <c r="G665" s="160"/>
      <c r="H665" s="160"/>
    </row>
    <row r="666" spans="1:8" ht="31.2" x14ac:dyDescent="0.3">
      <c r="A666" s="94">
        <v>36</v>
      </c>
      <c r="B666" s="100" t="s">
        <v>1444</v>
      </c>
      <c r="C666" s="96" t="s">
        <v>1432</v>
      </c>
      <c r="D666" s="11">
        <v>10000000</v>
      </c>
      <c r="E666" s="101">
        <v>1800000</v>
      </c>
      <c r="F666" s="89">
        <v>3000000</v>
      </c>
      <c r="G666" s="160"/>
      <c r="H666" s="160"/>
    </row>
    <row r="667" spans="1:8" x14ac:dyDescent="0.3">
      <c r="A667" s="94">
        <v>37</v>
      </c>
      <c r="B667" s="100" t="s">
        <v>1443</v>
      </c>
      <c r="C667" s="96" t="s">
        <v>1433</v>
      </c>
      <c r="D667" s="11">
        <v>3000000</v>
      </c>
      <c r="E667" s="88" t="s">
        <v>20</v>
      </c>
      <c r="F667" s="89">
        <f t="shared" si="24"/>
        <v>3000000</v>
      </c>
      <c r="G667" s="160"/>
      <c r="H667" s="160"/>
    </row>
    <row r="668" spans="1:8" ht="31.2" x14ac:dyDescent="0.3">
      <c r="A668" s="94">
        <v>38</v>
      </c>
      <c r="B668" s="100" t="s">
        <v>1442</v>
      </c>
      <c r="C668" s="96" t="s">
        <v>1434</v>
      </c>
      <c r="D668" s="11">
        <v>6000000</v>
      </c>
      <c r="E668" s="88" t="s">
        <v>20</v>
      </c>
      <c r="F668" s="89">
        <f t="shared" si="24"/>
        <v>6000000</v>
      </c>
      <c r="G668" s="160"/>
      <c r="H668" s="160"/>
    </row>
    <row r="669" spans="1:8" ht="46.8" x14ac:dyDescent="0.3">
      <c r="A669" s="94">
        <v>39</v>
      </c>
      <c r="B669" s="100" t="s">
        <v>1441</v>
      </c>
      <c r="C669" s="96" t="s">
        <v>1435</v>
      </c>
      <c r="D669" s="11">
        <v>10000000</v>
      </c>
      <c r="E669" s="88" t="s">
        <v>20</v>
      </c>
      <c r="F669" s="89">
        <f t="shared" si="24"/>
        <v>10000000</v>
      </c>
      <c r="G669" s="160"/>
      <c r="H669" s="160"/>
    </row>
    <row r="670" spans="1:8" ht="31.2" x14ac:dyDescent="0.3">
      <c r="A670" s="94">
        <v>40</v>
      </c>
      <c r="B670" s="100" t="s">
        <v>1440</v>
      </c>
      <c r="C670" s="96" t="s">
        <v>1436</v>
      </c>
      <c r="D670" s="11">
        <v>2000000</v>
      </c>
      <c r="E670" s="88" t="s">
        <v>20</v>
      </c>
      <c r="F670" s="89">
        <f t="shared" si="24"/>
        <v>2000000</v>
      </c>
      <c r="G670" s="160"/>
      <c r="H670" s="160"/>
    </row>
    <row r="671" spans="1:8" x14ac:dyDescent="0.3">
      <c r="A671" s="94">
        <v>41</v>
      </c>
      <c r="B671" s="100" t="s">
        <v>1439</v>
      </c>
      <c r="C671" s="96" t="s">
        <v>1437</v>
      </c>
      <c r="D671" s="11">
        <v>2000000</v>
      </c>
      <c r="E671" s="88" t="s">
        <v>20</v>
      </c>
      <c r="F671" s="89">
        <f>D671</f>
        <v>2000000</v>
      </c>
      <c r="G671" s="160"/>
      <c r="H671" s="160"/>
    </row>
    <row r="672" spans="1:8" ht="15" customHeight="1" x14ac:dyDescent="0.3">
      <c r="A672" s="608" t="s">
        <v>1396</v>
      </c>
      <c r="B672" s="608"/>
      <c r="C672" s="608"/>
      <c r="D672" s="113">
        <v>150000000</v>
      </c>
      <c r="E672" s="130">
        <v>12329333.33</v>
      </c>
      <c r="F672" s="98">
        <f>SUM(F631:F671)</f>
        <v>139000000</v>
      </c>
      <c r="G672" s="126"/>
      <c r="H672" s="126"/>
    </row>
    <row r="673" spans="1:8" x14ac:dyDescent="0.3">
      <c r="A673" s="108">
        <v>44</v>
      </c>
      <c r="B673" s="114" t="s">
        <v>1479</v>
      </c>
      <c r="F673" s="84"/>
    </row>
    <row r="674" spans="1:8" x14ac:dyDescent="0.3">
      <c r="A674" s="94">
        <v>1</v>
      </c>
      <c r="B674" s="100" t="s">
        <v>1526</v>
      </c>
      <c r="C674" s="96" t="s">
        <v>1483</v>
      </c>
      <c r="D674" s="11">
        <v>1000000</v>
      </c>
      <c r="E674" s="88" t="s">
        <v>20</v>
      </c>
      <c r="F674" s="89">
        <v>0</v>
      </c>
      <c r="G674" s="160"/>
      <c r="H674" s="160"/>
    </row>
    <row r="675" spans="1:8" x14ac:dyDescent="0.3">
      <c r="A675" s="94">
        <v>2</v>
      </c>
      <c r="B675" s="100" t="s">
        <v>1525</v>
      </c>
      <c r="C675" s="96" t="s">
        <v>1484</v>
      </c>
      <c r="D675" s="11">
        <v>1000000</v>
      </c>
      <c r="E675" s="88" t="s">
        <v>20</v>
      </c>
      <c r="F675" s="89">
        <v>0</v>
      </c>
      <c r="G675" s="160"/>
      <c r="H675" s="160"/>
    </row>
    <row r="676" spans="1:8" x14ac:dyDescent="0.3">
      <c r="A676" s="94">
        <v>3</v>
      </c>
      <c r="B676" s="100" t="s">
        <v>1524</v>
      </c>
      <c r="C676" s="96" t="s">
        <v>1485</v>
      </c>
      <c r="D676" s="11">
        <v>500000</v>
      </c>
      <c r="E676" s="88" t="s">
        <v>20</v>
      </c>
      <c r="F676" s="89">
        <v>0</v>
      </c>
      <c r="G676" s="160"/>
      <c r="H676" s="160"/>
    </row>
    <row r="677" spans="1:8" x14ac:dyDescent="0.3">
      <c r="A677" s="94">
        <v>4</v>
      </c>
      <c r="B677" s="100" t="s">
        <v>1523</v>
      </c>
      <c r="C677" s="96" t="s">
        <v>900</v>
      </c>
      <c r="D677" s="11">
        <v>500000</v>
      </c>
      <c r="E677" s="88" t="s">
        <v>20</v>
      </c>
      <c r="F677" s="89">
        <v>0</v>
      </c>
      <c r="G677" s="160"/>
      <c r="H677" s="160"/>
    </row>
    <row r="678" spans="1:8" x14ac:dyDescent="0.3">
      <c r="A678" s="94">
        <v>5</v>
      </c>
      <c r="B678" s="100" t="s">
        <v>1522</v>
      </c>
      <c r="C678" s="96" t="s">
        <v>1486</v>
      </c>
      <c r="D678" s="11">
        <v>1000000</v>
      </c>
      <c r="E678" s="88" t="s">
        <v>20</v>
      </c>
      <c r="F678" s="89">
        <v>0</v>
      </c>
      <c r="G678" s="160"/>
      <c r="H678" s="160"/>
    </row>
    <row r="679" spans="1:8" x14ac:dyDescent="0.3">
      <c r="A679" s="94">
        <v>6</v>
      </c>
      <c r="B679" s="100" t="s">
        <v>1521</v>
      </c>
      <c r="C679" s="96" t="s">
        <v>1487</v>
      </c>
      <c r="D679" s="11">
        <v>750000</v>
      </c>
      <c r="E679" s="88" t="s">
        <v>20</v>
      </c>
      <c r="F679" s="89">
        <v>0</v>
      </c>
      <c r="G679" s="160"/>
      <c r="H679" s="160"/>
    </row>
    <row r="680" spans="1:8" x14ac:dyDescent="0.3">
      <c r="A680" s="94">
        <v>7</v>
      </c>
      <c r="B680" s="100" t="s">
        <v>1520</v>
      </c>
      <c r="C680" s="96" t="s">
        <v>1488</v>
      </c>
      <c r="D680" s="11">
        <v>750000</v>
      </c>
      <c r="E680" s="88" t="s">
        <v>20</v>
      </c>
      <c r="F680" s="89">
        <v>0</v>
      </c>
      <c r="G680" s="160"/>
      <c r="H680" s="160"/>
    </row>
    <row r="681" spans="1:8" x14ac:dyDescent="0.3">
      <c r="A681" s="94">
        <v>8</v>
      </c>
      <c r="B681" s="100" t="s">
        <v>1519</v>
      </c>
      <c r="C681" s="96" t="s">
        <v>363</v>
      </c>
      <c r="D681" s="11">
        <v>2000000</v>
      </c>
      <c r="E681" s="88" t="s">
        <v>20</v>
      </c>
      <c r="F681" s="89">
        <v>0</v>
      </c>
      <c r="G681" s="160"/>
      <c r="H681" s="160"/>
    </row>
    <row r="682" spans="1:8" x14ac:dyDescent="0.3">
      <c r="A682" s="94">
        <v>9</v>
      </c>
      <c r="B682" s="100" t="s">
        <v>1517</v>
      </c>
      <c r="C682" s="96" t="s">
        <v>1489</v>
      </c>
      <c r="D682" s="11">
        <v>10000000</v>
      </c>
      <c r="E682" s="101">
        <v>284000</v>
      </c>
      <c r="F682" s="89">
        <v>5000000</v>
      </c>
      <c r="G682" s="160"/>
      <c r="H682" s="160"/>
    </row>
    <row r="683" spans="1:8" x14ac:dyDescent="0.3">
      <c r="A683" s="94">
        <v>10</v>
      </c>
      <c r="B683" s="100" t="s">
        <v>1516</v>
      </c>
      <c r="C683" s="96" t="s">
        <v>1490</v>
      </c>
      <c r="D683" s="11">
        <v>5000000</v>
      </c>
      <c r="E683" s="101">
        <v>900000</v>
      </c>
      <c r="F683" s="89">
        <f t="shared" ref="F683:F690" si="25">D683</f>
        <v>5000000</v>
      </c>
      <c r="G683" s="160"/>
      <c r="H683" s="160"/>
    </row>
    <row r="684" spans="1:8" x14ac:dyDescent="0.3">
      <c r="A684" s="94">
        <v>11</v>
      </c>
      <c r="B684" s="100" t="s">
        <v>1518</v>
      </c>
      <c r="C684" s="96" t="s">
        <v>1491</v>
      </c>
      <c r="D684" s="11">
        <v>40000000</v>
      </c>
      <c r="E684" s="101">
        <v>980000</v>
      </c>
      <c r="F684" s="89">
        <v>20000000</v>
      </c>
      <c r="G684" s="160"/>
      <c r="H684" s="160"/>
    </row>
    <row r="685" spans="1:8" x14ac:dyDescent="0.3">
      <c r="A685" s="94">
        <v>12</v>
      </c>
      <c r="B685" s="100" t="s">
        <v>1515</v>
      </c>
      <c r="C685" s="96" t="s">
        <v>1492</v>
      </c>
      <c r="D685" s="115">
        <v>0</v>
      </c>
      <c r="E685" s="88" t="s">
        <v>20</v>
      </c>
      <c r="F685" s="89">
        <f t="shared" si="25"/>
        <v>0</v>
      </c>
      <c r="G685" s="160"/>
      <c r="H685" s="160"/>
    </row>
    <row r="686" spans="1:8" ht="31.2" x14ac:dyDescent="0.3">
      <c r="A686" s="94">
        <v>13</v>
      </c>
      <c r="B686" s="100" t="s">
        <v>1514</v>
      </c>
      <c r="C686" s="96" t="s">
        <v>1493</v>
      </c>
      <c r="D686" s="11">
        <v>6000000</v>
      </c>
      <c r="E686" s="88" t="s">
        <v>20</v>
      </c>
      <c r="F686" s="89">
        <f t="shared" si="25"/>
        <v>6000000</v>
      </c>
      <c r="G686" s="160"/>
      <c r="H686" s="160"/>
    </row>
    <row r="687" spans="1:8" ht="31.2" x14ac:dyDescent="0.3">
      <c r="A687" s="94">
        <v>14</v>
      </c>
      <c r="B687" s="100" t="s">
        <v>1513</v>
      </c>
      <c r="C687" s="96" t="s">
        <v>1494</v>
      </c>
      <c r="D687" s="11">
        <v>12000000</v>
      </c>
      <c r="E687" s="101">
        <v>2394000</v>
      </c>
      <c r="F687" s="89">
        <f t="shared" si="25"/>
        <v>12000000</v>
      </c>
      <c r="G687" s="160"/>
      <c r="H687" s="160"/>
    </row>
    <row r="688" spans="1:8" x14ac:dyDescent="0.3">
      <c r="A688" s="94">
        <v>15</v>
      </c>
      <c r="B688" s="100" t="s">
        <v>1512</v>
      </c>
      <c r="C688" s="96" t="s">
        <v>1495</v>
      </c>
      <c r="D688" s="11">
        <v>15000000</v>
      </c>
      <c r="E688" s="88" t="s">
        <v>20</v>
      </c>
      <c r="F688" s="89">
        <f t="shared" si="25"/>
        <v>15000000</v>
      </c>
      <c r="G688" s="160"/>
      <c r="H688" s="160"/>
    </row>
    <row r="689" spans="1:8" x14ac:dyDescent="0.3">
      <c r="A689" s="94">
        <v>16</v>
      </c>
      <c r="B689" s="100" t="s">
        <v>1511</v>
      </c>
      <c r="C689" s="96" t="s">
        <v>1496</v>
      </c>
      <c r="D689" s="11">
        <v>50000000</v>
      </c>
      <c r="E689" s="88" t="s">
        <v>20</v>
      </c>
      <c r="F689" s="89">
        <f t="shared" si="25"/>
        <v>50000000</v>
      </c>
      <c r="G689" s="160"/>
      <c r="H689" s="160"/>
    </row>
    <row r="690" spans="1:8" x14ac:dyDescent="0.3">
      <c r="A690" s="94">
        <v>17</v>
      </c>
      <c r="B690" s="100" t="s">
        <v>1510</v>
      </c>
      <c r="C690" s="96" t="s">
        <v>1497</v>
      </c>
      <c r="D690" s="11">
        <v>500000000</v>
      </c>
      <c r="E690" s="88" t="s">
        <v>20</v>
      </c>
      <c r="F690" s="89">
        <f t="shared" si="25"/>
        <v>500000000</v>
      </c>
      <c r="G690" s="160"/>
      <c r="H690" s="160"/>
    </row>
    <row r="691" spans="1:8" ht="31.2" x14ac:dyDescent="0.3">
      <c r="A691" s="94">
        <v>18</v>
      </c>
      <c r="B691" s="100" t="s">
        <v>1509</v>
      </c>
      <c r="C691" s="96" t="s">
        <v>1498</v>
      </c>
      <c r="D691" s="11">
        <v>500000</v>
      </c>
      <c r="E691" s="88" t="s">
        <v>20</v>
      </c>
      <c r="F691" s="89">
        <v>0</v>
      </c>
      <c r="G691" s="160"/>
      <c r="H691" s="160"/>
    </row>
    <row r="692" spans="1:8" x14ac:dyDescent="0.3">
      <c r="A692" s="94">
        <v>19</v>
      </c>
      <c r="B692" s="100" t="s">
        <v>1508</v>
      </c>
      <c r="C692" s="96" t="s">
        <v>1499</v>
      </c>
      <c r="D692" s="11">
        <v>700000</v>
      </c>
      <c r="E692" s="88" t="s">
        <v>20</v>
      </c>
      <c r="F692" s="89">
        <v>0</v>
      </c>
      <c r="G692" s="160"/>
      <c r="H692" s="160"/>
    </row>
    <row r="693" spans="1:8" x14ac:dyDescent="0.3">
      <c r="A693" s="94">
        <v>20</v>
      </c>
      <c r="B693" s="100" t="s">
        <v>1507</v>
      </c>
      <c r="C693" s="96" t="s">
        <v>1500</v>
      </c>
      <c r="D693" s="11">
        <v>200000</v>
      </c>
      <c r="E693" s="88" t="s">
        <v>20</v>
      </c>
      <c r="F693" s="89">
        <v>0</v>
      </c>
      <c r="G693" s="160"/>
      <c r="H693" s="160"/>
    </row>
    <row r="694" spans="1:8" x14ac:dyDescent="0.3">
      <c r="A694" s="94">
        <v>21</v>
      </c>
      <c r="B694" s="100" t="s">
        <v>1506</v>
      </c>
      <c r="C694" s="96" t="s">
        <v>1501</v>
      </c>
      <c r="D694" s="11">
        <v>100000</v>
      </c>
      <c r="E694" s="88" t="s">
        <v>20</v>
      </c>
      <c r="F694" s="89">
        <v>0</v>
      </c>
      <c r="G694" s="160"/>
      <c r="H694" s="160"/>
    </row>
    <row r="695" spans="1:8" x14ac:dyDescent="0.3">
      <c r="A695" s="94">
        <v>22</v>
      </c>
      <c r="B695" s="100" t="s">
        <v>1505</v>
      </c>
      <c r="C695" s="96" t="s">
        <v>375</v>
      </c>
      <c r="D695" s="11">
        <v>600000</v>
      </c>
      <c r="E695" s="88" t="s">
        <v>20</v>
      </c>
      <c r="F695" s="89">
        <v>0</v>
      </c>
      <c r="G695" s="160"/>
      <c r="H695" s="160"/>
    </row>
    <row r="696" spans="1:8" x14ac:dyDescent="0.3">
      <c r="A696" s="94">
        <v>23</v>
      </c>
      <c r="B696" s="100" t="s">
        <v>1504</v>
      </c>
      <c r="C696" s="96" t="s">
        <v>377</v>
      </c>
      <c r="D696" s="11">
        <v>300000</v>
      </c>
      <c r="E696" s="88" t="s">
        <v>20</v>
      </c>
      <c r="F696" s="89">
        <v>0</v>
      </c>
      <c r="G696" s="160"/>
      <c r="H696" s="160"/>
    </row>
    <row r="697" spans="1:8" x14ac:dyDescent="0.3">
      <c r="A697" s="94">
        <v>24</v>
      </c>
      <c r="B697" s="100" t="s">
        <v>1503</v>
      </c>
      <c r="C697" s="96" t="s">
        <v>1502</v>
      </c>
      <c r="D697" s="11">
        <v>100000</v>
      </c>
      <c r="E697" s="88" t="s">
        <v>20</v>
      </c>
      <c r="F697" s="89">
        <v>0</v>
      </c>
      <c r="G697" s="160"/>
      <c r="H697" s="160"/>
    </row>
    <row r="698" spans="1:8" ht="15" customHeight="1" x14ac:dyDescent="0.3">
      <c r="A698" s="608" t="s">
        <v>1482</v>
      </c>
      <c r="B698" s="608"/>
      <c r="C698" s="608"/>
      <c r="D698" s="113">
        <v>648000000</v>
      </c>
      <c r="E698" s="130">
        <v>4558000</v>
      </c>
      <c r="F698" s="98">
        <f>SUM(F674:F697)</f>
        <v>613000000</v>
      </c>
      <c r="G698" s="611"/>
      <c r="H698" s="611"/>
    </row>
    <row r="699" spans="1:8" x14ac:dyDescent="0.3">
      <c r="A699" s="108">
        <v>45</v>
      </c>
      <c r="B699" s="114" t="s">
        <v>1527</v>
      </c>
      <c r="F699" s="84"/>
    </row>
    <row r="700" spans="1:8" x14ac:dyDescent="0.3">
      <c r="A700" s="94">
        <v>1</v>
      </c>
      <c r="B700" s="100" t="s">
        <v>1556</v>
      </c>
      <c r="C700" s="96" t="s">
        <v>1531</v>
      </c>
      <c r="D700" s="11">
        <v>1000000</v>
      </c>
      <c r="E700" s="88" t="s">
        <v>20</v>
      </c>
      <c r="F700" s="89">
        <v>0</v>
      </c>
      <c r="G700" s="160"/>
      <c r="H700" s="160"/>
    </row>
    <row r="701" spans="1:8" x14ac:dyDescent="0.3">
      <c r="A701" s="94">
        <v>2</v>
      </c>
      <c r="B701" s="100" t="s">
        <v>1557</v>
      </c>
      <c r="C701" s="96" t="s">
        <v>1532</v>
      </c>
      <c r="D701" s="11">
        <v>2400000</v>
      </c>
      <c r="E701" s="88" t="s">
        <v>20</v>
      </c>
      <c r="F701" s="89">
        <v>0</v>
      </c>
      <c r="G701" s="160"/>
      <c r="H701" s="160"/>
    </row>
    <row r="702" spans="1:8" ht="31.2" x14ac:dyDescent="0.3">
      <c r="A702" s="94">
        <v>3</v>
      </c>
      <c r="B702" s="100" t="s">
        <v>1558</v>
      </c>
      <c r="C702" s="96" t="s">
        <v>1533</v>
      </c>
      <c r="D702" s="11">
        <v>81000000</v>
      </c>
      <c r="E702" s="88" t="s">
        <v>20</v>
      </c>
      <c r="F702" s="89">
        <v>31000000</v>
      </c>
      <c r="G702" s="160"/>
      <c r="H702" s="160"/>
    </row>
    <row r="703" spans="1:8" ht="46.8" x14ac:dyDescent="0.3">
      <c r="A703" s="94">
        <v>4</v>
      </c>
      <c r="B703" s="100" t="s">
        <v>1559</v>
      </c>
      <c r="C703" s="96" t="s">
        <v>1534</v>
      </c>
      <c r="D703" s="11">
        <v>3008000</v>
      </c>
      <c r="E703" s="88" t="s">
        <v>20</v>
      </c>
      <c r="F703" s="89">
        <v>0</v>
      </c>
      <c r="G703" s="160"/>
      <c r="H703" s="160"/>
    </row>
    <row r="704" spans="1:8" x14ac:dyDescent="0.3">
      <c r="A704" s="94">
        <v>5</v>
      </c>
      <c r="B704" s="100" t="s">
        <v>1560</v>
      </c>
      <c r="C704" s="96" t="s">
        <v>1535</v>
      </c>
      <c r="D704" s="11">
        <v>500000</v>
      </c>
      <c r="E704" s="88" t="s">
        <v>20</v>
      </c>
      <c r="F704" s="89">
        <v>0</v>
      </c>
      <c r="G704" s="160"/>
      <c r="H704" s="160"/>
    </row>
    <row r="705" spans="1:8" x14ac:dyDescent="0.3">
      <c r="A705" s="94">
        <v>6</v>
      </c>
      <c r="B705" s="100" t="s">
        <v>1561</v>
      </c>
      <c r="C705" s="96" t="s">
        <v>1536</v>
      </c>
      <c r="D705" s="11">
        <v>860000</v>
      </c>
      <c r="E705" s="88" t="s">
        <v>20</v>
      </c>
      <c r="F705" s="89">
        <v>0</v>
      </c>
      <c r="G705" s="160"/>
      <c r="H705" s="160"/>
    </row>
    <row r="706" spans="1:8" x14ac:dyDescent="0.3">
      <c r="A706" s="94">
        <v>7</v>
      </c>
      <c r="B706" s="100" t="s">
        <v>1562</v>
      </c>
      <c r="C706" s="96" t="s">
        <v>1537</v>
      </c>
      <c r="D706" s="115">
        <v>0</v>
      </c>
      <c r="E706" s="88" t="s">
        <v>20</v>
      </c>
      <c r="F706" s="89">
        <f t="shared" ref="F706:F718" si="26">D706</f>
        <v>0</v>
      </c>
      <c r="G706" s="160"/>
      <c r="H706" s="160"/>
    </row>
    <row r="707" spans="1:8" ht="46.8" x14ac:dyDescent="0.3">
      <c r="A707" s="94">
        <v>8</v>
      </c>
      <c r="B707" s="100" t="s">
        <v>1563</v>
      </c>
      <c r="C707" s="96" t="s">
        <v>1538</v>
      </c>
      <c r="D707" s="115">
        <v>0</v>
      </c>
      <c r="E707" s="88" t="s">
        <v>20</v>
      </c>
      <c r="F707" s="89">
        <f t="shared" si="26"/>
        <v>0</v>
      </c>
      <c r="G707" s="160"/>
      <c r="H707" s="160"/>
    </row>
    <row r="708" spans="1:8" ht="31.2" x14ac:dyDescent="0.3">
      <c r="A708" s="94">
        <v>9</v>
      </c>
      <c r="B708" s="100" t="s">
        <v>1564</v>
      </c>
      <c r="C708" s="96" t="s">
        <v>1539</v>
      </c>
      <c r="D708" s="115">
        <v>0</v>
      </c>
      <c r="E708" s="88" t="s">
        <v>20</v>
      </c>
      <c r="F708" s="89">
        <f t="shared" si="26"/>
        <v>0</v>
      </c>
      <c r="G708" s="160"/>
      <c r="H708" s="160"/>
    </row>
    <row r="709" spans="1:8" ht="31.2" x14ac:dyDescent="0.3">
      <c r="A709" s="94">
        <v>10</v>
      </c>
      <c r="B709" s="100" t="s">
        <v>1565</v>
      </c>
      <c r="C709" s="96" t="s">
        <v>1540</v>
      </c>
      <c r="D709" s="115">
        <v>0</v>
      </c>
      <c r="E709" s="88" t="s">
        <v>20</v>
      </c>
      <c r="F709" s="89">
        <f t="shared" si="26"/>
        <v>0</v>
      </c>
      <c r="G709" s="160"/>
      <c r="H709" s="160"/>
    </row>
    <row r="710" spans="1:8" x14ac:dyDescent="0.3">
      <c r="A710" s="94">
        <v>11</v>
      </c>
      <c r="B710" s="100" t="s">
        <v>1566</v>
      </c>
      <c r="C710" s="96" t="s">
        <v>1541</v>
      </c>
      <c r="D710" s="11">
        <v>450000</v>
      </c>
      <c r="E710" s="88" t="s">
        <v>20</v>
      </c>
      <c r="F710" s="89">
        <v>0</v>
      </c>
      <c r="G710" s="160"/>
      <c r="H710" s="160"/>
    </row>
    <row r="711" spans="1:8" x14ac:dyDescent="0.3">
      <c r="A711" s="94">
        <v>12</v>
      </c>
      <c r="B711" s="100" t="s">
        <v>1567</v>
      </c>
      <c r="C711" s="96" t="s">
        <v>1542</v>
      </c>
      <c r="D711" s="115">
        <v>0</v>
      </c>
      <c r="E711" s="88" t="s">
        <v>20</v>
      </c>
      <c r="F711" s="89">
        <f t="shared" si="26"/>
        <v>0</v>
      </c>
      <c r="G711" s="160"/>
      <c r="H711" s="160"/>
    </row>
    <row r="712" spans="1:8" ht="31.2" x14ac:dyDescent="0.3">
      <c r="A712" s="94">
        <v>13</v>
      </c>
      <c r="B712" s="100" t="s">
        <v>1568</v>
      </c>
      <c r="C712" s="96" t="s">
        <v>1543</v>
      </c>
      <c r="D712" s="115">
        <v>0</v>
      </c>
      <c r="E712" s="88" t="s">
        <v>20</v>
      </c>
      <c r="F712" s="89">
        <f t="shared" si="26"/>
        <v>0</v>
      </c>
      <c r="G712" s="160"/>
      <c r="H712" s="160"/>
    </row>
    <row r="713" spans="1:8" ht="31.2" x14ac:dyDescent="0.3">
      <c r="A713" s="94">
        <v>14</v>
      </c>
      <c r="B713" s="100" t="s">
        <v>1555</v>
      </c>
      <c r="C713" s="96" t="s">
        <v>1544</v>
      </c>
      <c r="D713" s="11">
        <v>375000</v>
      </c>
      <c r="E713" s="88" t="s">
        <v>20</v>
      </c>
      <c r="F713" s="89">
        <v>0</v>
      </c>
      <c r="G713" s="160"/>
      <c r="H713" s="160"/>
    </row>
    <row r="714" spans="1:8" ht="31.2" x14ac:dyDescent="0.3">
      <c r="A714" s="94">
        <v>15</v>
      </c>
      <c r="B714" s="100" t="s">
        <v>1554</v>
      </c>
      <c r="C714" s="96" t="s">
        <v>1545</v>
      </c>
      <c r="D714" s="11">
        <v>425000</v>
      </c>
      <c r="E714" s="88" t="s">
        <v>20</v>
      </c>
      <c r="F714" s="89">
        <v>0</v>
      </c>
      <c r="G714" s="160"/>
      <c r="H714" s="160"/>
    </row>
    <row r="715" spans="1:8" ht="31.2" x14ac:dyDescent="0.3">
      <c r="A715" s="94">
        <v>16</v>
      </c>
      <c r="B715" s="100" t="s">
        <v>1553</v>
      </c>
      <c r="C715" s="96" t="s">
        <v>1546</v>
      </c>
      <c r="D715" s="11">
        <v>315000</v>
      </c>
      <c r="E715" s="88" t="s">
        <v>20</v>
      </c>
      <c r="F715" s="89">
        <v>0</v>
      </c>
      <c r="G715" s="160"/>
      <c r="H715" s="160"/>
    </row>
    <row r="716" spans="1:8" x14ac:dyDescent="0.3">
      <c r="A716" s="94">
        <v>17</v>
      </c>
      <c r="B716" s="100" t="s">
        <v>1552</v>
      </c>
      <c r="C716" s="96" t="s">
        <v>1547</v>
      </c>
      <c r="D716" s="11">
        <v>225000</v>
      </c>
      <c r="E716" s="88" t="s">
        <v>20</v>
      </c>
      <c r="F716" s="89">
        <v>0</v>
      </c>
      <c r="G716" s="160"/>
      <c r="H716" s="160"/>
    </row>
    <row r="717" spans="1:8" x14ac:dyDescent="0.3">
      <c r="A717" s="94">
        <v>18</v>
      </c>
      <c r="B717" s="100" t="s">
        <v>1551</v>
      </c>
      <c r="C717" s="96" t="s">
        <v>1548</v>
      </c>
      <c r="D717" s="11">
        <v>3000000</v>
      </c>
      <c r="E717" s="88" t="s">
        <v>20</v>
      </c>
      <c r="F717" s="89">
        <f t="shared" si="26"/>
        <v>3000000</v>
      </c>
      <c r="G717" s="160"/>
      <c r="H717" s="160"/>
    </row>
    <row r="718" spans="1:8" ht="46.8" x14ac:dyDescent="0.3">
      <c r="A718" s="94">
        <v>19</v>
      </c>
      <c r="B718" s="100" t="s">
        <v>1550</v>
      </c>
      <c r="C718" s="96" t="s">
        <v>1549</v>
      </c>
      <c r="D718" s="11">
        <v>6442000</v>
      </c>
      <c r="E718" s="101">
        <v>885500</v>
      </c>
      <c r="F718" s="89">
        <f t="shared" si="26"/>
        <v>6442000</v>
      </c>
      <c r="G718" s="160"/>
      <c r="H718" s="160"/>
    </row>
    <row r="719" spans="1:8" ht="15" customHeight="1" x14ac:dyDescent="0.3">
      <c r="A719" s="608" t="s">
        <v>1530</v>
      </c>
      <c r="B719" s="608"/>
      <c r="C719" s="608"/>
      <c r="D719" s="113">
        <v>100000000</v>
      </c>
      <c r="E719" s="130">
        <v>885500</v>
      </c>
      <c r="F719" s="98">
        <f>SUM(F700:F718)</f>
        <v>40442000</v>
      </c>
      <c r="G719" s="611"/>
      <c r="H719" s="611"/>
    </row>
    <row r="720" spans="1:8" x14ac:dyDescent="0.3">
      <c r="A720" s="138">
        <v>46</v>
      </c>
      <c r="B720" s="114" t="s">
        <v>1569</v>
      </c>
      <c r="C720" s="152"/>
      <c r="D720" s="110"/>
      <c r="E720" s="110"/>
      <c r="F720" s="127"/>
      <c r="G720" s="126"/>
      <c r="H720" s="126"/>
    </row>
    <row r="721" spans="1:8" x14ac:dyDescent="0.3">
      <c r="A721" s="117">
        <v>1</v>
      </c>
      <c r="B721" s="118" t="s">
        <v>1590</v>
      </c>
      <c r="C721" s="119" t="s">
        <v>1571</v>
      </c>
      <c r="D721" s="120">
        <v>13147500</v>
      </c>
      <c r="E721" s="88" t="s">
        <v>20</v>
      </c>
      <c r="F721" s="89">
        <f t="shared" ref="F721:F741" si="27">D721</f>
        <v>13147500</v>
      </c>
      <c r="G721" s="160"/>
      <c r="H721" s="160"/>
    </row>
    <row r="722" spans="1:8" x14ac:dyDescent="0.3">
      <c r="A722" s="117">
        <v>2</v>
      </c>
      <c r="B722" s="118" t="s">
        <v>1591</v>
      </c>
      <c r="C722" s="119" t="s">
        <v>1572</v>
      </c>
      <c r="D722" s="115" t="s">
        <v>20</v>
      </c>
      <c r="E722" s="88" t="s">
        <v>20</v>
      </c>
      <c r="F722" s="89" t="str">
        <f t="shared" si="27"/>
        <v>-</v>
      </c>
      <c r="G722" s="160"/>
      <c r="H722" s="160"/>
    </row>
    <row r="723" spans="1:8" x14ac:dyDescent="0.3">
      <c r="A723" s="117">
        <v>3</v>
      </c>
      <c r="B723" s="118" t="s">
        <v>1592</v>
      </c>
      <c r="C723" s="119" t="s">
        <v>530</v>
      </c>
      <c r="D723" s="120">
        <v>5000000</v>
      </c>
      <c r="E723" s="123">
        <v>3807156</v>
      </c>
      <c r="F723" s="89">
        <f t="shared" si="27"/>
        <v>5000000</v>
      </c>
      <c r="G723" s="160"/>
      <c r="H723" s="160"/>
    </row>
    <row r="724" spans="1:8" ht="31.2" x14ac:dyDescent="0.3">
      <c r="A724" s="117">
        <v>4</v>
      </c>
      <c r="B724" s="118" t="s">
        <v>1593</v>
      </c>
      <c r="C724" s="119" t="s">
        <v>1573</v>
      </c>
      <c r="D724" s="120">
        <v>32000000</v>
      </c>
      <c r="E724" s="88" t="s">
        <v>20</v>
      </c>
      <c r="F724" s="89">
        <f t="shared" si="27"/>
        <v>32000000</v>
      </c>
      <c r="G724" s="160"/>
      <c r="H724" s="160"/>
    </row>
    <row r="725" spans="1:8" ht="31.2" x14ac:dyDescent="0.3">
      <c r="A725" s="117">
        <v>5</v>
      </c>
      <c r="B725" s="118" t="s">
        <v>1594</v>
      </c>
      <c r="C725" s="119" t="s">
        <v>1574</v>
      </c>
      <c r="D725" s="120">
        <v>1500000</v>
      </c>
      <c r="E725" s="88" t="s">
        <v>20</v>
      </c>
      <c r="F725" s="89">
        <f t="shared" si="27"/>
        <v>1500000</v>
      </c>
      <c r="G725" s="160"/>
      <c r="H725" s="160"/>
    </row>
    <row r="726" spans="1:8" ht="31.2" x14ac:dyDescent="0.3">
      <c r="A726" s="117">
        <v>6</v>
      </c>
      <c r="B726" s="118" t="s">
        <v>1595</v>
      </c>
      <c r="C726" s="119" t="s">
        <v>1575</v>
      </c>
      <c r="D726" s="120">
        <v>5000000</v>
      </c>
      <c r="E726" s="88" t="s">
        <v>20</v>
      </c>
      <c r="F726" s="89">
        <f t="shared" si="27"/>
        <v>5000000</v>
      </c>
      <c r="G726" s="160"/>
      <c r="H726" s="160"/>
    </row>
    <row r="727" spans="1:8" ht="78" x14ac:dyDescent="0.3">
      <c r="A727" s="117">
        <v>7</v>
      </c>
      <c r="B727" s="118" t="s">
        <v>1596</v>
      </c>
      <c r="C727" s="119" t="s">
        <v>1576</v>
      </c>
      <c r="D727" s="120">
        <v>2000000</v>
      </c>
      <c r="E727" s="88" t="s">
        <v>20</v>
      </c>
      <c r="F727" s="89">
        <f t="shared" si="27"/>
        <v>2000000</v>
      </c>
      <c r="G727" s="160"/>
      <c r="H727" s="160"/>
    </row>
    <row r="728" spans="1:8" ht="31.2" x14ac:dyDescent="0.3">
      <c r="A728" s="117">
        <v>8</v>
      </c>
      <c r="B728" s="118" t="s">
        <v>1597</v>
      </c>
      <c r="C728" s="119" t="s">
        <v>1577</v>
      </c>
      <c r="D728" s="120">
        <v>2000000</v>
      </c>
      <c r="E728" s="88" t="s">
        <v>20</v>
      </c>
      <c r="F728" s="89">
        <f t="shared" si="27"/>
        <v>2000000</v>
      </c>
      <c r="G728" s="160"/>
      <c r="H728" s="160"/>
    </row>
    <row r="729" spans="1:8" ht="31.2" x14ac:dyDescent="0.3">
      <c r="A729" s="117">
        <v>9</v>
      </c>
      <c r="B729" s="118" t="s">
        <v>1598</v>
      </c>
      <c r="C729" s="119" t="s">
        <v>1578</v>
      </c>
      <c r="D729" s="120">
        <v>1000000</v>
      </c>
      <c r="E729" s="88" t="s">
        <v>20</v>
      </c>
      <c r="F729" s="89">
        <f t="shared" si="27"/>
        <v>1000000</v>
      </c>
      <c r="G729" s="160"/>
      <c r="H729" s="160"/>
    </row>
    <row r="730" spans="1:8" x14ac:dyDescent="0.3">
      <c r="A730" s="117">
        <v>10</v>
      </c>
      <c r="B730" s="118" t="s">
        <v>1599</v>
      </c>
      <c r="C730" s="119" t="s">
        <v>1579</v>
      </c>
      <c r="D730" s="120">
        <v>2200000</v>
      </c>
      <c r="E730" s="88" t="s">
        <v>20</v>
      </c>
      <c r="F730" s="89">
        <f t="shared" si="27"/>
        <v>2200000</v>
      </c>
      <c r="G730" s="160"/>
      <c r="H730" s="160"/>
    </row>
    <row r="731" spans="1:8" x14ac:dyDescent="0.3">
      <c r="A731" s="117">
        <v>11</v>
      </c>
      <c r="B731" s="118" t="s">
        <v>1600</v>
      </c>
      <c r="C731" s="119" t="s">
        <v>1580</v>
      </c>
      <c r="D731" s="120">
        <v>500000</v>
      </c>
      <c r="E731" s="88" t="s">
        <v>20</v>
      </c>
      <c r="F731" s="89">
        <f t="shared" si="27"/>
        <v>500000</v>
      </c>
      <c r="G731" s="160"/>
      <c r="H731" s="160"/>
    </row>
    <row r="732" spans="1:8" x14ac:dyDescent="0.3">
      <c r="A732" s="117">
        <v>12</v>
      </c>
      <c r="B732" s="118" t="s">
        <v>1609</v>
      </c>
      <c r="C732" s="119" t="s">
        <v>376</v>
      </c>
      <c r="D732" s="120">
        <v>200000</v>
      </c>
      <c r="E732" s="88" t="s">
        <v>20</v>
      </c>
      <c r="F732" s="89">
        <f t="shared" si="27"/>
        <v>200000</v>
      </c>
      <c r="G732" s="160"/>
      <c r="H732" s="160"/>
    </row>
    <row r="733" spans="1:8" x14ac:dyDescent="0.3">
      <c r="A733" s="117">
        <v>13</v>
      </c>
      <c r="B733" s="118" t="s">
        <v>1610</v>
      </c>
      <c r="C733" s="119" t="s">
        <v>375</v>
      </c>
      <c r="D733" s="120">
        <v>1000000</v>
      </c>
      <c r="E733" s="88" t="s">
        <v>20</v>
      </c>
      <c r="F733" s="89">
        <f t="shared" si="27"/>
        <v>1000000</v>
      </c>
      <c r="G733" s="160"/>
      <c r="H733" s="160"/>
    </row>
    <row r="734" spans="1:8" x14ac:dyDescent="0.3">
      <c r="A734" s="117">
        <v>14</v>
      </c>
      <c r="B734" s="118" t="s">
        <v>1611</v>
      </c>
      <c r="C734" s="119" t="s">
        <v>1581</v>
      </c>
      <c r="D734" s="120">
        <v>2500000</v>
      </c>
      <c r="E734" s="88" t="s">
        <v>20</v>
      </c>
      <c r="F734" s="89">
        <f t="shared" si="27"/>
        <v>2500000</v>
      </c>
      <c r="G734" s="160"/>
      <c r="H734" s="160"/>
    </row>
    <row r="735" spans="1:8" x14ac:dyDescent="0.3">
      <c r="A735" s="117">
        <v>15</v>
      </c>
      <c r="B735" s="118" t="s">
        <v>1608</v>
      </c>
      <c r="C735" s="119" t="s">
        <v>1582</v>
      </c>
      <c r="D735" s="120">
        <v>1000000</v>
      </c>
      <c r="E735" s="88" t="s">
        <v>20</v>
      </c>
      <c r="F735" s="89">
        <f t="shared" si="27"/>
        <v>1000000</v>
      </c>
      <c r="G735" s="160"/>
      <c r="H735" s="160"/>
    </row>
    <row r="736" spans="1:8" x14ac:dyDescent="0.3">
      <c r="A736" s="117">
        <v>16</v>
      </c>
      <c r="B736" s="118" t="s">
        <v>1607</v>
      </c>
      <c r="C736" s="119" t="s">
        <v>1583</v>
      </c>
      <c r="D736" s="120">
        <v>950000</v>
      </c>
      <c r="E736" s="88" t="s">
        <v>20</v>
      </c>
      <c r="F736" s="89">
        <f t="shared" si="27"/>
        <v>950000</v>
      </c>
      <c r="G736" s="160"/>
      <c r="H736" s="160"/>
    </row>
    <row r="737" spans="1:8" x14ac:dyDescent="0.3">
      <c r="A737" s="117">
        <v>17</v>
      </c>
      <c r="B737" s="118" t="s">
        <v>1606</v>
      </c>
      <c r="C737" s="119" t="s">
        <v>1584</v>
      </c>
      <c r="D737" s="120">
        <v>250000</v>
      </c>
      <c r="E737" s="88" t="s">
        <v>20</v>
      </c>
      <c r="F737" s="89">
        <f t="shared" si="27"/>
        <v>250000</v>
      </c>
      <c r="G737" s="160"/>
      <c r="H737" s="160"/>
    </row>
    <row r="738" spans="1:8" ht="31.2" x14ac:dyDescent="0.3">
      <c r="A738" s="117">
        <v>18</v>
      </c>
      <c r="B738" s="118" t="s">
        <v>1605</v>
      </c>
      <c r="C738" s="119" t="s">
        <v>1585</v>
      </c>
      <c r="D738" s="120">
        <v>2000000</v>
      </c>
      <c r="E738" s="88" t="s">
        <v>20</v>
      </c>
      <c r="F738" s="89">
        <f t="shared" si="27"/>
        <v>2000000</v>
      </c>
      <c r="G738" s="160"/>
      <c r="H738" s="160"/>
    </row>
    <row r="739" spans="1:8" ht="23.25" customHeight="1" x14ac:dyDescent="0.3">
      <c r="A739" s="117">
        <v>19</v>
      </c>
      <c r="B739" s="118" t="s">
        <v>1604</v>
      </c>
      <c r="C739" s="119" t="s">
        <v>1586</v>
      </c>
      <c r="D739" s="120">
        <v>3000000</v>
      </c>
      <c r="E739" s="88" t="s">
        <v>20</v>
      </c>
      <c r="F739" s="89">
        <f t="shared" si="27"/>
        <v>3000000</v>
      </c>
      <c r="G739" s="160"/>
      <c r="H739" s="160"/>
    </row>
    <row r="740" spans="1:8" ht="62.4" x14ac:dyDescent="0.3">
      <c r="A740" s="117">
        <v>20</v>
      </c>
      <c r="B740" s="118" t="s">
        <v>1603</v>
      </c>
      <c r="C740" s="119" t="s">
        <v>1587</v>
      </c>
      <c r="D740" s="120">
        <v>3252500</v>
      </c>
      <c r="E740" s="88" t="s">
        <v>20</v>
      </c>
      <c r="F740" s="89">
        <f t="shared" si="27"/>
        <v>3252500</v>
      </c>
      <c r="G740" s="160"/>
      <c r="H740" s="160"/>
    </row>
    <row r="741" spans="1:8" ht="31.2" x14ac:dyDescent="0.3">
      <c r="A741" s="117">
        <v>21</v>
      </c>
      <c r="B741" s="118" t="s">
        <v>1602</v>
      </c>
      <c r="C741" s="119" t="s">
        <v>1588</v>
      </c>
      <c r="D741" s="120">
        <v>1500000</v>
      </c>
      <c r="E741" s="88" t="s">
        <v>20</v>
      </c>
      <c r="F741" s="89">
        <f t="shared" si="27"/>
        <v>1500000</v>
      </c>
      <c r="G741" s="160"/>
      <c r="H741" s="160"/>
    </row>
    <row r="742" spans="1:8" x14ac:dyDescent="0.3">
      <c r="A742" s="117">
        <v>22</v>
      </c>
      <c r="B742" s="118" t="s">
        <v>1601</v>
      </c>
      <c r="C742" s="119" t="s">
        <v>1589</v>
      </c>
      <c r="D742" s="120">
        <v>500000000</v>
      </c>
      <c r="E742" s="123">
        <v>15000000</v>
      </c>
      <c r="F742" s="89">
        <v>300000000</v>
      </c>
      <c r="G742" s="160"/>
      <c r="H742" s="160"/>
    </row>
    <row r="743" spans="1:8" ht="15" customHeight="1" x14ac:dyDescent="0.3">
      <c r="A743" s="607" t="s">
        <v>1570</v>
      </c>
      <c r="B743" s="607"/>
      <c r="C743" s="607"/>
      <c r="D743" s="102">
        <v>580000000</v>
      </c>
      <c r="E743" s="103">
        <v>18807156</v>
      </c>
      <c r="F743" s="98">
        <f>SUM(F721:F742)</f>
        <v>380000000</v>
      </c>
      <c r="G743" s="611"/>
      <c r="H743" s="611"/>
    </row>
    <row r="744" spans="1:8" x14ac:dyDescent="0.3">
      <c r="A744" s="138">
        <v>47</v>
      </c>
      <c r="B744" s="114" t="s">
        <v>1612</v>
      </c>
      <c r="F744" s="84"/>
    </row>
    <row r="745" spans="1:8" x14ac:dyDescent="0.3">
      <c r="A745" s="117">
        <v>1</v>
      </c>
      <c r="B745" s="118" t="s">
        <v>1649</v>
      </c>
      <c r="C745" s="119" t="s">
        <v>1634</v>
      </c>
      <c r="D745" s="120">
        <v>12000000</v>
      </c>
      <c r="E745" s="88" t="s">
        <v>20</v>
      </c>
      <c r="F745" s="89">
        <f>D745</f>
        <v>12000000</v>
      </c>
      <c r="G745" s="160"/>
      <c r="H745" s="160"/>
    </row>
    <row r="746" spans="1:8" x14ac:dyDescent="0.3">
      <c r="A746" s="117">
        <v>2</v>
      </c>
      <c r="B746" s="118" t="s">
        <v>1648</v>
      </c>
      <c r="C746" s="119" t="s">
        <v>1635</v>
      </c>
      <c r="D746" s="120">
        <v>47500000</v>
      </c>
      <c r="E746" s="88" t="s">
        <v>20</v>
      </c>
      <c r="F746" s="89">
        <v>27000000</v>
      </c>
      <c r="G746" s="160"/>
      <c r="H746" s="160"/>
    </row>
    <row r="747" spans="1:8" x14ac:dyDescent="0.3">
      <c r="A747" s="117">
        <v>3</v>
      </c>
      <c r="B747" s="118" t="s">
        <v>1647</v>
      </c>
      <c r="C747" s="119" t="s">
        <v>1636</v>
      </c>
      <c r="D747" s="120">
        <v>32000000</v>
      </c>
      <c r="E747" s="88" t="s">
        <v>20</v>
      </c>
      <c r="F747" s="89">
        <v>20000000</v>
      </c>
      <c r="G747" s="160"/>
      <c r="H747" s="160"/>
    </row>
    <row r="748" spans="1:8" x14ac:dyDescent="0.3">
      <c r="A748" s="117">
        <v>4</v>
      </c>
      <c r="B748" s="118" t="s">
        <v>1646</v>
      </c>
      <c r="C748" s="119" t="s">
        <v>1637</v>
      </c>
      <c r="D748" s="120">
        <v>5500000</v>
      </c>
      <c r="E748" s="88" t="s">
        <v>20</v>
      </c>
      <c r="F748" s="89">
        <f>D748</f>
        <v>5500000</v>
      </c>
      <c r="G748" s="160"/>
      <c r="H748" s="160"/>
    </row>
    <row r="749" spans="1:8" x14ac:dyDescent="0.3">
      <c r="A749" s="117">
        <v>5</v>
      </c>
      <c r="B749" s="118" t="s">
        <v>1645</v>
      </c>
      <c r="C749" s="119" t="s">
        <v>1638</v>
      </c>
      <c r="D749" s="120">
        <v>5000000</v>
      </c>
      <c r="E749" s="88" t="s">
        <v>20</v>
      </c>
      <c r="F749" s="89">
        <f>D749</f>
        <v>5000000</v>
      </c>
      <c r="G749" s="160"/>
      <c r="H749" s="160"/>
    </row>
    <row r="750" spans="1:8" x14ac:dyDescent="0.3">
      <c r="A750" s="117">
        <v>6</v>
      </c>
      <c r="B750" s="118" t="s">
        <v>1644</v>
      </c>
      <c r="C750" s="119" t="s">
        <v>1639</v>
      </c>
      <c r="D750" s="120">
        <v>10000000</v>
      </c>
      <c r="E750" s="123">
        <v>1259360</v>
      </c>
      <c r="F750" s="89">
        <v>5000000</v>
      </c>
      <c r="G750" s="160"/>
      <c r="H750" s="160"/>
    </row>
    <row r="751" spans="1:8" ht="31.2" x14ac:dyDescent="0.3">
      <c r="A751" s="117">
        <v>7</v>
      </c>
      <c r="B751" s="118" t="s">
        <v>1643</v>
      </c>
      <c r="C751" s="119" t="s">
        <v>1640</v>
      </c>
      <c r="D751" s="120">
        <v>5000000</v>
      </c>
      <c r="E751" s="88" t="s">
        <v>20</v>
      </c>
      <c r="F751" s="89">
        <f>D751</f>
        <v>5000000</v>
      </c>
      <c r="G751" s="160"/>
      <c r="H751" s="160"/>
    </row>
    <row r="752" spans="1:8" ht="31.2" x14ac:dyDescent="0.3">
      <c r="A752" s="117">
        <v>8</v>
      </c>
      <c r="B752" s="118" t="s">
        <v>1642</v>
      </c>
      <c r="C752" s="119" t="s">
        <v>1641</v>
      </c>
      <c r="D752" s="120">
        <v>3000000</v>
      </c>
      <c r="E752" s="88" t="s">
        <v>20</v>
      </c>
      <c r="F752" s="89">
        <f>D752</f>
        <v>3000000</v>
      </c>
      <c r="G752" s="160"/>
      <c r="H752" s="160"/>
    </row>
    <row r="753" spans="1:8" ht="15" customHeight="1" x14ac:dyDescent="0.3">
      <c r="A753" s="607" t="s">
        <v>365</v>
      </c>
      <c r="B753" s="607"/>
      <c r="C753" s="607"/>
      <c r="D753" s="102">
        <v>120000000</v>
      </c>
      <c r="E753" s="103">
        <v>1259360</v>
      </c>
      <c r="F753" s="98">
        <f>SUM(F745:F752)</f>
        <v>82500000</v>
      </c>
      <c r="G753" s="126"/>
      <c r="H753" s="126"/>
    </row>
    <row r="754" spans="1:8" x14ac:dyDescent="0.3">
      <c r="A754" s="121">
        <v>48</v>
      </c>
      <c r="B754" s="114" t="s">
        <v>1650</v>
      </c>
      <c r="F754" s="84"/>
    </row>
    <row r="755" spans="1:8" x14ac:dyDescent="0.3">
      <c r="A755" s="117">
        <v>1</v>
      </c>
      <c r="B755" s="118" t="s">
        <v>1677</v>
      </c>
      <c r="C755" s="119" t="s">
        <v>1665</v>
      </c>
      <c r="D755" s="120">
        <v>20000000</v>
      </c>
      <c r="E755" s="88" t="s">
        <v>20</v>
      </c>
      <c r="F755" s="89">
        <f>D755</f>
        <v>20000000</v>
      </c>
      <c r="G755" s="160"/>
      <c r="H755" s="160"/>
    </row>
    <row r="756" spans="1:8" x14ac:dyDescent="0.3">
      <c r="A756" s="117">
        <v>2</v>
      </c>
      <c r="B756" s="118" t="s">
        <v>1678</v>
      </c>
      <c r="C756" s="119" t="s">
        <v>1666</v>
      </c>
      <c r="D756" s="120">
        <v>13000000</v>
      </c>
      <c r="E756" s="88" t="s">
        <v>20</v>
      </c>
      <c r="F756" s="89">
        <v>0</v>
      </c>
      <c r="G756" s="160"/>
      <c r="H756" s="160"/>
    </row>
    <row r="757" spans="1:8" x14ac:dyDescent="0.3">
      <c r="A757" s="117">
        <v>3</v>
      </c>
      <c r="B757" s="118" t="s">
        <v>1679</v>
      </c>
      <c r="C757" s="119" t="s">
        <v>1667</v>
      </c>
      <c r="D757" s="120">
        <v>10000000</v>
      </c>
      <c r="E757" s="88" t="s">
        <v>20</v>
      </c>
      <c r="F757" s="89">
        <v>0</v>
      </c>
      <c r="G757" s="160"/>
      <c r="H757" s="160"/>
    </row>
    <row r="758" spans="1:8" ht="31.2" x14ac:dyDescent="0.3">
      <c r="A758" s="117">
        <v>4</v>
      </c>
      <c r="B758" s="118" t="s">
        <v>1680</v>
      </c>
      <c r="C758" s="119" t="s">
        <v>1668</v>
      </c>
      <c r="D758" s="120">
        <v>3000000</v>
      </c>
      <c r="E758" s="88" t="s">
        <v>20</v>
      </c>
      <c r="F758" s="89">
        <f t="shared" ref="F758:F766" si="28">D758</f>
        <v>3000000</v>
      </c>
      <c r="G758" s="160"/>
      <c r="H758" s="160"/>
    </row>
    <row r="759" spans="1:8" ht="46.8" x14ac:dyDescent="0.3">
      <c r="A759" s="117">
        <v>5</v>
      </c>
      <c r="B759" s="118" t="s">
        <v>1681</v>
      </c>
      <c r="C759" s="119" t="s">
        <v>1669</v>
      </c>
      <c r="D759" s="120">
        <v>5000000</v>
      </c>
      <c r="E759" s="88" t="s">
        <v>20</v>
      </c>
      <c r="F759" s="89">
        <v>2000000</v>
      </c>
      <c r="G759" s="160"/>
      <c r="H759" s="160"/>
    </row>
    <row r="760" spans="1:8" ht="31.2" x14ac:dyDescent="0.3">
      <c r="A760" s="117">
        <v>6</v>
      </c>
      <c r="B760" s="118" t="s">
        <v>1682</v>
      </c>
      <c r="C760" s="119" t="s">
        <v>1670</v>
      </c>
      <c r="D760" s="120">
        <v>5000000</v>
      </c>
      <c r="E760" s="88" t="s">
        <v>20</v>
      </c>
      <c r="F760" s="89">
        <v>2000000</v>
      </c>
      <c r="G760" s="160"/>
      <c r="H760" s="160"/>
    </row>
    <row r="761" spans="1:8" x14ac:dyDescent="0.3">
      <c r="A761" s="117">
        <v>7</v>
      </c>
      <c r="B761" s="118" t="s">
        <v>1683</v>
      </c>
      <c r="C761" s="119" t="s">
        <v>1671</v>
      </c>
      <c r="D761" s="120">
        <v>5000000</v>
      </c>
      <c r="E761" s="88" t="s">
        <v>20</v>
      </c>
      <c r="F761" s="89">
        <v>2000000</v>
      </c>
      <c r="G761" s="160"/>
      <c r="H761" s="160"/>
    </row>
    <row r="762" spans="1:8" ht="31.2" x14ac:dyDescent="0.3">
      <c r="A762" s="117">
        <v>8</v>
      </c>
      <c r="B762" s="118" t="s">
        <v>1684</v>
      </c>
      <c r="C762" s="119" t="s">
        <v>1672</v>
      </c>
      <c r="D762" s="120">
        <v>5000000</v>
      </c>
      <c r="E762" s="123">
        <v>1500000</v>
      </c>
      <c r="F762" s="89">
        <f t="shared" si="28"/>
        <v>5000000</v>
      </c>
      <c r="G762" s="160"/>
      <c r="H762" s="160"/>
    </row>
    <row r="763" spans="1:8" ht="31.2" x14ac:dyDescent="0.3">
      <c r="A763" s="117">
        <v>9</v>
      </c>
      <c r="B763" s="118" t="s">
        <v>1685</v>
      </c>
      <c r="C763" s="119" t="s">
        <v>1673</v>
      </c>
      <c r="D763" s="120">
        <v>2000000</v>
      </c>
      <c r="E763" s="88" t="s">
        <v>20</v>
      </c>
      <c r="F763" s="89">
        <f t="shared" si="28"/>
        <v>2000000</v>
      </c>
      <c r="G763" s="160"/>
      <c r="H763" s="160"/>
    </row>
    <row r="764" spans="1:8" x14ac:dyDescent="0.3">
      <c r="A764" s="117">
        <v>10</v>
      </c>
      <c r="B764" s="118" t="s">
        <v>1686</v>
      </c>
      <c r="C764" s="119" t="s">
        <v>1674</v>
      </c>
      <c r="D764" s="120">
        <v>58000000</v>
      </c>
      <c r="E764" s="88" t="s">
        <v>20</v>
      </c>
      <c r="F764" s="89">
        <v>0</v>
      </c>
      <c r="G764" s="160"/>
      <c r="H764" s="160"/>
    </row>
    <row r="765" spans="1:8" x14ac:dyDescent="0.3">
      <c r="A765" s="117">
        <v>11</v>
      </c>
      <c r="B765" s="118" t="s">
        <v>1687</v>
      </c>
      <c r="C765" s="119" t="s">
        <v>1675</v>
      </c>
      <c r="D765" s="120">
        <v>8000000</v>
      </c>
      <c r="E765" s="88" t="s">
        <v>20</v>
      </c>
      <c r="F765" s="89">
        <f t="shared" si="28"/>
        <v>8000000</v>
      </c>
      <c r="G765" s="160"/>
      <c r="H765" s="160"/>
    </row>
    <row r="766" spans="1:8" ht="31.2" x14ac:dyDescent="0.3">
      <c r="A766" s="117">
        <v>12</v>
      </c>
      <c r="B766" s="118" t="s">
        <v>1688</v>
      </c>
      <c r="C766" s="119" t="s">
        <v>1676</v>
      </c>
      <c r="D766" s="120">
        <v>6000000</v>
      </c>
      <c r="E766" s="88" t="s">
        <v>20</v>
      </c>
      <c r="F766" s="89">
        <f t="shared" si="28"/>
        <v>6000000</v>
      </c>
      <c r="G766" s="160"/>
      <c r="H766" s="160"/>
    </row>
    <row r="767" spans="1:8" ht="15" customHeight="1" x14ac:dyDescent="0.3">
      <c r="A767" s="607" t="s">
        <v>1664</v>
      </c>
      <c r="B767" s="607"/>
      <c r="C767" s="607"/>
      <c r="D767" s="102">
        <v>140000000</v>
      </c>
      <c r="E767" s="103">
        <v>1500000</v>
      </c>
      <c r="F767" s="98">
        <f>SUM(F745:F766)</f>
        <v>215000000</v>
      </c>
      <c r="G767" s="126"/>
      <c r="H767" s="126"/>
    </row>
    <row r="768" spans="1:8" x14ac:dyDescent="0.3">
      <c r="A768" s="121">
        <v>49</v>
      </c>
      <c r="B768" s="114" t="s">
        <v>1689</v>
      </c>
      <c r="F768" s="84"/>
    </row>
    <row r="769" spans="1:8" x14ac:dyDescent="0.3">
      <c r="A769" s="117">
        <v>1</v>
      </c>
      <c r="B769" s="118" t="s">
        <v>1695</v>
      </c>
      <c r="C769" s="119" t="s">
        <v>1693</v>
      </c>
      <c r="D769" s="120">
        <v>30000000</v>
      </c>
      <c r="E769" s="88" t="s">
        <v>20</v>
      </c>
      <c r="F769" s="89">
        <v>10000000</v>
      </c>
      <c r="G769" s="160"/>
      <c r="H769" s="160"/>
    </row>
    <row r="770" spans="1:8" x14ac:dyDescent="0.3">
      <c r="A770" s="117">
        <v>2</v>
      </c>
      <c r="B770" s="118" t="s">
        <v>1696</v>
      </c>
      <c r="C770" s="119" t="s">
        <v>1694</v>
      </c>
      <c r="D770" s="120">
        <v>10000000</v>
      </c>
      <c r="E770" s="88" t="s">
        <v>20</v>
      </c>
      <c r="F770" s="89">
        <v>0</v>
      </c>
      <c r="G770" s="160"/>
      <c r="H770" s="160"/>
    </row>
    <row r="771" spans="1:8" ht="15" customHeight="1" x14ac:dyDescent="0.3">
      <c r="A771" s="607" t="s">
        <v>1692</v>
      </c>
      <c r="B771" s="607"/>
      <c r="C771" s="607"/>
      <c r="D771" s="102">
        <v>40000000</v>
      </c>
      <c r="E771" s="88" t="s">
        <v>20</v>
      </c>
      <c r="F771" s="98">
        <f>SUM(F769:F770)</f>
        <v>10000000</v>
      </c>
      <c r="G771" s="611"/>
      <c r="H771" s="611"/>
    </row>
    <row r="772" spans="1:8" x14ac:dyDescent="0.3">
      <c r="A772" s="137">
        <v>50</v>
      </c>
      <c r="B772" s="112" t="s">
        <v>1697</v>
      </c>
      <c r="F772" s="84"/>
      <c r="G772" s="160"/>
      <c r="H772" s="160"/>
    </row>
    <row r="773" spans="1:8" ht="15" customHeight="1" x14ac:dyDescent="0.3">
      <c r="A773" s="117">
        <v>1</v>
      </c>
      <c r="B773" s="118" t="s">
        <v>1710</v>
      </c>
      <c r="C773" s="119" t="s">
        <v>1698</v>
      </c>
      <c r="D773" s="120">
        <v>5000000</v>
      </c>
      <c r="E773" s="88" t="s">
        <v>20</v>
      </c>
      <c r="F773" s="89">
        <f t="shared" ref="F773:F783" si="29">D773</f>
        <v>5000000</v>
      </c>
      <c r="G773" s="160"/>
      <c r="H773" s="160"/>
    </row>
    <row r="774" spans="1:8" x14ac:dyDescent="0.3">
      <c r="A774" s="117">
        <v>2</v>
      </c>
      <c r="B774" s="118" t="s">
        <v>1711</v>
      </c>
      <c r="C774" s="119" t="s">
        <v>1699</v>
      </c>
      <c r="D774" s="120">
        <v>1500000</v>
      </c>
      <c r="E774" s="88" t="s">
        <v>20</v>
      </c>
      <c r="F774" s="89">
        <f t="shared" si="29"/>
        <v>1500000</v>
      </c>
      <c r="G774" s="160"/>
      <c r="H774" s="160"/>
    </row>
    <row r="775" spans="1:8" ht="31.2" x14ac:dyDescent="0.3">
      <c r="A775" s="117">
        <v>3</v>
      </c>
      <c r="B775" s="118" t="s">
        <v>1712</v>
      </c>
      <c r="C775" s="119" t="s">
        <v>1700</v>
      </c>
      <c r="D775" s="120">
        <v>5000000</v>
      </c>
      <c r="E775" s="88" t="s">
        <v>20</v>
      </c>
      <c r="F775" s="89">
        <f t="shared" si="29"/>
        <v>5000000</v>
      </c>
      <c r="G775" s="160"/>
      <c r="H775" s="160"/>
    </row>
    <row r="776" spans="1:8" ht="31.2" x14ac:dyDescent="0.3">
      <c r="A776" s="117">
        <v>4</v>
      </c>
      <c r="B776" s="118" t="s">
        <v>1713</v>
      </c>
      <c r="C776" s="119" t="s">
        <v>1701</v>
      </c>
      <c r="D776" s="120">
        <v>1000000</v>
      </c>
      <c r="E776" s="88" t="s">
        <v>20</v>
      </c>
      <c r="F776" s="89">
        <f t="shared" si="29"/>
        <v>1000000</v>
      </c>
      <c r="G776" s="160"/>
      <c r="H776" s="160"/>
    </row>
    <row r="777" spans="1:8" ht="31.2" x14ac:dyDescent="0.3">
      <c r="A777" s="117">
        <v>5</v>
      </c>
      <c r="B777" s="118" t="s">
        <v>1714</v>
      </c>
      <c r="C777" s="119" t="s">
        <v>1702</v>
      </c>
      <c r="D777" s="120">
        <v>1000000</v>
      </c>
      <c r="E777" s="88" t="s">
        <v>20</v>
      </c>
      <c r="F777" s="89">
        <f t="shared" si="29"/>
        <v>1000000</v>
      </c>
      <c r="G777" s="160"/>
      <c r="H777" s="160"/>
    </row>
    <row r="778" spans="1:8" x14ac:dyDescent="0.3">
      <c r="A778" s="117">
        <v>6</v>
      </c>
      <c r="B778" s="118" t="s">
        <v>1715</v>
      </c>
      <c r="C778" s="119" t="s">
        <v>1703</v>
      </c>
      <c r="D778" s="120">
        <v>1500000</v>
      </c>
      <c r="E778" s="88" t="s">
        <v>20</v>
      </c>
      <c r="F778" s="89">
        <f t="shared" si="29"/>
        <v>1500000</v>
      </c>
      <c r="G778" s="160"/>
      <c r="H778" s="160"/>
    </row>
    <row r="779" spans="1:8" x14ac:dyDescent="0.3">
      <c r="A779" s="117">
        <v>7</v>
      </c>
      <c r="B779" s="118" t="s">
        <v>1716</v>
      </c>
      <c r="C779" s="119" t="s">
        <v>1704</v>
      </c>
      <c r="D779" s="120">
        <v>950000</v>
      </c>
      <c r="E779" s="88" t="s">
        <v>20</v>
      </c>
      <c r="F779" s="89">
        <f t="shared" si="29"/>
        <v>950000</v>
      </c>
      <c r="G779" s="160"/>
      <c r="H779" s="160"/>
    </row>
    <row r="780" spans="1:8" ht="31.2" x14ac:dyDescent="0.3">
      <c r="A780" s="117">
        <v>8</v>
      </c>
      <c r="B780" s="118" t="s">
        <v>1717</v>
      </c>
      <c r="C780" s="119" t="s">
        <v>1705</v>
      </c>
      <c r="D780" s="120">
        <v>840000</v>
      </c>
      <c r="E780" s="88" t="s">
        <v>20</v>
      </c>
      <c r="F780" s="89">
        <f t="shared" si="29"/>
        <v>840000</v>
      </c>
      <c r="G780" s="160"/>
      <c r="H780" s="160"/>
    </row>
    <row r="781" spans="1:8" x14ac:dyDescent="0.3">
      <c r="A781" s="117">
        <v>9</v>
      </c>
      <c r="B781" s="118" t="s">
        <v>1718</v>
      </c>
      <c r="C781" s="119" t="s">
        <v>1706</v>
      </c>
      <c r="D781" s="120">
        <v>500000</v>
      </c>
      <c r="E781" s="88" t="s">
        <v>20</v>
      </c>
      <c r="F781" s="89">
        <f t="shared" si="29"/>
        <v>500000</v>
      </c>
      <c r="G781" s="160"/>
      <c r="H781" s="160"/>
    </row>
    <row r="782" spans="1:8" x14ac:dyDescent="0.3">
      <c r="A782" s="117">
        <v>10</v>
      </c>
      <c r="B782" s="118" t="s">
        <v>1719</v>
      </c>
      <c r="C782" s="119" t="s">
        <v>1707</v>
      </c>
      <c r="D782" s="120">
        <v>960000</v>
      </c>
      <c r="E782" s="88" t="s">
        <v>20</v>
      </c>
      <c r="F782" s="89">
        <f t="shared" si="29"/>
        <v>960000</v>
      </c>
      <c r="G782" s="160"/>
      <c r="H782" s="160"/>
    </row>
    <row r="783" spans="1:8" x14ac:dyDescent="0.3">
      <c r="A783" s="117">
        <v>11</v>
      </c>
      <c r="B783" s="118" t="s">
        <v>1720</v>
      </c>
      <c r="C783" s="119" t="s">
        <v>1708</v>
      </c>
      <c r="D783" s="120">
        <v>850000</v>
      </c>
      <c r="E783" s="88" t="s">
        <v>20</v>
      </c>
      <c r="F783" s="89">
        <f t="shared" si="29"/>
        <v>850000</v>
      </c>
      <c r="G783" s="160"/>
      <c r="H783" s="160"/>
    </row>
    <row r="784" spans="1:8" x14ac:dyDescent="0.3">
      <c r="A784" s="117">
        <v>12</v>
      </c>
      <c r="B784" s="118" t="s">
        <v>1721</v>
      </c>
      <c r="C784" s="119" t="s">
        <v>1709</v>
      </c>
      <c r="D784" s="120">
        <v>900000</v>
      </c>
      <c r="E784" s="88" t="s">
        <v>20</v>
      </c>
      <c r="F784" s="89">
        <f>D784</f>
        <v>900000</v>
      </c>
      <c r="G784" s="160"/>
      <c r="H784" s="160"/>
    </row>
    <row r="785" spans="1:8" ht="15" customHeight="1" x14ac:dyDescent="0.3">
      <c r="A785" s="607" t="s">
        <v>1722</v>
      </c>
      <c r="B785" s="607"/>
      <c r="C785" s="607"/>
      <c r="D785" s="102">
        <v>20000000</v>
      </c>
      <c r="E785" s="88" t="s">
        <v>20</v>
      </c>
      <c r="F785" s="98">
        <f>SUM(F773:F784)</f>
        <v>20000000</v>
      </c>
      <c r="G785" s="611"/>
      <c r="H785" s="611"/>
    </row>
    <row r="786" spans="1:8" x14ac:dyDescent="0.3">
      <c r="A786" s="121">
        <v>51</v>
      </c>
      <c r="B786" s="112" t="s">
        <v>1723</v>
      </c>
      <c r="F786" s="84"/>
    </row>
    <row r="787" spans="1:8" x14ac:dyDescent="0.3">
      <c r="A787" s="117">
        <v>1</v>
      </c>
      <c r="B787" s="118" t="s">
        <v>1725</v>
      </c>
      <c r="C787" s="119" t="s">
        <v>1724</v>
      </c>
      <c r="D787" s="120">
        <v>1201000000</v>
      </c>
      <c r="E787" s="88" t="s">
        <v>20</v>
      </c>
      <c r="F787" s="89">
        <f>D787</f>
        <v>1201000000</v>
      </c>
      <c r="G787" s="160"/>
      <c r="H787" s="160"/>
    </row>
    <row r="788" spans="1:8" x14ac:dyDescent="0.3">
      <c r="A788" s="117">
        <v>2</v>
      </c>
      <c r="B788" s="118" t="s">
        <v>1726</v>
      </c>
      <c r="C788" s="119" t="s">
        <v>1039</v>
      </c>
      <c r="D788" s="120">
        <v>100000000</v>
      </c>
      <c r="E788" s="88"/>
      <c r="F788" s="89">
        <f>D788</f>
        <v>100000000</v>
      </c>
      <c r="G788" s="160"/>
      <c r="H788" s="160"/>
    </row>
    <row r="789" spans="1:8" ht="15" customHeight="1" x14ac:dyDescent="0.3">
      <c r="A789" s="607" t="s">
        <v>1727</v>
      </c>
      <c r="B789" s="607"/>
      <c r="C789" s="607"/>
      <c r="D789" s="102">
        <v>1301000000</v>
      </c>
      <c r="E789" s="88" t="s">
        <v>20</v>
      </c>
      <c r="F789" s="98">
        <f>SUM(F787:F788)</f>
        <v>1301000000</v>
      </c>
      <c r="G789" s="611"/>
      <c r="H789" s="611"/>
    </row>
    <row r="790" spans="1:8" x14ac:dyDescent="0.3">
      <c r="A790" s="137">
        <v>52</v>
      </c>
      <c r="B790" s="114" t="s">
        <v>1728</v>
      </c>
      <c r="F790" s="84"/>
      <c r="G790" s="110"/>
      <c r="H790" s="110"/>
    </row>
    <row r="791" spans="1:8" ht="18.600000000000001" customHeight="1" x14ac:dyDescent="0.3">
      <c r="A791" s="117">
        <v>1</v>
      </c>
      <c r="B791" s="118" t="s">
        <v>1734</v>
      </c>
      <c r="C791" s="119" t="s">
        <v>1731</v>
      </c>
      <c r="D791" s="115" t="s">
        <v>20</v>
      </c>
      <c r="E791" s="88" t="s">
        <v>20</v>
      </c>
      <c r="F791" s="89" t="str">
        <f>D791</f>
        <v>-</v>
      </c>
      <c r="G791" s="160"/>
      <c r="H791" s="160"/>
    </row>
    <row r="792" spans="1:8" ht="22.8" customHeight="1" x14ac:dyDescent="0.3">
      <c r="A792" s="117">
        <v>2</v>
      </c>
      <c r="B792" s="118" t="s">
        <v>1735</v>
      </c>
      <c r="C792" s="119" t="s">
        <v>1732</v>
      </c>
      <c r="D792" s="120">
        <v>1500000</v>
      </c>
      <c r="E792" s="88" t="s">
        <v>20</v>
      </c>
      <c r="F792" s="89">
        <f>D792</f>
        <v>1500000</v>
      </c>
      <c r="G792" s="160"/>
      <c r="H792" s="160"/>
    </row>
    <row r="793" spans="1:8" x14ac:dyDescent="0.3">
      <c r="A793" s="117">
        <v>3</v>
      </c>
      <c r="B793" s="118" t="s">
        <v>1736</v>
      </c>
      <c r="C793" s="119" t="s">
        <v>1733</v>
      </c>
      <c r="D793" s="120">
        <v>500000</v>
      </c>
      <c r="E793" s="88" t="s">
        <v>20</v>
      </c>
      <c r="F793" s="89">
        <f>D793</f>
        <v>500000</v>
      </c>
      <c r="G793" s="160"/>
      <c r="H793" s="160"/>
    </row>
    <row r="794" spans="1:8" ht="31.2" x14ac:dyDescent="0.3">
      <c r="A794" s="117">
        <v>4</v>
      </c>
      <c r="B794" s="118" t="s">
        <v>1737</v>
      </c>
      <c r="C794" s="119" t="s">
        <v>1731</v>
      </c>
      <c r="D794" s="120">
        <v>11000000</v>
      </c>
      <c r="E794" s="123">
        <v>2729000</v>
      </c>
      <c r="F794" s="89">
        <v>5000000</v>
      </c>
      <c r="G794" s="160"/>
      <c r="H794" s="160"/>
    </row>
    <row r="795" spans="1:8" ht="15" customHeight="1" x14ac:dyDescent="0.3">
      <c r="A795" s="607" t="s">
        <v>1730</v>
      </c>
      <c r="B795" s="607"/>
      <c r="C795" s="607"/>
      <c r="D795" s="102">
        <v>13000000</v>
      </c>
      <c r="E795" s="103">
        <v>2729000</v>
      </c>
      <c r="F795" s="98">
        <f>SUM(F791:F794)</f>
        <v>7000000</v>
      </c>
      <c r="G795" s="611"/>
      <c r="H795" s="611"/>
    </row>
    <row r="796" spans="1:8" x14ac:dyDescent="0.3">
      <c r="A796" s="121">
        <v>53</v>
      </c>
      <c r="B796" s="114" t="s">
        <v>1748</v>
      </c>
      <c r="F796" s="84"/>
    </row>
    <row r="797" spans="1:8" ht="46.8" x14ac:dyDescent="0.3">
      <c r="A797" s="117">
        <v>1</v>
      </c>
      <c r="B797" s="118" t="s">
        <v>1763</v>
      </c>
      <c r="C797" s="119" t="s">
        <v>1750</v>
      </c>
      <c r="D797" s="120">
        <v>9200000</v>
      </c>
      <c r="E797" s="88" t="s">
        <v>20</v>
      </c>
      <c r="F797" s="89">
        <v>5000000</v>
      </c>
      <c r="G797" s="160"/>
      <c r="H797" s="160"/>
    </row>
    <row r="798" spans="1:8" ht="31.2" x14ac:dyDescent="0.3">
      <c r="A798" s="117">
        <v>2</v>
      </c>
      <c r="B798" s="118" t="s">
        <v>1762</v>
      </c>
      <c r="C798" s="119" t="s">
        <v>1751</v>
      </c>
      <c r="D798" s="120">
        <v>2016000</v>
      </c>
      <c r="E798" s="88" t="s">
        <v>20</v>
      </c>
      <c r="F798" s="89">
        <f>D798</f>
        <v>2016000</v>
      </c>
      <c r="G798" s="160"/>
      <c r="H798" s="160"/>
    </row>
    <row r="799" spans="1:8" x14ac:dyDescent="0.3">
      <c r="A799" s="117">
        <v>3</v>
      </c>
      <c r="B799" s="118" t="s">
        <v>1764</v>
      </c>
      <c r="C799" s="119" t="s">
        <v>899</v>
      </c>
      <c r="D799" s="120">
        <v>1568000</v>
      </c>
      <c r="E799" s="88" t="s">
        <v>20</v>
      </c>
      <c r="F799" s="89">
        <f>D799</f>
        <v>1568000</v>
      </c>
      <c r="G799" s="160"/>
      <c r="H799" s="160"/>
    </row>
    <row r="800" spans="1:8" x14ac:dyDescent="0.3">
      <c r="A800" s="117">
        <v>4</v>
      </c>
      <c r="B800" s="118" t="s">
        <v>1766</v>
      </c>
      <c r="C800" s="119" t="s">
        <v>900</v>
      </c>
      <c r="D800" s="120">
        <v>828000</v>
      </c>
      <c r="E800" s="88" t="s">
        <v>20</v>
      </c>
      <c r="F800" s="89">
        <f>D800</f>
        <v>828000</v>
      </c>
      <c r="G800" s="160"/>
      <c r="H800" s="160"/>
    </row>
    <row r="801" spans="1:8" x14ac:dyDescent="0.3">
      <c r="A801" s="117">
        <v>5</v>
      </c>
      <c r="B801" s="118" t="s">
        <v>1765</v>
      </c>
      <c r="C801" s="119" t="s">
        <v>1752</v>
      </c>
      <c r="D801" s="120">
        <v>888000</v>
      </c>
      <c r="E801" s="88" t="s">
        <v>20</v>
      </c>
      <c r="F801" s="89">
        <f>D801</f>
        <v>888000</v>
      </c>
      <c r="G801" s="160"/>
      <c r="H801" s="160"/>
    </row>
    <row r="802" spans="1:8" ht="15" customHeight="1" x14ac:dyDescent="0.3">
      <c r="A802" s="607" t="s">
        <v>1749</v>
      </c>
      <c r="B802" s="607"/>
      <c r="C802" s="607"/>
      <c r="D802" s="102">
        <v>14500000</v>
      </c>
      <c r="E802" s="88" t="s">
        <v>20</v>
      </c>
      <c r="F802" s="98">
        <f>SUM(F797:F801)</f>
        <v>10300000</v>
      </c>
      <c r="G802" s="611"/>
      <c r="H802" s="611"/>
    </row>
    <row r="803" spans="1:8" x14ac:dyDescent="0.3">
      <c r="A803" s="136">
        <v>54</v>
      </c>
      <c r="B803" s="114" t="s">
        <v>1753</v>
      </c>
      <c r="C803" s="154"/>
      <c r="D803" s="126"/>
      <c r="E803" s="126"/>
      <c r="F803" s="127"/>
      <c r="G803" s="126"/>
      <c r="H803" s="126"/>
    </row>
    <row r="804" spans="1:8" x14ac:dyDescent="0.3">
      <c r="A804" s="117">
        <v>1</v>
      </c>
      <c r="B804" s="118" t="s">
        <v>1767</v>
      </c>
      <c r="C804" s="119" t="s">
        <v>1756</v>
      </c>
      <c r="D804" s="120">
        <v>10000000</v>
      </c>
      <c r="E804" s="88" t="s">
        <v>20</v>
      </c>
      <c r="F804" s="89">
        <v>3000000</v>
      </c>
      <c r="G804" s="160"/>
      <c r="H804" s="160"/>
    </row>
    <row r="805" spans="1:8" x14ac:dyDescent="0.3">
      <c r="A805" s="117">
        <v>2</v>
      </c>
      <c r="B805" s="118" t="s">
        <v>1768</v>
      </c>
      <c r="C805" s="119" t="s">
        <v>1757</v>
      </c>
      <c r="D805" s="120">
        <v>3000000</v>
      </c>
      <c r="E805" s="88" t="s">
        <v>20</v>
      </c>
      <c r="F805" s="89">
        <f>D805</f>
        <v>3000000</v>
      </c>
      <c r="G805" s="160"/>
      <c r="H805" s="160"/>
    </row>
    <row r="806" spans="1:8" x14ac:dyDescent="0.3">
      <c r="A806" s="117">
        <v>3</v>
      </c>
      <c r="B806" s="118" t="s">
        <v>1769</v>
      </c>
      <c r="C806" s="119" t="s">
        <v>1758</v>
      </c>
      <c r="D806" s="120">
        <v>3000000</v>
      </c>
      <c r="E806" s="123">
        <v>1936000</v>
      </c>
      <c r="F806" s="89">
        <f>D806</f>
        <v>3000000</v>
      </c>
      <c r="G806" s="160"/>
      <c r="H806" s="160"/>
    </row>
    <row r="807" spans="1:8" x14ac:dyDescent="0.3">
      <c r="A807" s="117">
        <v>4</v>
      </c>
      <c r="B807" s="118" t="s">
        <v>1770</v>
      </c>
      <c r="C807" s="119" t="s">
        <v>1759</v>
      </c>
      <c r="D807" s="120">
        <v>55000000</v>
      </c>
      <c r="E807" s="123">
        <v>51578889.890000001</v>
      </c>
      <c r="F807" s="89">
        <f>D807</f>
        <v>55000000</v>
      </c>
      <c r="G807" s="160"/>
      <c r="H807" s="160"/>
    </row>
    <row r="808" spans="1:8" ht="31.2" x14ac:dyDescent="0.3">
      <c r="A808" s="117">
        <v>5</v>
      </c>
      <c r="B808" s="118" t="s">
        <v>1771</v>
      </c>
      <c r="C808" s="119" t="s">
        <v>1760</v>
      </c>
      <c r="D808" s="120">
        <v>1000000</v>
      </c>
      <c r="E808" s="123">
        <v>823000</v>
      </c>
      <c r="F808" s="89">
        <f>D808</f>
        <v>1000000</v>
      </c>
      <c r="G808" s="160"/>
      <c r="H808" s="160"/>
    </row>
    <row r="809" spans="1:8" x14ac:dyDescent="0.3">
      <c r="A809" s="117">
        <v>6</v>
      </c>
      <c r="B809" s="118" t="s">
        <v>1772</v>
      </c>
      <c r="C809" s="119" t="s">
        <v>1761</v>
      </c>
      <c r="D809" s="120">
        <v>3000000</v>
      </c>
      <c r="E809" s="123">
        <v>970000</v>
      </c>
      <c r="F809" s="89">
        <f>D809</f>
        <v>3000000</v>
      </c>
      <c r="G809" s="160"/>
      <c r="H809" s="160"/>
    </row>
    <row r="810" spans="1:8" ht="15" customHeight="1" x14ac:dyDescent="0.3">
      <c r="A810" s="607" t="s">
        <v>1755</v>
      </c>
      <c r="B810" s="607"/>
      <c r="C810" s="607"/>
      <c r="D810" s="102">
        <v>75000000</v>
      </c>
      <c r="E810" s="103">
        <v>55307889.890000001</v>
      </c>
      <c r="F810" s="98">
        <f>SUM(F804:F809)</f>
        <v>68000000</v>
      </c>
      <c r="G810" s="611"/>
      <c r="H810" s="611"/>
    </row>
    <row r="811" spans="1:8" x14ac:dyDescent="0.3">
      <c r="A811" s="121">
        <v>55</v>
      </c>
      <c r="B811" s="114" t="s">
        <v>1779</v>
      </c>
      <c r="F811" s="84"/>
    </row>
    <row r="812" spans="1:8" x14ac:dyDescent="0.3">
      <c r="A812" s="117">
        <v>1</v>
      </c>
      <c r="B812" s="118" t="s">
        <v>1802</v>
      </c>
      <c r="C812" s="119" t="s">
        <v>1781</v>
      </c>
      <c r="D812" s="120">
        <v>3000000</v>
      </c>
      <c r="E812" s="88" t="s">
        <v>20</v>
      </c>
      <c r="F812" s="89">
        <v>1000000</v>
      </c>
      <c r="G812" s="160"/>
      <c r="H812" s="160"/>
    </row>
    <row r="813" spans="1:8" x14ac:dyDescent="0.3">
      <c r="A813" s="117">
        <v>2</v>
      </c>
      <c r="B813" s="118" t="s">
        <v>1803</v>
      </c>
      <c r="C813" s="119" t="s">
        <v>1782</v>
      </c>
      <c r="D813" s="120">
        <v>30000000</v>
      </c>
      <c r="E813" s="123">
        <v>15495047.460000001</v>
      </c>
      <c r="F813" s="89">
        <v>20000000</v>
      </c>
      <c r="G813" s="160"/>
      <c r="H813" s="160"/>
    </row>
    <row r="814" spans="1:8" x14ac:dyDescent="0.3">
      <c r="A814" s="117">
        <v>3</v>
      </c>
      <c r="B814" s="118" t="s">
        <v>1804</v>
      </c>
      <c r="C814" s="119" t="s">
        <v>1783</v>
      </c>
      <c r="D814" s="120">
        <v>3000000</v>
      </c>
      <c r="E814" s="88" t="s">
        <v>20</v>
      </c>
      <c r="F814" s="89">
        <f t="shared" ref="F814:F831" si="30">D814</f>
        <v>3000000</v>
      </c>
      <c r="G814" s="160"/>
      <c r="H814" s="160"/>
    </row>
    <row r="815" spans="1:8" x14ac:dyDescent="0.3">
      <c r="A815" s="117">
        <v>4</v>
      </c>
      <c r="B815" s="118" t="s">
        <v>1805</v>
      </c>
      <c r="C815" s="119" t="s">
        <v>1784</v>
      </c>
      <c r="D815" s="120">
        <v>500000000</v>
      </c>
      <c r="E815" s="88" t="s">
        <v>20</v>
      </c>
      <c r="F815" s="89">
        <v>200000000</v>
      </c>
      <c r="G815" s="160"/>
      <c r="H815" s="160"/>
    </row>
    <row r="816" spans="1:8" x14ac:dyDescent="0.3">
      <c r="A816" s="117">
        <v>5</v>
      </c>
      <c r="B816" s="118" t="s">
        <v>1806</v>
      </c>
      <c r="C816" s="119" t="s">
        <v>1784</v>
      </c>
      <c r="D816" s="115" t="s">
        <v>20</v>
      </c>
      <c r="E816" s="88" t="s">
        <v>20</v>
      </c>
      <c r="F816" s="89" t="str">
        <f t="shared" si="30"/>
        <v>-</v>
      </c>
      <c r="G816" s="160"/>
      <c r="H816" s="160"/>
    </row>
    <row r="817" spans="1:8" ht="31.2" x14ac:dyDescent="0.3">
      <c r="A817" s="117">
        <v>6</v>
      </c>
      <c r="B817" s="118" t="s">
        <v>1807</v>
      </c>
      <c r="C817" s="119" t="s">
        <v>1785</v>
      </c>
      <c r="D817" s="120">
        <v>8000000</v>
      </c>
      <c r="E817" s="88" t="s">
        <v>20</v>
      </c>
      <c r="F817" s="89">
        <v>0</v>
      </c>
      <c r="G817" s="160"/>
      <c r="H817" s="160"/>
    </row>
    <row r="818" spans="1:8" ht="46.8" x14ac:dyDescent="0.3">
      <c r="A818" s="117">
        <v>7</v>
      </c>
      <c r="B818" s="118" t="s">
        <v>1808</v>
      </c>
      <c r="C818" s="119" t="s">
        <v>1786</v>
      </c>
      <c r="D818" s="120">
        <v>16500000</v>
      </c>
      <c r="E818" s="123">
        <v>3445000</v>
      </c>
      <c r="F818" s="89">
        <v>10000000</v>
      </c>
      <c r="G818" s="160"/>
      <c r="H818" s="160"/>
    </row>
    <row r="819" spans="1:8" ht="31.2" x14ac:dyDescent="0.3">
      <c r="A819" s="117">
        <v>8</v>
      </c>
      <c r="B819" s="118" t="s">
        <v>1809</v>
      </c>
      <c r="C819" s="119" t="s">
        <v>1787</v>
      </c>
      <c r="D819" s="120">
        <v>47000000</v>
      </c>
      <c r="E819" s="123">
        <v>12975000</v>
      </c>
      <c r="F819" s="89">
        <v>20000000</v>
      </c>
      <c r="G819" s="160"/>
      <c r="H819" s="160"/>
    </row>
    <row r="820" spans="1:8" x14ac:dyDescent="0.3">
      <c r="A820" s="117">
        <v>9</v>
      </c>
      <c r="B820" s="118" t="s">
        <v>1810</v>
      </c>
      <c r="C820" s="119" t="s">
        <v>1788</v>
      </c>
      <c r="D820" s="120">
        <v>10000000</v>
      </c>
      <c r="E820" s="123">
        <v>6828000</v>
      </c>
      <c r="F820" s="89">
        <f t="shared" si="30"/>
        <v>10000000</v>
      </c>
      <c r="G820" s="160"/>
      <c r="H820" s="160"/>
    </row>
    <row r="821" spans="1:8" ht="31.2" x14ac:dyDescent="0.3">
      <c r="A821" s="117">
        <v>10</v>
      </c>
      <c r="B821" s="118" t="s">
        <v>1811</v>
      </c>
      <c r="C821" s="119" t="s">
        <v>1789</v>
      </c>
      <c r="D821" s="120">
        <v>2000000</v>
      </c>
      <c r="E821" s="123">
        <v>3750000</v>
      </c>
      <c r="F821" s="89">
        <v>4000000</v>
      </c>
      <c r="G821" s="160"/>
      <c r="H821" s="160"/>
    </row>
    <row r="822" spans="1:8" ht="46.8" x14ac:dyDescent="0.3">
      <c r="A822" s="117">
        <v>11</v>
      </c>
      <c r="B822" s="118" t="s">
        <v>1812</v>
      </c>
      <c r="C822" s="119" t="s">
        <v>1790</v>
      </c>
      <c r="D822" s="120">
        <v>50000000</v>
      </c>
      <c r="E822" s="88" t="s">
        <v>20</v>
      </c>
      <c r="F822" s="89">
        <v>0</v>
      </c>
      <c r="G822" s="160"/>
      <c r="H822" s="160"/>
    </row>
    <row r="823" spans="1:8" x14ac:dyDescent="0.3">
      <c r="A823" s="117">
        <v>12</v>
      </c>
      <c r="B823" s="118" t="s">
        <v>1813</v>
      </c>
      <c r="C823" s="119" t="s">
        <v>1791</v>
      </c>
      <c r="D823" s="120">
        <v>10000000</v>
      </c>
      <c r="E823" s="88" t="s">
        <v>20</v>
      </c>
      <c r="F823" s="89">
        <f t="shared" si="30"/>
        <v>10000000</v>
      </c>
      <c r="G823" s="160"/>
      <c r="H823" s="160"/>
    </row>
    <row r="824" spans="1:8" ht="31.2" x14ac:dyDescent="0.3">
      <c r="A824" s="117">
        <v>13</v>
      </c>
      <c r="B824" s="118" t="s">
        <v>1814</v>
      </c>
      <c r="C824" s="119" t="s">
        <v>1792</v>
      </c>
      <c r="D824" s="120">
        <v>12000000</v>
      </c>
      <c r="E824" s="88" t="s">
        <v>20</v>
      </c>
      <c r="F824" s="89">
        <f t="shared" si="30"/>
        <v>12000000</v>
      </c>
      <c r="G824" s="160"/>
      <c r="H824" s="160"/>
    </row>
    <row r="825" spans="1:8" x14ac:dyDescent="0.3">
      <c r="A825" s="117">
        <v>14</v>
      </c>
      <c r="B825" s="118" t="s">
        <v>1815</v>
      </c>
      <c r="C825" s="119" t="s">
        <v>1793</v>
      </c>
      <c r="D825" s="120">
        <v>2500000</v>
      </c>
      <c r="E825" s="88" t="s">
        <v>20</v>
      </c>
      <c r="F825" s="89">
        <f t="shared" si="30"/>
        <v>2500000</v>
      </c>
      <c r="G825" s="160"/>
      <c r="H825" s="160"/>
    </row>
    <row r="826" spans="1:8" x14ac:dyDescent="0.3">
      <c r="A826" s="117">
        <v>15</v>
      </c>
      <c r="B826" s="118" t="s">
        <v>1816</v>
      </c>
      <c r="C826" s="119" t="s">
        <v>1794</v>
      </c>
      <c r="D826" s="120">
        <v>6000000</v>
      </c>
      <c r="E826" s="123">
        <v>6000000</v>
      </c>
      <c r="F826" s="89">
        <f t="shared" si="30"/>
        <v>6000000</v>
      </c>
      <c r="G826" s="160"/>
      <c r="H826" s="160"/>
    </row>
    <row r="827" spans="1:8" ht="31.2" x14ac:dyDescent="0.3">
      <c r="A827" s="117">
        <v>16</v>
      </c>
      <c r="B827" s="118" t="s">
        <v>1817</v>
      </c>
      <c r="C827" s="119" t="s">
        <v>1795</v>
      </c>
      <c r="D827" s="120">
        <v>10000000</v>
      </c>
      <c r="E827" s="123">
        <v>2500000</v>
      </c>
      <c r="F827" s="89">
        <f t="shared" si="30"/>
        <v>10000000</v>
      </c>
      <c r="G827" s="160"/>
      <c r="H827" s="160"/>
    </row>
    <row r="828" spans="1:8" x14ac:dyDescent="0.3">
      <c r="A828" s="117">
        <v>17</v>
      </c>
      <c r="B828" s="118" t="s">
        <v>1818</v>
      </c>
      <c r="C828" s="119" t="s">
        <v>1796</v>
      </c>
      <c r="D828" s="120">
        <v>168000000</v>
      </c>
      <c r="E828" s="88" t="s">
        <v>20</v>
      </c>
      <c r="F828" s="89">
        <f t="shared" si="30"/>
        <v>168000000</v>
      </c>
      <c r="G828" s="160"/>
      <c r="H828" s="160"/>
    </row>
    <row r="829" spans="1:8" ht="46.8" x14ac:dyDescent="0.3">
      <c r="A829" s="117">
        <v>18</v>
      </c>
      <c r="B829" s="118" t="s">
        <v>1819</v>
      </c>
      <c r="C829" s="119" t="s">
        <v>1797</v>
      </c>
      <c r="D829" s="120">
        <v>15000000</v>
      </c>
      <c r="E829" s="88" t="s">
        <v>20</v>
      </c>
      <c r="F829" s="89">
        <v>5000000</v>
      </c>
      <c r="G829" s="160"/>
      <c r="H829" s="160"/>
    </row>
    <row r="830" spans="1:8" x14ac:dyDescent="0.3">
      <c r="A830" s="117">
        <v>19</v>
      </c>
      <c r="B830" s="118" t="s">
        <v>1820</v>
      </c>
      <c r="C830" s="119" t="s">
        <v>1798</v>
      </c>
      <c r="D830" s="120">
        <v>20000000</v>
      </c>
      <c r="E830" s="88" t="s">
        <v>20</v>
      </c>
      <c r="F830" s="89">
        <v>5000000</v>
      </c>
      <c r="G830" s="160"/>
      <c r="H830" s="160"/>
    </row>
    <row r="831" spans="1:8" ht="31.2" x14ac:dyDescent="0.3">
      <c r="A831" s="117">
        <v>20</v>
      </c>
      <c r="B831" s="118" t="s">
        <v>1821</v>
      </c>
      <c r="C831" s="119" t="s">
        <v>1799</v>
      </c>
      <c r="D831" s="120">
        <v>25000000</v>
      </c>
      <c r="E831" s="88" t="s">
        <v>20</v>
      </c>
      <c r="F831" s="89">
        <f t="shared" si="30"/>
        <v>25000000</v>
      </c>
      <c r="G831" s="160"/>
      <c r="H831" s="160"/>
    </row>
    <row r="832" spans="1:8" ht="46.8" x14ac:dyDescent="0.3">
      <c r="A832" s="117">
        <v>21</v>
      </c>
      <c r="B832" s="118" t="s">
        <v>1823</v>
      </c>
      <c r="C832" s="119" t="s">
        <v>1800</v>
      </c>
      <c r="D832" s="120">
        <v>25000000</v>
      </c>
      <c r="E832" s="123">
        <v>7975202</v>
      </c>
      <c r="F832" s="89">
        <v>12000000</v>
      </c>
      <c r="G832" s="160"/>
      <c r="H832" s="160"/>
    </row>
    <row r="833" spans="1:8" ht="31.2" x14ac:dyDescent="0.3">
      <c r="A833" s="117">
        <v>22</v>
      </c>
      <c r="B833" s="118" t="s">
        <v>1822</v>
      </c>
      <c r="C833" s="119" t="s">
        <v>1801</v>
      </c>
      <c r="D833" s="120">
        <v>15000000</v>
      </c>
      <c r="E833" s="88" t="s">
        <v>20</v>
      </c>
      <c r="F833" s="89">
        <v>5000000</v>
      </c>
      <c r="G833" s="160"/>
      <c r="H833" s="160"/>
    </row>
    <row r="834" spans="1:8" ht="15" customHeight="1" x14ac:dyDescent="0.3">
      <c r="A834" s="607" t="s">
        <v>1780</v>
      </c>
      <c r="B834" s="607"/>
      <c r="C834" s="607"/>
      <c r="D834" s="102">
        <v>978000000</v>
      </c>
      <c r="E834" s="103">
        <v>58968249.460000001</v>
      </c>
      <c r="F834" s="98">
        <f>SUM(F812:F833)</f>
        <v>528500000</v>
      </c>
      <c r="G834" s="611"/>
      <c r="H834" s="611"/>
    </row>
    <row r="835" spans="1:8" x14ac:dyDescent="0.3">
      <c r="A835" s="121">
        <v>56</v>
      </c>
      <c r="B835" s="114" t="s">
        <v>1835</v>
      </c>
      <c r="F835" s="84"/>
    </row>
    <row r="836" spans="1:8" x14ac:dyDescent="0.3">
      <c r="A836" s="117">
        <v>1</v>
      </c>
      <c r="B836" s="118" t="s">
        <v>1845</v>
      </c>
      <c r="C836" s="119" t="s">
        <v>1840</v>
      </c>
      <c r="D836" s="120">
        <v>7825448.4699999997</v>
      </c>
      <c r="E836" s="88" t="s">
        <v>20</v>
      </c>
      <c r="F836" s="89">
        <f>D836</f>
        <v>7825448.4699999997</v>
      </c>
      <c r="G836" s="160"/>
      <c r="H836" s="160"/>
    </row>
    <row r="837" spans="1:8" x14ac:dyDescent="0.3">
      <c r="A837" s="117">
        <v>2</v>
      </c>
      <c r="B837" s="118" t="s">
        <v>1846</v>
      </c>
      <c r="C837" s="119" t="s">
        <v>1841</v>
      </c>
      <c r="D837" s="120">
        <v>891139.71</v>
      </c>
      <c r="E837" s="88" t="s">
        <v>20</v>
      </c>
      <c r="F837" s="89">
        <f>D837</f>
        <v>891139.71</v>
      </c>
      <c r="G837" s="160"/>
      <c r="H837" s="160"/>
    </row>
    <row r="838" spans="1:8" ht="31.2" x14ac:dyDescent="0.3">
      <c r="A838" s="117">
        <v>3</v>
      </c>
      <c r="B838" s="118" t="s">
        <v>1847</v>
      </c>
      <c r="C838" s="119" t="s">
        <v>1842</v>
      </c>
      <c r="D838" s="120">
        <v>1798603.43</v>
      </c>
      <c r="E838" s="88" t="s">
        <v>20</v>
      </c>
      <c r="F838" s="89">
        <f>D838</f>
        <v>1798603.43</v>
      </c>
      <c r="G838" s="160"/>
      <c r="H838" s="160"/>
    </row>
    <row r="839" spans="1:8" ht="31.2" x14ac:dyDescent="0.3">
      <c r="A839" s="117">
        <v>4</v>
      </c>
      <c r="B839" s="118" t="s">
        <v>1848</v>
      </c>
      <c r="C839" s="119" t="s">
        <v>1843</v>
      </c>
      <c r="D839" s="120">
        <v>3201396.57</v>
      </c>
      <c r="E839" s="88" t="s">
        <v>20</v>
      </c>
      <c r="F839" s="89">
        <f>D839</f>
        <v>3201396.57</v>
      </c>
      <c r="G839" s="160"/>
      <c r="H839" s="160"/>
    </row>
    <row r="840" spans="1:8" x14ac:dyDescent="0.3">
      <c r="A840" s="117">
        <v>5</v>
      </c>
      <c r="B840" s="118" t="s">
        <v>1849</v>
      </c>
      <c r="C840" s="119" t="s">
        <v>1844</v>
      </c>
      <c r="D840" s="120">
        <v>1283411.82</v>
      </c>
      <c r="E840" s="88" t="s">
        <v>20</v>
      </c>
      <c r="F840" s="89">
        <f>D840</f>
        <v>1283411.82</v>
      </c>
      <c r="G840" s="160"/>
      <c r="H840" s="160"/>
    </row>
    <row r="841" spans="1:8" ht="15" customHeight="1" x14ac:dyDescent="0.3">
      <c r="A841" s="607" t="s">
        <v>1839</v>
      </c>
      <c r="B841" s="607"/>
      <c r="C841" s="607"/>
      <c r="D841" s="102">
        <v>15000000</v>
      </c>
      <c r="E841" s="88" t="s">
        <v>20</v>
      </c>
      <c r="F841" s="98">
        <f>SUM(F836:F840)</f>
        <v>15000000</v>
      </c>
      <c r="G841" s="611"/>
      <c r="H841" s="611"/>
    </row>
    <row r="842" spans="1:8" x14ac:dyDescent="0.3">
      <c r="A842" s="121">
        <v>57</v>
      </c>
      <c r="B842" s="114" t="s">
        <v>1850</v>
      </c>
      <c r="C842" s="154"/>
      <c r="D842" s="126"/>
      <c r="E842" s="126"/>
      <c r="F842" s="127"/>
      <c r="G842" s="126"/>
      <c r="H842" s="126"/>
    </row>
    <row r="843" spans="1:8" x14ac:dyDescent="0.3">
      <c r="A843" s="117">
        <v>1</v>
      </c>
      <c r="B843" s="118" t="s">
        <v>1869</v>
      </c>
      <c r="C843" s="119" t="s">
        <v>1858</v>
      </c>
      <c r="D843" s="120">
        <v>10000000</v>
      </c>
      <c r="E843" s="88" t="s">
        <v>20</v>
      </c>
      <c r="F843" s="89">
        <f t="shared" ref="F843:F852" si="31">D843</f>
        <v>10000000</v>
      </c>
      <c r="G843" s="160"/>
      <c r="H843" s="160"/>
    </row>
    <row r="844" spans="1:8" x14ac:dyDescent="0.3">
      <c r="A844" s="117">
        <v>2</v>
      </c>
      <c r="B844" s="118" t="s">
        <v>1870</v>
      </c>
      <c r="C844" s="119" t="s">
        <v>1859</v>
      </c>
      <c r="D844" s="120">
        <v>10000000</v>
      </c>
      <c r="E844" s="88" t="s">
        <v>20</v>
      </c>
      <c r="F844" s="89">
        <f t="shared" si="31"/>
        <v>10000000</v>
      </c>
      <c r="G844" s="160"/>
      <c r="H844" s="160"/>
    </row>
    <row r="845" spans="1:8" ht="31.2" x14ac:dyDescent="0.3">
      <c r="A845" s="117">
        <v>3</v>
      </c>
      <c r="B845" s="118" t="s">
        <v>1871</v>
      </c>
      <c r="C845" s="119" t="s">
        <v>1860</v>
      </c>
      <c r="D845" s="120">
        <v>28000000</v>
      </c>
      <c r="E845" s="88" t="s">
        <v>20</v>
      </c>
      <c r="F845" s="89">
        <f t="shared" si="31"/>
        <v>28000000</v>
      </c>
      <c r="G845" s="160"/>
      <c r="H845" s="160"/>
    </row>
    <row r="846" spans="1:8" ht="31.2" x14ac:dyDescent="0.3">
      <c r="A846" s="117">
        <v>4</v>
      </c>
      <c r="B846" s="118" t="s">
        <v>1872</v>
      </c>
      <c r="C846" s="119" t="s">
        <v>1861</v>
      </c>
      <c r="D846" s="120">
        <v>906811784.88999999</v>
      </c>
      <c r="E846" s="88" t="s">
        <v>20</v>
      </c>
      <c r="F846" s="120">
        <v>606811784.88999999</v>
      </c>
      <c r="G846" s="160"/>
      <c r="H846" s="160"/>
    </row>
    <row r="847" spans="1:8" x14ac:dyDescent="0.3">
      <c r="A847" s="117">
        <v>5</v>
      </c>
      <c r="B847" s="118" t="s">
        <v>1873</v>
      </c>
      <c r="C847" s="119" t="s">
        <v>1862</v>
      </c>
      <c r="D847" s="120">
        <v>25000000</v>
      </c>
      <c r="E847" s="88" t="s">
        <v>20</v>
      </c>
      <c r="F847" s="89">
        <f t="shared" si="31"/>
        <v>25000000</v>
      </c>
      <c r="G847" s="160"/>
      <c r="H847" s="160"/>
    </row>
    <row r="848" spans="1:8" x14ac:dyDescent="0.3">
      <c r="A848" s="117">
        <v>6</v>
      </c>
      <c r="B848" s="118" t="s">
        <v>1874</v>
      </c>
      <c r="C848" s="119" t="s">
        <v>1863</v>
      </c>
      <c r="D848" s="120">
        <v>30000000</v>
      </c>
      <c r="E848" s="88" t="s">
        <v>20</v>
      </c>
      <c r="F848" s="89">
        <v>10000000</v>
      </c>
      <c r="G848" s="160"/>
      <c r="H848" s="160"/>
    </row>
    <row r="849" spans="1:8" x14ac:dyDescent="0.3">
      <c r="A849" s="117">
        <v>7</v>
      </c>
      <c r="B849" s="118" t="s">
        <v>1875</v>
      </c>
      <c r="C849" s="119" t="s">
        <v>1864</v>
      </c>
      <c r="D849" s="120">
        <v>26000000</v>
      </c>
      <c r="E849" s="88" t="s">
        <v>20</v>
      </c>
      <c r="F849" s="89">
        <f t="shared" si="31"/>
        <v>26000000</v>
      </c>
      <c r="G849" s="160"/>
      <c r="H849" s="160"/>
    </row>
    <row r="850" spans="1:8" x14ac:dyDescent="0.3">
      <c r="A850" s="117">
        <v>8</v>
      </c>
      <c r="B850" s="118" t="s">
        <v>1876</v>
      </c>
      <c r="C850" s="119" t="s">
        <v>1865</v>
      </c>
      <c r="D850" s="120">
        <v>5000000</v>
      </c>
      <c r="E850" s="88" t="s">
        <v>20</v>
      </c>
      <c r="F850" s="89">
        <f t="shared" si="31"/>
        <v>5000000</v>
      </c>
      <c r="G850" s="160"/>
      <c r="H850" s="160"/>
    </row>
    <row r="851" spans="1:8" ht="15" customHeight="1" x14ac:dyDescent="0.3">
      <c r="A851" s="117">
        <v>9</v>
      </c>
      <c r="B851" s="118" t="s">
        <v>1877</v>
      </c>
      <c r="C851" s="119" t="s">
        <v>1866</v>
      </c>
      <c r="D851" s="120">
        <v>5000000</v>
      </c>
      <c r="E851" s="88" t="s">
        <v>20</v>
      </c>
      <c r="F851" s="89">
        <f t="shared" si="31"/>
        <v>5000000</v>
      </c>
      <c r="G851" s="160"/>
      <c r="H851" s="160"/>
    </row>
    <row r="852" spans="1:8" x14ac:dyDescent="0.3">
      <c r="A852" s="117">
        <v>10</v>
      </c>
      <c r="B852" s="118" t="s">
        <v>1878</v>
      </c>
      <c r="C852" s="119" t="s">
        <v>1867</v>
      </c>
      <c r="D852" s="120">
        <v>5000000</v>
      </c>
      <c r="E852" s="88" t="s">
        <v>20</v>
      </c>
      <c r="F852" s="89">
        <f t="shared" si="31"/>
        <v>5000000</v>
      </c>
      <c r="G852" s="160"/>
      <c r="H852" s="160"/>
    </row>
    <row r="853" spans="1:8" x14ac:dyDescent="0.3">
      <c r="A853" s="117">
        <v>11</v>
      </c>
      <c r="B853" s="118" t="s">
        <v>1879</v>
      </c>
      <c r="C853" s="119" t="s">
        <v>1868</v>
      </c>
      <c r="D853" s="120">
        <v>40000000</v>
      </c>
      <c r="E853" s="88" t="s">
        <v>20</v>
      </c>
      <c r="F853" s="89">
        <f>D853</f>
        <v>40000000</v>
      </c>
      <c r="G853" s="160"/>
      <c r="H853" s="160"/>
    </row>
    <row r="854" spans="1:8" ht="15" customHeight="1" x14ac:dyDescent="0.3">
      <c r="A854" s="607" t="s">
        <v>1857</v>
      </c>
      <c r="B854" s="607"/>
      <c r="C854" s="607"/>
      <c r="D854" s="102">
        <v>1090811784.8900001</v>
      </c>
      <c r="E854" s="88" t="s">
        <v>20</v>
      </c>
      <c r="F854" s="98">
        <f>SUM(F843:F853)</f>
        <v>770811784.88999999</v>
      </c>
      <c r="G854" s="126"/>
      <c r="H854" s="126"/>
    </row>
    <row r="855" spans="1:8" x14ac:dyDescent="0.3">
      <c r="A855" s="121">
        <v>58</v>
      </c>
      <c r="B855" s="112" t="s">
        <v>1880</v>
      </c>
      <c r="F855" s="84"/>
    </row>
    <row r="856" spans="1:8" ht="31.2" x14ac:dyDescent="0.3">
      <c r="A856" s="117">
        <v>1</v>
      </c>
      <c r="B856" s="118" t="s">
        <v>1903</v>
      </c>
      <c r="C856" s="119" t="s">
        <v>1881</v>
      </c>
      <c r="D856" s="120">
        <v>5000000</v>
      </c>
      <c r="E856" s="88" t="s">
        <v>20</v>
      </c>
      <c r="F856" s="89">
        <f t="shared" ref="F856:F875" si="32">D856</f>
        <v>5000000</v>
      </c>
      <c r="G856" s="160"/>
      <c r="H856" s="160"/>
    </row>
    <row r="857" spans="1:8" ht="26.25" customHeight="1" x14ac:dyDescent="0.3">
      <c r="A857" s="117">
        <v>2</v>
      </c>
      <c r="B857" s="118" t="s">
        <v>1904</v>
      </c>
      <c r="C857" s="119" t="s">
        <v>1882</v>
      </c>
      <c r="D857" s="120">
        <v>18000000</v>
      </c>
      <c r="E857" s="88" t="s">
        <v>20</v>
      </c>
      <c r="F857" s="89">
        <f t="shared" si="32"/>
        <v>18000000</v>
      </c>
      <c r="G857" s="160"/>
      <c r="H857" s="160"/>
    </row>
    <row r="858" spans="1:8" ht="22.5" customHeight="1" x14ac:dyDescent="0.3">
      <c r="A858" s="117">
        <v>3</v>
      </c>
      <c r="B858" s="118" t="s">
        <v>1905</v>
      </c>
      <c r="C858" s="119" t="s">
        <v>1883</v>
      </c>
      <c r="D858" s="120">
        <v>2000000</v>
      </c>
      <c r="E858" s="88" t="s">
        <v>20</v>
      </c>
      <c r="F858" s="89">
        <f t="shared" si="32"/>
        <v>2000000</v>
      </c>
      <c r="G858" s="160"/>
      <c r="H858" s="160"/>
    </row>
    <row r="859" spans="1:8" ht="46.8" x14ac:dyDescent="0.3">
      <c r="A859" s="117">
        <v>4</v>
      </c>
      <c r="B859" s="118" t="s">
        <v>1906</v>
      </c>
      <c r="C859" s="119" t="s">
        <v>1884</v>
      </c>
      <c r="D859" s="120">
        <v>3000000</v>
      </c>
      <c r="E859" s="88" t="s">
        <v>20</v>
      </c>
      <c r="F859" s="89">
        <f t="shared" si="32"/>
        <v>3000000</v>
      </c>
      <c r="G859" s="160"/>
      <c r="H859" s="160"/>
    </row>
    <row r="860" spans="1:8" ht="46.8" x14ac:dyDescent="0.3">
      <c r="A860" s="117">
        <v>5</v>
      </c>
      <c r="B860" s="118" t="s">
        <v>1907</v>
      </c>
      <c r="C860" s="119" t="s">
        <v>1885</v>
      </c>
      <c r="D860" s="120">
        <v>4000000</v>
      </c>
      <c r="E860" s="88" t="s">
        <v>20</v>
      </c>
      <c r="F860" s="89">
        <f t="shared" si="32"/>
        <v>4000000</v>
      </c>
      <c r="G860" s="160"/>
      <c r="H860" s="160"/>
    </row>
    <row r="861" spans="1:8" ht="46.8" x14ac:dyDescent="0.3">
      <c r="A861" s="117">
        <v>6</v>
      </c>
      <c r="B861" s="118" t="s">
        <v>1908</v>
      </c>
      <c r="C861" s="119" t="s">
        <v>1886</v>
      </c>
      <c r="D861" s="120">
        <v>3000000</v>
      </c>
      <c r="E861" s="88" t="s">
        <v>20</v>
      </c>
      <c r="F861" s="89">
        <f t="shared" si="32"/>
        <v>3000000</v>
      </c>
      <c r="G861" s="160"/>
      <c r="H861" s="160"/>
    </row>
    <row r="862" spans="1:8" ht="31.2" x14ac:dyDescent="0.3">
      <c r="A862" s="117">
        <v>7</v>
      </c>
      <c r="B862" s="118" t="s">
        <v>1909</v>
      </c>
      <c r="C862" s="119" t="s">
        <v>1887</v>
      </c>
      <c r="D862" s="120">
        <v>92000000</v>
      </c>
      <c r="E862" s="88" t="s">
        <v>20</v>
      </c>
      <c r="F862" s="89">
        <f t="shared" si="32"/>
        <v>92000000</v>
      </c>
      <c r="G862" s="160"/>
      <c r="H862" s="160"/>
    </row>
    <row r="863" spans="1:8" ht="17.25" customHeight="1" x14ac:dyDescent="0.3">
      <c r="A863" s="117">
        <v>8</v>
      </c>
      <c r="B863" s="118" t="s">
        <v>1910</v>
      </c>
      <c r="C863" s="119" t="s">
        <v>1888</v>
      </c>
      <c r="D863" s="120">
        <v>4000000</v>
      </c>
      <c r="E863" s="88" t="s">
        <v>20</v>
      </c>
      <c r="F863" s="89">
        <f t="shared" si="32"/>
        <v>4000000</v>
      </c>
      <c r="G863" s="160"/>
      <c r="H863" s="160"/>
    </row>
    <row r="864" spans="1:8" x14ac:dyDescent="0.3">
      <c r="A864" s="117">
        <v>9</v>
      </c>
      <c r="B864" s="118" t="s">
        <v>1912</v>
      </c>
      <c r="C864" s="119" t="s">
        <v>1889</v>
      </c>
      <c r="D864" s="120">
        <v>2000000</v>
      </c>
      <c r="E864" s="88" t="s">
        <v>20</v>
      </c>
      <c r="F864" s="89">
        <f t="shared" si="32"/>
        <v>2000000</v>
      </c>
      <c r="G864" s="160"/>
      <c r="H864" s="160"/>
    </row>
    <row r="865" spans="1:8" x14ac:dyDescent="0.3">
      <c r="A865" s="117">
        <v>10</v>
      </c>
      <c r="B865" s="118" t="s">
        <v>1911</v>
      </c>
      <c r="C865" s="119" t="s">
        <v>1890</v>
      </c>
      <c r="D865" s="120">
        <v>7000000</v>
      </c>
      <c r="E865" s="88" t="s">
        <v>20</v>
      </c>
      <c r="F865" s="89">
        <f t="shared" si="32"/>
        <v>7000000</v>
      </c>
      <c r="G865" s="160"/>
      <c r="H865" s="160"/>
    </row>
    <row r="866" spans="1:8" ht="62.4" x14ac:dyDescent="0.3">
      <c r="A866" s="117">
        <v>11</v>
      </c>
      <c r="B866" s="118" t="s">
        <v>1913</v>
      </c>
      <c r="C866" s="119" t="s">
        <v>1891</v>
      </c>
      <c r="D866" s="120">
        <v>4000000</v>
      </c>
      <c r="E866" s="88" t="s">
        <v>20</v>
      </c>
      <c r="F866" s="89">
        <f t="shared" si="32"/>
        <v>4000000</v>
      </c>
      <c r="G866" s="160"/>
      <c r="H866" s="160"/>
    </row>
    <row r="867" spans="1:8" x14ac:dyDescent="0.3">
      <c r="A867" s="117">
        <v>12</v>
      </c>
      <c r="B867" s="118" t="s">
        <v>1914</v>
      </c>
      <c r="C867" s="119" t="s">
        <v>1892</v>
      </c>
      <c r="D867" s="120">
        <v>4000000</v>
      </c>
      <c r="E867" s="88" t="s">
        <v>20</v>
      </c>
      <c r="F867" s="89">
        <f t="shared" si="32"/>
        <v>4000000</v>
      </c>
      <c r="G867" s="160"/>
      <c r="H867" s="160"/>
    </row>
    <row r="868" spans="1:8" ht="62.4" x14ac:dyDescent="0.3">
      <c r="A868" s="117">
        <v>13</v>
      </c>
      <c r="B868" s="118" t="s">
        <v>1915</v>
      </c>
      <c r="C868" s="119" t="s">
        <v>1893</v>
      </c>
      <c r="D868" s="120">
        <v>5000000</v>
      </c>
      <c r="E868" s="88" t="s">
        <v>20</v>
      </c>
      <c r="F868" s="89">
        <f t="shared" si="32"/>
        <v>5000000</v>
      </c>
      <c r="G868" s="160"/>
      <c r="H868" s="160"/>
    </row>
    <row r="869" spans="1:8" ht="31.2" x14ac:dyDescent="0.3">
      <c r="A869" s="117">
        <v>14</v>
      </c>
      <c r="B869" s="118" t="s">
        <v>1916</v>
      </c>
      <c r="C869" s="119" t="s">
        <v>1894</v>
      </c>
      <c r="D869" s="120">
        <v>3000000</v>
      </c>
      <c r="E869" s="88" t="s">
        <v>20</v>
      </c>
      <c r="F869" s="89">
        <f t="shared" si="32"/>
        <v>3000000</v>
      </c>
      <c r="G869" s="160"/>
      <c r="H869" s="160"/>
    </row>
    <row r="870" spans="1:8" ht="31.2" x14ac:dyDescent="0.3">
      <c r="A870" s="117">
        <v>15</v>
      </c>
      <c r="B870" s="118" t="s">
        <v>1917</v>
      </c>
      <c r="C870" s="119" t="s">
        <v>1895</v>
      </c>
      <c r="D870" s="120">
        <v>5000000</v>
      </c>
      <c r="E870" s="88" t="s">
        <v>20</v>
      </c>
      <c r="F870" s="89">
        <f t="shared" si="32"/>
        <v>5000000</v>
      </c>
      <c r="G870" s="160"/>
      <c r="H870" s="160"/>
    </row>
    <row r="871" spans="1:8" ht="31.2" x14ac:dyDescent="0.3">
      <c r="A871" s="117">
        <v>16</v>
      </c>
      <c r="B871" s="118" t="s">
        <v>1918</v>
      </c>
      <c r="C871" s="119" t="s">
        <v>1896</v>
      </c>
      <c r="D871" s="120">
        <v>3000000</v>
      </c>
      <c r="E871" s="123">
        <v>982000</v>
      </c>
      <c r="F871" s="89">
        <f t="shared" si="32"/>
        <v>3000000</v>
      </c>
      <c r="G871" s="160"/>
      <c r="H871" s="160"/>
    </row>
    <row r="872" spans="1:8" ht="62.4" x14ac:dyDescent="0.3">
      <c r="A872" s="117">
        <v>17</v>
      </c>
      <c r="B872" s="118" t="s">
        <v>1919</v>
      </c>
      <c r="C872" s="119" t="s">
        <v>1897</v>
      </c>
      <c r="D872" s="120">
        <v>3000000</v>
      </c>
      <c r="E872" s="88" t="s">
        <v>20</v>
      </c>
      <c r="F872" s="89">
        <f t="shared" si="32"/>
        <v>3000000</v>
      </c>
      <c r="G872" s="160"/>
      <c r="H872" s="160"/>
    </row>
    <row r="873" spans="1:8" ht="31.2" x14ac:dyDescent="0.3">
      <c r="A873" s="117">
        <v>18</v>
      </c>
      <c r="B873" s="118" t="s">
        <v>1920</v>
      </c>
      <c r="C873" s="119" t="s">
        <v>1898</v>
      </c>
      <c r="D873" s="120">
        <v>6000000</v>
      </c>
      <c r="E873" s="88" t="s">
        <v>20</v>
      </c>
      <c r="F873" s="89">
        <f t="shared" si="32"/>
        <v>6000000</v>
      </c>
      <c r="G873" s="160"/>
      <c r="H873" s="160"/>
    </row>
    <row r="874" spans="1:8" ht="31.2" x14ac:dyDescent="0.3">
      <c r="A874" s="117">
        <v>19</v>
      </c>
      <c r="B874" s="118" t="s">
        <v>1921</v>
      </c>
      <c r="C874" s="119" t="s">
        <v>1899</v>
      </c>
      <c r="D874" s="120">
        <v>1000000</v>
      </c>
      <c r="E874" s="88" t="s">
        <v>20</v>
      </c>
      <c r="F874" s="89">
        <f t="shared" si="32"/>
        <v>1000000</v>
      </c>
      <c r="G874" s="160"/>
      <c r="H874" s="160"/>
    </row>
    <row r="875" spans="1:8" ht="31.2" x14ac:dyDescent="0.3">
      <c r="A875" s="117">
        <v>20</v>
      </c>
      <c r="B875" s="118" t="s">
        <v>1922</v>
      </c>
      <c r="C875" s="119" t="s">
        <v>1900</v>
      </c>
      <c r="D875" s="120">
        <v>4000000</v>
      </c>
      <c r="E875" s="88" t="s">
        <v>20</v>
      </c>
      <c r="F875" s="89">
        <f t="shared" si="32"/>
        <v>4000000</v>
      </c>
      <c r="G875" s="160"/>
      <c r="H875" s="160"/>
    </row>
    <row r="876" spans="1:8" ht="46.8" x14ac:dyDescent="0.3">
      <c r="A876" s="117">
        <v>21</v>
      </c>
      <c r="B876" s="118" t="s">
        <v>1923</v>
      </c>
      <c r="C876" s="119" t="s">
        <v>1901</v>
      </c>
      <c r="D876" s="120">
        <v>3000000</v>
      </c>
      <c r="E876" s="88" t="s">
        <v>20</v>
      </c>
      <c r="F876" s="89">
        <f>D876</f>
        <v>3000000</v>
      </c>
      <c r="G876" s="160"/>
      <c r="H876" s="160"/>
    </row>
    <row r="877" spans="1:8" ht="15" customHeight="1" x14ac:dyDescent="0.3">
      <c r="A877" s="607" t="s">
        <v>1902</v>
      </c>
      <c r="B877" s="607"/>
      <c r="C877" s="607"/>
      <c r="D877" s="102">
        <v>181000000</v>
      </c>
      <c r="E877" s="103">
        <v>982000</v>
      </c>
      <c r="F877" s="98">
        <f>SUM(F856:F876)</f>
        <v>181000000</v>
      </c>
      <c r="G877" s="126"/>
      <c r="H877" s="126"/>
    </row>
    <row r="878" spans="1:8" x14ac:dyDescent="0.3">
      <c r="A878" s="121">
        <v>59</v>
      </c>
      <c r="B878" s="112" t="s">
        <v>1924</v>
      </c>
      <c r="F878" s="84"/>
    </row>
    <row r="879" spans="1:8" x14ac:dyDescent="0.3">
      <c r="A879" s="117">
        <v>1</v>
      </c>
      <c r="B879" s="118" t="s">
        <v>1932</v>
      </c>
      <c r="C879" s="119" t="s">
        <v>1925</v>
      </c>
      <c r="D879" s="120">
        <v>50000000</v>
      </c>
      <c r="E879" s="123">
        <v>3314000</v>
      </c>
      <c r="F879" s="89">
        <f>D879</f>
        <v>50000000</v>
      </c>
      <c r="G879" s="160"/>
      <c r="H879" s="160"/>
    </row>
    <row r="880" spans="1:8" x14ac:dyDescent="0.3">
      <c r="A880" s="117">
        <v>2</v>
      </c>
      <c r="B880" s="118" t="s">
        <v>1933</v>
      </c>
      <c r="C880" s="119" t="s">
        <v>1926</v>
      </c>
      <c r="D880" s="120">
        <v>1000000000</v>
      </c>
      <c r="E880" s="88" t="s">
        <v>20</v>
      </c>
      <c r="F880" s="89">
        <f t="shared" ref="F880:F885" si="33">D880</f>
        <v>1000000000</v>
      </c>
      <c r="G880" s="160"/>
      <c r="H880" s="160"/>
    </row>
    <row r="881" spans="1:8" x14ac:dyDescent="0.3">
      <c r="A881" s="117">
        <v>3</v>
      </c>
      <c r="B881" s="118" t="s">
        <v>1934</v>
      </c>
      <c r="C881" s="119" t="s">
        <v>1927</v>
      </c>
      <c r="D881" s="120">
        <v>2000000000</v>
      </c>
      <c r="E881" s="88" t="s">
        <v>20</v>
      </c>
      <c r="F881" s="89">
        <f t="shared" si="33"/>
        <v>2000000000</v>
      </c>
      <c r="G881" s="160"/>
      <c r="H881" s="160"/>
    </row>
    <row r="882" spans="1:8" ht="31.2" x14ac:dyDescent="0.3">
      <c r="A882" s="117">
        <v>4</v>
      </c>
      <c r="B882" s="118" t="s">
        <v>1935</v>
      </c>
      <c r="C882" s="119" t="s">
        <v>1928</v>
      </c>
      <c r="D882" s="88" t="s">
        <v>20</v>
      </c>
      <c r="E882" s="88" t="s">
        <v>20</v>
      </c>
      <c r="F882" s="89" t="str">
        <f t="shared" si="33"/>
        <v>-</v>
      </c>
      <c r="G882" s="160"/>
      <c r="H882" s="160"/>
    </row>
    <row r="883" spans="1:8" ht="46.8" x14ac:dyDescent="0.3">
      <c r="A883" s="117">
        <v>5</v>
      </c>
      <c r="B883" s="118" t="s">
        <v>1936</v>
      </c>
      <c r="C883" s="119" t="s">
        <v>1929</v>
      </c>
      <c r="D883" s="88" t="s">
        <v>20</v>
      </c>
      <c r="E883" s="88" t="s">
        <v>20</v>
      </c>
      <c r="F883" s="89" t="str">
        <f t="shared" si="33"/>
        <v>-</v>
      </c>
      <c r="G883" s="160"/>
      <c r="H883" s="160"/>
    </row>
    <row r="884" spans="1:8" x14ac:dyDescent="0.3">
      <c r="A884" s="117">
        <v>6</v>
      </c>
      <c r="B884" s="118" t="s">
        <v>1937</v>
      </c>
      <c r="C884" s="119" t="s">
        <v>1930</v>
      </c>
      <c r="D884" s="88" t="s">
        <v>20</v>
      </c>
      <c r="E884" s="88" t="s">
        <v>20</v>
      </c>
      <c r="F884" s="89" t="str">
        <f t="shared" si="33"/>
        <v>-</v>
      </c>
      <c r="G884" s="160"/>
      <c r="H884" s="160"/>
    </row>
    <row r="885" spans="1:8" x14ac:dyDescent="0.3">
      <c r="A885" s="117">
        <v>7</v>
      </c>
      <c r="B885" s="118" t="s">
        <v>2362</v>
      </c>
      <c r="C885" s="119" t="s">
        <v>2361</v>
      </c>
      <c r="D885" s="120">
        <v>2500000000</v>
      </c>
      <c r="E885" s="88" t="s">
        <v>20</v>
      </c>
      <c r="F885" s="89">
        <f t="shared" si="33"/>
        <v>2500000000</v>
      </c>
      <c r="G885" s="160"/>
      <c r="H885" s="160"/>
    </row>
    <row r="886" spans="1:8" ht="15" customHeight="1" x14ac:dyDescent="0.3">
      <c r="A886" s="607" t="s">
        <v>1931</v>
      </c>
      <c r="B886" s="607"/>
      <c r="C886" s="607"/>
      <c r="D886" s="145">
        <f>SUM(D879:D885)</f>
        <v>5550000000</v>
      </c>
      <c r="E886" s="103">
        <v>3314000</v>
      </c>
      <c r="F886" s="98">
        <f>SUM(F879:F885)</f>
        <v>5550000000</v>
      </c>
      <c r="G886" s="126"/>
      <c r="H886" s="126"/>
    </row>
    <row r="887" spans="1:8" ht="15" customHeight="1" x14ac:dyDescent="0.3">
      <c r="A887" s="121">
        <v>60</v>
      </c>
      <c r="B887" s="114" t="s">
        <v>1938</v>
      </c>
      <c r="F887" s="84"/>
    </row>
    <row r="888" spans="1:8" x14ac:dyDescent="0.3">
      <c r="A888" s="117">
        <v>1</v>
      </c>
      <c r="B888" s="118" t="s">
        <v>1955</v>
      </c>
      <c r="C888" s="119" t="s">
        <v>1946</v>
      </c>
      <c r="D888" s="120">
        <v>500000</v>
      </c>
      <c r="E888" s="88" t="s">
        <v>20</v>
      </c>
      <c r="F888" s="89">
        <v>0</v>
      </c>
      <c r="G888" s="160"/>
      <c r="H888" s="160"/>
    </row>
    <row r="889" spans="1:8" x14ac:dyDescent="0.3">
      <c r="A889" s="117">
        <v>2</v>
      </c>
      <c r="B889" s="118" t="s">
        <v>1956</v>
      </c>
      <c r="C889" s="119" t="s">
        <v>1947</v>
      </c>
      <c r="D889" s="120">
        <v>1500000</v>
      </c>
      <c r="E889" s="88" t="s">
        <v>20</v>
      </c>
      <c r="F889" s="89">
        <v>0</v>
      </c>
      <c r="G889" s="160"/>
      <c r="H889" s="160"/>
    </row>
    <row r="890" spans="1:8" x14ac:dyDescent="0.3">
      <c r="A890" s="117">
        <v>3</v>
      </c>
      <c r="B890" s="118" t="s">
        <v>1957</v>
      </c>
      <c r="C890" s="119" t="s">
        <v>1948</v>
      </c>
      <c r="D890" s="120">
        <v>125000</v>
      </c>
      <c r="E890" s="88" t="s">
        <v>20</v>
      </c>
      <c r="F890" s="89">
        <v>0</v>
      </c>
      <c r="G890" s="160"/>
      <c r="H890" s="160"/>
    </row>
    <row r="891" spans="1:8" x14ac:dyDescent="0.3">
      <c r="A891" s="117">
        <v>4</v>
      </c>
      <c r="B891" s="118" t="s">
        <v>1958</v>
      </c>
      <c r="C891" s="119" t="s">
        <v>1949</v>
      </c>
      <c r="D891" s="120">
        <v>125000</v>
      </c>
      <c r="E891" s="88" t="s">
        <v>20</v>
      </c>
      <c r="F891" s="89">
        <v>0</v>
      </c>
      <c r="G891" s="160"/>
      <c r="H891" s="160"/>
    </row>
    <row r="892" spans="1:8" x14ac:dyDescent="0.3">
      <c r="A892" s="117">
        <v>5</v>
      </c>
      <c r="B892" s="118" t="s">
        <v>1959</v>
      </c>
      <c r="C892" s="119" t="s">
        <v>1950</v>
      </c>
      <c r="D892" s="120">
        <v>300000</v>
      </c>
      <c r="E892" s="88" t="s">
        <v>20</v>
      </c>
      <c r="F892" s="89">
        <v>0</v>
      </c>
      <c r="G892" s="160"/>
      <c r="H892" s="160"/>
    </row>
    <row r="893" spans="1:8" x14ac:dyDescent="0.3">
      <c r="A893" s="117">
        <v>6</v>
      </c>
      <c r="B893" s="118" t="s">
        <v>1960</v>
      </c>
      <c r="C893" s="119" t="s">
        <v>1951</v>
      </c>
      <c r="D893" s="120">
        <v>350000</v>
      </c>
      <c r="E893" s="88" t="s">
        <v>20</v>
      </c>
      <c r="F893" s="89">
        <v>0</v>
      </c>
      <c r="G893" s="160"/>
      <c r="H893" s="160"/>
    </row>
    <row r="894" spans="1:8" x14ac:dyDescent="0.3">
      <c r="A894" s="117">
        <v>7</v>
      </c>
      <c r="B894" s="118" t="s">
        <v>1961</v>
      </c>
      <c r="C894" s="119" t="s">
        <v>1952</v>
      </c>
      <c r="D894" s="120">
        <v>450000</v>
      </c>
      <c r="E894" s="88" t="s">
        <v>20</v>
      </c>
      <c r="F894" s="89">
        <v>0</v>
      </c>
      <c r="G894" s="160"/>
      <c r="H894" s="160"/>
    </row>
    <row r="895" spans="1:8" x14ac:dyDescent="0.3">
      <c r="A895" s="117">
        <v>8</v>
      </c>
      <c r="B895" s="118" t="s">
        <v>1962</v>
      </c>
      <c r="C895" s="119" t="s">
        <v>1953</v>
      </c>
      <c r="D895" s="120">
        <v>450000</v>
      </c>
      <c r="E895" s="88" t="s">
        <v>20</v>
      </c>
      <c r="F895" s="89">
        <v>0</v>
      </c>
      <c r="G895" s="160"/>
      <c r="H895" s="160"/>
    </row>
    <row r="896" spans="1:8" x14ac:dyDescent="0.3">
      <c r="A896" s="117">
        <v>9</v>
      </c>
      <c r="B896" s="118" t="s">
        <v>1963</v>
      </c>
      <c r="C896" s="119" t="s">
        <v>1954</v>
      </c>
      <c r="D896" s="120">
        <v>1200000</v>
      </c>
      <c r="E896" s="88" t="s">
        <v>20</v>
      </c>
      <c r="F896" s="89">
        <f>D896</f>
        <v>1200000</v>
      </c>
      <c r="G896" s="160"/>
      <c r="H896" s="160"/>
    </row>
    <row r="897" spans="1:8" ht="15" customHeight="1" x14ac:dyDescent="0.3">
      <c r="A897" s="607" t="s">
        <v>1945</v>
      </c>
      <c r="B897" s="607"/>
      <c r="C897" s="607"/>
      <c r="D897" s="102">
        <v>5000000</v>
      </c>
      <c r="E897" s="88" t="s">
        <v>20</v>
      </c>
      <c r="F897" s="98">
        <f>SUM(F888:F896)</f>
        <v>1200000</v>
      </c>
      <c r="G897" s="126"/>
      <c r="H897" s="126"/>
    </row>
    <row r="898" spans="1:8" x14ac:dyDescent="0.3">
      <c r="A898" s="121">
        <v>61</v>
      </c>
      <c r="B898" s="114" t="s">
        <v>1964</v>
      </c>
      <c r="F898" s="84"/>
    </row>
    <row r="899" spans="1:8" x14ac:dyDescent="0.3">
      <c r="A899" s="94">
        <v>1</v>
      </c>
      <c r="B899" s="100" t="s">
        <v>1976</v>
      </c>
      <c r="C899" s="96" t="s">
        <v>1970</v>
      </c>
      <c r="D899" s="11">
        <v>6500000</v>
      </c>
      <c r="E899" s="88" t="s">
        <v>20</v>
      </c>
      <c r="F899" s="11">
        <v>0</v>
      </c>
      <c r="G899" s="160"/>
      <c r="H899" s="160"/>
    </row>
    <row r="900" spans="1:8" x14ac:dyDescent="0.3">
      <c r="A900" s="94">
        <v>2</v>
      </c>
      <c r="B900" s="100" t="s">
        <v>1977</v>
      </c>
      <c r="C900" s="96" t="s">
        <v>1971</v>
      </c>
      <c r="D900" s="11">
        <v>1900000</v>
      </c>
      <c r="E900" s="88" t="s">
        <v>20</v>
      </c>
      <c r="F900" s="89">
        <v>0</v>
      </c>
      <c r="G900" s="160"/>
      <c r="H900" s="160"/>
    </row>
    <row r="901" spans="1:8" x14ac:dyDescent="0.3">
      <c r="A901" s="94">
        <v>3</v>
      </c>
      <c r="B901" s="100" t="s">
        <v>1978</v>
      </c>
      <c r="C901" s="96" t="s">
        <v>1972</v>
      </c>
      <c r="D901" s="11">
        <v>5000000</v>
      </c>
      <c r="E901" s="88" t="s">
        <v>20</v>
      </c>
      <c r="F901" s="89">
        <v>0</v>
      </c>
      <c r="G901" s="160"/>
      <c r="H901" s="160"/>
    </row>
    <row r="902" spans="1:8" ht="31.2" x14ac:dyDescent="0.3">
      <c r="A902" s="94">
        <v>4</v>
      </c>
      <c r="B902" s="100" t="s">
        <v>1979</v>
      </c>
      <c r="C902" s="96" t="s">
        <v>1973</v>
      </c>
      <c r="D902" s="11">
        <v>8300000</v>
      </c>
      <c r="E902" s="88" t="s">
        <v>20</v>
      </c>
      <c r="F902" s="11">
        <v>5000000</v>
      </c>
      <c r="G902" s="160"/>
      <c r="H902" s="160"/>
    </row>
    <row r="903" spans="1:8" x14ac:dyDescent="0.3">
      <c r="A903" s="94">
        <v>5</v>
      </c>
      <c r="B903" s="100" t="s">
        <v>1980</v>
      </c>
      <c r="C903" s="96" t="s">
        <v>1974</v>
      </c>
      <c r="D903" s="11">
        <v>8300000</v>
      </c>
      <c r="E903" s="88" t="s">
        <v>20</v>
      </c>
      <c r="F903" s="11">
        <v>5000000</v>
      </c>
      <c r="G903" s="160"/>
      <c r="H903" s="160"/>
    </row>
    <row r="904" spans="1:8" ht="15" customHeight="1" x14ac:dyDescent="0.3">
      <c r="A904" s="608" t="s">
        <v>1975</v>
      </c>
      <c r="B904" s="608"/>
      <c r="C904" s="608"/>
      <c r="D904" s="113">
        <v>30000000</v>
      </c>
      <c r="E904" s="88" t="s">
        <v>20</v>
      </c>
      <c r="F904" s="98">
        <f>SUM(F899:F903)</f>
        <v>10000000</v>
      </c>
      <c r="G904" s="126"/>
      <c r="H904" s="126"/>
    </row>
    <row r="905" spans="1:8" x14ac:dyDescent="0.3">
      <c r="A905" s="121">
        <v>62</v>
      </c>
      <c r="B905" s="114" t="s">
        <v>1981</v>
      </c>
      <c r="F905" s="84"/>
    </row>
    <row r="906" spans="1:8" x14ac:dyDescent="0.3">
      <c r="A906" s="117">
        <v>1</v>
      </c>
      <c r="B906" s="118" t="s">
        <v>1987</v>
      </c>
      <c r="C906" s="119" t="s">
        <v>1984</v>
      </c>
      <c r="D906" s="120">
        <v>10000000</v>
      </c>
      <c r="E906" s="88" t="s">
        <v>20</v>
      </c>
      <c r="F906" s="146">
        <f>D906</f>
        <v>10000000</v>
      </c>
      <c r="G906" s="160"/>
      <c r="H906" s="160"/>
    </row>
    <row r="907" spans="1:8" x14ac:dyDescent="0.3">
      <c r="A907" s="117">
        <v>2</v>
      </c>
      <c r="B907" s="118" t="s">
        <v>1988</v>
      </c>
      <c r="C907" s="119" t="s">
        <v>1985</v>
      </c>
      <c r="D907" s="122">
        <v>0</v>
      </c>
      <c r="E907" s="88" t="s">
        <v>20</v>
      </c>
      <c r="F907" s="146">
        <f>D907</f>
        <v>0</v>
      </c>
      <c r="G907" s="160"/>
      <c r="H907" s="160"/>
    </row>
    <row r="908" spans="1:8" x14ac:dyDescent="0.3">
      <c r="A908" s="117">
        <v>3</v>
      </c>
      <c r="B908" s="118" t="s">
        <v>1989</v>
      </c>
      <c r="C908" s="119" t="s">
        <v>1986</v>
      </c>
      <c r="D908" s="120">
        <v>70286270</v>
      </c>
      <c r="E908" s="88" t="s">
        <v>20</v>
      </c>
      <c r="F908" s="146">
        <f>D908</f>
        <v>70286270</v>
      </c>
      <c r="G908" s="160"/>
      <c r="H908" s="160"/>
    </row>
    <row r="909" spans="1:8" ht="15" customHeight="1" x14ac:dyDescent="0.3">
      <c r="A909" s="607" t="s">
        <v>1983</v>
      </c>
      <c r="B909" s="607"/>
      <c r="C909" s="607"/>
      <c r="D909" s="102">
        <v>80286270</v>
      </c>
      <c r="E909" s="88" t="s">
        <v>20</v>
      </c>
      <c r="F909" s="98">
        <f>SUM(F906:F908)</f>
        <v>80286270</v>
      </c>
      <c r="G909" s="126"/>
      <c r="H909" s="126"/>
    </row>
    <row r="910" spans="1:8" x14ac:dyDescent="0.3">
      <c r="A910" s="121">
        <v>63</v>
      </c>
      <c r="B910" s="112" t="s">
        <v>1990</v>
      </c>
      <c r="F910" s="84"/>
    </row>
    <row r="911" spans="1:8" ht="31.2" x14ac:dyDescent="0.3">
      <c r="A911" s="117">
        <v>1</v>
      </c>
      <c r="B911" s="118" t="s">
        <v>1993</v>
      </c>
      <c r="C911" s="119" t="s">
        <v>1991</v>
      </c>
      <c r="D911" s="120">
        <v>50000000</v>
      </c>
      <c r="E911" s="88" t="s">
        <v>20</v>
      </c>
      <c r="F911" s="89">
        <f>D911</f>
        <v>50000000</v>
      </c>
      <c r="G911" s="160"/>
      <c r="H911" s="160"/>
    </row>
    <row r="912" spans="1:8" x14ac:dyDescent="0.3">
      <c r="A912" s="117">
        <v>2</v>
      </c>
      <c r="B912" s="118" t="s">
        <v>1994</v>
      </c>
      <c r="C912" s="119" t="s">
        <v>1992</v>
      </c>
      <c r="D912" s="120">
        <v>50000000</v>
      </c>
      <c r="E912" s="88" t="s">
        <v>20</v>
      </c>
      <c r="F912" s="89">
        <f>D912</f>
        <v>50000000</v>
      </c>
      <c r="G912" s="160"/>
      <c r="H912" s="160"/>
    </row>
    <row r="913" spans="1:8" ht="15" customHeight="1" x14ac:dyDescent="0.3">
      <c r="A913" s="607" t="s">
        <v>1995</v>
      </c>
      <c r="B913" s="607"/>
      <c r="C913" s="607"/>
      <c r="D913" s="102">
        <v>100000000</v>
      </c>
      <c r="E913" s="88" t="s">
        <v>20</v>
      </c>
      <c r="F913" s="98">
        <f>SUM(F910:F912)</f>
        <v>100000000</v>
      </c>
      <c r="G913" s="126"/>
      <c r="H913" s="126"/>
    </row>
    <row r="914" spans="1:8" x14ac:dyDescent="0.3">
      <c r="A914" s="121">
        <v>64</v>
      </c>
      <c r="B914" s="114" t="s">
        <v>1997</v>
      </c>
      <c r="F914" s="84"/>
    </row>
    <row r="915" spans="1:8" x14ac:dyDescent="0.3">
      <c r="A915" s="117">
        <v>1</v>
      </c>
      <c r="B915" s="118" t="s">
        <v>2008</v>
      </c>
      <c r="C915" s="119" t="s">
        <v>2000</v>
      </c>
      <c r="D915" s="120">
        <v>10000000</v>
      </c>
      <c r="E915" s="88" t="s">
        <v>20</v>
      </c>
      <c r="F915" s="89">
        <f>D915</f>
        <v>10000000</v>
      </c>
      <c r="G915" s="160"/>
      <c r="H915" s="160"/>
    </row>
    <row r="916" spans="1:8" ht="21" customHeight="1" x14ac:dyDescent="0.3">
      <c r="A916" s="117">
        <v>2</v>
      </c>
      <c r="B916" s="118" t="s">
        <v>2009</v>
      </c>
      <c r="C916" s="119" t="s">
        <v>2001</v>
      </c>
      <c r="D916" s="120">
        <v>100000000</v>
      </c>
      <c r="E916" s="123">
        <v>68611111.109999999</v>
      </c>
      <c r="F916" s="89">
        <f t="shared" ref="F916:F922" si="34">D916</f>
        <v>100000000</v>
      </c>
      <c r="G916" s="160"/>
      <c r="H916" s="160"/>
    </row>
    <row r="917" spans="1:8" x14ac:dyDescent="0.3">
      <c r="A917" s="117">
        <v>3</v>
      </c>
      <c r="B917" s="118" t="s">
        <v>2010</v>
      </c>
      <c r="C917" s="119" t="s">
        <v>2002</v>
      </c>
      <c r="D917" s="120">
        <v>15000000</v>
      </c>
      <c r="E917" s="123">
        <v>700000</v>
      </c>
      <c r="F917" s="89">
        <f t="shared" si="34"/>
        <v>15000000</v>
      </c>
      <c r="G917" s="160"/>
      <c r="H917" s="160"/>
    </row>
    <row r="918" spans="1:8" ht="31.2" x14ac:dyDescent="0.3">
      <c r="A918" s="117">
        <v>4</v>
      </c>
      <c r="B918" s="118" t="s">
        <v>2011</v>
      </c>
      <c r="C918" s="119" t="s">
        <v>2003</v>
      </c>
      <c r="D918" s="120">
        <v>20000000</v>
      </c>
      <c r="E918" s="88" t="s">
        <v>20</v>
      </c>
      <c r="F918" s="89">
        <f t="shared" si="34"/>
        <v>20000000</v>
      </c>
      <c r="G918" s="160"/>
      <c r="H918" s="160"/>
    </row>
    <row r="919" spans="1:8" ht="31.2" x14ac:dyDescent="0.3">
      <c r="A919" s="117">
        <v>5</v>
      </c>
      <c r="B919" s="118" t="s">
        <v>2012</v>
      </c>
      <c r="C919" s="119" t="s">
        <v>2004</v>
      </c>
      <c r="D919" s="120">
        <v>5000000</v>
      </c>
      <c r="E919" s="123">
        <v>600000</v>
      </c>
      <c r="F919" s="89">
        <f t="shared" si="34"/>
        <v>5000000</v>
      </c>
      <c r="G919" s="160"/>
      <c r="H919" s="160"/>
    </row>
    <row r="920" spans="1:8" ht="15.75" customHeight="1" x14ac:dyDescent="0.3">
      <c r="A920" s="117">
        <v>6</v>
      </c>
      <c r="B920" s="118" t="s">
        <v>2013</v>
      </c>
      <c r="C920" s="119" t="s">
        <v>2005</v>
      </c>
      <c r="D920" s="120">
        <v>40000000</v>
      </c>
      <c r="E920" s="88" t="s">
        <v>20</v>
      </c>
      <c r="F920" s="89">
        <f t="shared" si="34"/>
        <v>40000000</v>
      </c>
      <c r="G920" s="160"/>
      <c r="H920" s="160"/>
    </row>
    <row r="921" spans="1:8" x14ac:dyDescent="0.3">
      <c r="A921" s="117">
        <v>7</v>
      </c>
      <c r="B921" s="118" t="s">
        <v>2014</v>
      </c>
      <c r="C921" s="119" t="s">
        <v>2006</v>
      </c>
      <c r="D921" s="120">
        <v>50000000</v>
      </c>
      <c r="E921" s="88" t="s">
        <v>20</v>
      </c>
      <c r="F921" s="89">
        <f t="shared" si="34"/>
        <v>50000000</v>
      </c>
      <c r="G921" s="160"/>
      <c r="H921" s="160"/>
    </row>
    <row r="922" spans="1:8" x14ac:dyDescent="0.3">
      <c r="A922" s="117">
        <v>8</v>
      </c>
      <c r="B922" s="118" t="s">
        <v>2015</v>
      </c>
      <c r="C922" s="119" t="s">
        <v>2007</v>
      </c>
      <c r="D922" s="120">
        <v>10000000</v>
      </c>
      <c r="E922" s="88" t="s">
        <v>20</v>
      </c>
      <c r="F922" s="89">
        <f t="shared" si="34"/>
        <v>10000000</v>
      </c>
      <c r="G922" s="160"/>
      <c r="H922" s="160"/>
    </row>
    <row r="923" spans="1:8" ht="15" customHeight="1" x14ac:dyDescent="0.3">
      <c r="A923" s="607" t="s">
        <v>1999</v>
      </c>
      <c r="B923" s="607"/>
      <c r="C923" s="607"/>
      <c r="D923" s="102">
        <v>250000000</v>
      </c>
      <c r="E923" s="103">
        <v>69911111.109999999</v>
      </c>
      <c r="F923" s="98">
        <f>SUM(F915:F922)</f>
        <v>250000000</v>
      </c>
      <c r="G923" s="126"/>
      <c r="H923" s="126"/>
    </row>
    <row r="924" spans="1:8" x14ac:dyDescent="0.3">
      <c r="A924" s="121">
        <v>65</v>
      </c>
      <c r="B924" s="114" t="s">
        <v>2016</v>
      </c>
      <c r="F924" s="84"/>
    </row>
    <row r="925" spans="1:8" ht="31.2" x14ac:dyDescent="0.3">
      <c r="A925" s="117">
        <v>1</v>
      </c>
      <c r="B925" s="118" t="s">
        <v>2030</v>
      </c>
      <c r="C925" s="119" t="s">
        <v>2021</v>
      </c>
      <c r="D925" s="120">
        <v>12000000</v>
      </c>
      <c r="E925" s="88" t="s">
        <v>20</v>
      </c>
      <c r="F925" s="89">
        <v>0</v>
      </c>
      <c r="G925" s="160"/>
      <c r="H925" s="160"/>
    </row>
    <row r="926" spans="1:8" ht="31.2" x14ac:dyDescent="0.3">
      <c r="A926" s="117">
        <v>2</v>
      </c>
      <c r="B926" s="118" t="s">
        <v>2031</v>
      </c>
      <c r="C926" s="119" t="s">
        <v>2022</v>
      </c>
      <c r="D926" s="120">
        <v>1750000</v>
      </c>
      <c r="E926" s="88" t="s">
        <v>20</v>
      </c>
      <c r="F926" s="89">
        <f t="shared" ref="F926:F931" si="35">D926</f>
        <v>1750000</v>
      </c>
      <c r="G926" s="160"/>
      <c r="H926" s="160"/>
    </row>
    <row r="927" spans="1:8" ht="31.2" x14ac:dyDescent="0.3">
      <c r="A927" s="117">
        <v>3</v>
      </c>
      <c r="B927" s="118" t="s">
        <v>2032</v>
      </c>
      <c r="C927" s="119" t="s">
        <v>2023</v>
      </c>
      <c r="D927" s="120">
        <v>2000000</v>
      </c>
      <c r="E927" s="88" t="s">
        <v>20</v>
      </c>
      <c r="F927" s="89">
        <f t="shared" si="35"/>
        <v>2000000</v>
      </c>
      <c r="G927" s="160"/>
      <c r="H927" s="160"/>
    </row>
    <row r="928" spans="1:8" ht="31.2" x14ac:dyDescent="0.3">
      <c r="A928" s="117">
        <v>4</v>
      </c>
      <c r="B928" s="118" t="s">
        <v>2033</v>
      </c>
      <c r="C928" s="119" t="s">
        <v>2024</v>
      </c>
      <c r="D928" s="120">
        <v>11000000</v>
      </c>
      <c r="E928" s="88" t="s">
        <v>20</v>
      </c>
      <c r="F928" s="89">
        <v>5000000</v>
      </c>
      <c r="G928" s="160"/>
      <c r="H928" s="160"/>
    </row>
    <row r="929" spans="1:8" ht="31.2" x14ac:dyDescent="0.3">
      <c r="A929" s="117">
        <v>5</v>
      </c>
      <c r="B929" s="118" t="s">
        <v>2034</v>
      </c>
      <c r="C929" s="119" t="s">
        <v>2025</v>
      </c>
      <c r="D929" s="120">
        <v>5000000</v>
      </c>
      <c r="E929" s="88" t="s">
        <v>20</v>
      </c>
      <c r="F929" s="89">
        <f t="shared" si="35"/>
        <v>5000000</v>
      </c>
      <c r="G929" s="160"/>
      <c r="H929" s="160"/>
    </row>
    <row r="930" spans="1:8" x14ac:dyDescent="0.3">
      <c r="A930" s="117">
        <v>6</v>
      </c>
      <c r="B930" s="118" t="s">
        <v>2035</v>
      </c>
      <c r="C930" s="119" t="s">
        <v>2026</v>
      </c>
      <c r="D930" s="120">
        <v>5750000</v>
      </c>
      <c r="E930" s="123">
        <v>1795333.33</v>
      </c>
      <c r="F930" s="89">
        <f t="shared" si="35"/>
        <v>5750000</v>
      </c>
      <c r="G930" s="160"/>
      <c r="H930" s="160"/>
    </row>
    <row r="931" spans="1:8" x14ac:dyDescent="0.3">
      <c r="A931" s="117">
        <v>7</v>
      </c>
      <c r="B931" s="118" t="s">
        <v>2036</v>
      </c>
      <c r="C931" s="119" t="s">
        <v>2027</v>
      </c>
      <c r="D931" s="120">
        <v>2500000</v>
      </c>
      <c r="E931" s="88" t="s">
        <v>20</v>
      </c>
      <c r="F931" s="89">
        <f t="shared" si="35"/>
        <v>2500000</v>
      </c>
      <c r="G931" s="160"/>
      <c r="H931" s="160"/>
    </row>
    <row r="932" spans="1:8" x14ac:dyDescent="0.3">
      <c r="A932" s="117">
        <v>8</v>
      </c>
      <c r="B932" s="118" t="s">
        <v>2038</v>
      </c>
      <c r="C932" s="119" t="s">
        <v>2028</v>
      </c>
      <c r="D932" s="120">
        <v>17000000</v>
      </c>
      <c r="E932" s="88" t="s">
        <v>20</v>
      </c>
      <c r="F932" s="89">
        <v>5000000</v>
      </c>
      <c r="G932" s="160"/>
      <c r="H932" s="160"/>
    </row>
    <row r="933" spans="1:8" ht="31.2" x14ac:dyDescent="0.3">
      <c r="A933" s="117">
        <v>9</v>
      </c>
      <c r="B933" s="118" t="s">
        <v>2037</v>
      </c>
      <c r="C933" s="119" t="s">
        <v>2029</v>
      </c>
      <c r="D933" s="120">
        <v>8000000</v>
      </c>
      <c r="E933" s="88" t="s">
        <v>20</v>
      </c>
      <c r="F933" s="89">
        <v>3000000</v>
      </c>
      <c r="G933" s="160"/>
      <c r="H933" s="160"/>
    </row>
    <row r="934" spans="1:8" ht="15" customHeight="1" x14ac:dyDescent="0.3">
      <c r="A934" s="607" t="s">
        <v>2020</v>
      </c>
      <c r="B934" s="607"/>
      <c r="C934" s="607"/>
      <c r="D934" s="102">
        <v>65000000</v>
      </c>
      <c r="E934" s="103">
        <v>1795333.33</v>
      </c>
      <c r="F934" s="98">
        <f>SUM(F925:F933)</f>
        <v>30000000</v>
      </c>
      <c r="G934" s="126"/>
      <c r="H934" s="126"/>
    </row>
    <row r="935" spans="1:8" x14ac:dyDescent="0.3">
      <c r="A935" s="121">
        <v>66</v>
      </c>
      <c r="B935" s="114" t="s">
        <v>2039</v>
      </c>
      <c r="F935" s="84"/>
    </row>
    <row r="936" spans="1:8" ht="31.2" x14ac:dyDescent="0.3">
      <c r="A936" s="117">
        <v>1</v>
      </c>
      <c r="B936" s="118" t="s">
        <v>2051</v>
      </c>
      <c r="C936" s="119" t="s">
        <v>2042</v>
      </c>
      <c r="D936" s="120">
        <v>750000</v>
      </c>
      <c r="E936" s="88" t="s">
        <v>20</v>
      </c>
      <c r="F936" s="89">
        <f>D936</f>
        <v>750000</v>
      </c>
      <c r="G936" s="160"/>
      <c r="H936" s="160"/>
    </row>
    <row r="937" spans="1:8" ht="31.2" x14ac:dyDescent="0.3">
      <c r="A937" s="117">
        <v>2</v>
      </c>
      <c r="B937" s="118" t="s">
        <v>2052</v>
      </c>
      <c r="C937" s="119" t="s">
        <v>2043</v>
      </c>
      <c r="D937" s="120">
        <v>750000</v>
      </c>
      <c r="E937" s="88" t="s">
        <v>20</v>
      </c>
      <c r="F937" s="89">
        <f t="shared" ref="F937:F944" si="36">D937</f>
        <v>750000</v>
      </c>
      <c r="G937" s="160"/>
      <c r="H937" s="160"/>
    </row>
    <row r="938" spans="1:8" ht="31.2" x14ac:dyDescent="0.3">
      <c r="A938" s="117">
        <v>3</v>
      </c>
      <c r="B938" s="118" t="s">
        <v>2053</v>
      </c>
      <c r="C938" s="119" t="s">
        <v>2044</v>
      </c>
      <c r="D938" s="120">
        <v>4800000</v>
      </c>
      <c r="E938" s="88" t="s">
        <v>20</v>
      </c>
      <c r="F938" s="89">
        <f t="shared" si="36"/>
        <v>4800000</v>
      </c>
      <c r="G938" s="160"/>
      <c r="H938" s="160"/>
    </row>
    <row r="939" spans="1:8" x14ac:dyDescent="0.3">
      <c r="A939" s="117">
        <v>4</v>
      </c>
      <c r="B939" s="118" t="s">
        <v>2054</v>
      </c>
      <c r="C939" s="119" t="s">
        <v>2045</v>
      </c>
      <c r="D939" s="120">
        <v>1200000</v>
      </c>
      <c r="E939" s="88" t="s">
        <v>20</v>
      </c>
      <c r="F939" s="89">
        <f t="shared" si="36"/>
        <v>1200000</v>
      </c>
      <c r="G939" s="160"/>
      <c r="H939" s="160"/>
    </row>
    <row r="940" spans="1:8" x14ac:dyDescent="0.3">
      <c r="A940" s="117">
        <v>5</v>
      </c>
      <c r="B940" s="118" t="s">
        <v>2055</v>
      </c>
      <c r="C940" s="119" t="s">
        <v>2046</v>
      </c>
      <c r="D940" s="120">
        <v>1500000</v>
      </c>
      <c r="E940" s="88" t="s">
        <v>20</v>
      </c>
      <c r="F940" s="89">
        <f t="shared" si="36"/>
        <v>1500000</v>
      </c>
      <c r="G940" s="160"/>
      <c r="H940" s="160"/>
    </row>
    <row r="941" spans="1:8" x14ac:dyDescent="0.3">
      <c r="A941" s="117">
        <v>6</v>
      </c>
      <c r="B941" s="118" t="s">
        <v>2056</v>
      </c>
      <c r="C941" s="119" t="s">
        <v>2047</v>
      </c>
      <c r="D941" s="120">
        <v>1000000</v>
      </c>
      <c r="E941" s="88" t="s">
        <v>20</v>
      </c>
      <c r="F941" s="89">
        <f t="shared" si="36"/>
        <v>1000000</v>
      </c>
      <c r="G941" s="160"/>
      <c r="H941" s="160"/>
    </row>
    <row r="942" spans="1:8" x14ac:dyDescent="0.3">
      <c r="A942" s="117">
        <v>7</v>
      </c>
      <c r="B942" s="118" t="s">
        <v>2057</v>
      </c>
      <c r="C942" s="119" t="s">
        <v>2048</v>
      </c>
      <c r="D942" s="120">
        <v>1150000000</v>
      </c>
      <c r="E942" s="123">
        <v>450000000</v>
      </c>
      <c r="F942" s="89">
        <f t="shared" si="36"/>
        <v>1150000000</v>
      </c>
      <c r="G942" s="160"/>
      <c r="H942" s="160"/>
    </row>
    <row r="943" spans="1:8" ht="31.2" x14ac:dyDescent="0.3">
      <c r="A943" s="117">
        <v>8</v>
      </c>
      <c r="B943" s="118" t="s">
        <v>2058</v>
      </c>
      <c r="C943" s="119" t="s">
        <v>2049</v>
      </c>
      <c r="D943" s="120">
        <v>50000000</v>
      </c>
      <c r="E943" s="123">
        <v>50000000</v>
      </c>
      <c r="F943" s="89">
        <f t="shared" si="36"/>
        <v>50000000</v>
      </c>
      <c r="G943" s="160"/>
      <c r="H943" s="160"/>
    </row>
    <row r="944" spans="1:8" x14ac:dyDescent="0.3">
      <c r="A944" s="117">
        <v>9</v>
      </c>
      <c r="B944" s="118" t="s">
        <v>2059</v>
      </c>
      <c r="C944" s="119" t="s">
        <v>2050</v>
      </c>
      <c r="D944" s="88" t="s">
        <v>20</v>
      </c>
      <c r="E944" s="88" t="s">
        <v>20</v>
      </c>
      <c r="F944" s="89" t="str">
        <f t="shared" si="36"/>
        <v>-</v>
      </c>
      <c r="G944" s="160"/>
      <c r="H944" s="160"/>
    </row>
    <row r="945" spans="1:8" ht="15" customHeight="1" x14ac:dyDescent="0.3">
      <c r="A945" s="607" t="s">
        <v>2041</v>
      </c>
      <c r="B945" s="607"/>
      <c r="C945" s="607"/>
      <c r="D945" s="102">
        <v>1210000000</v>
      </c>
      <c r="E945" s="103">
        <v>500000000</v>
      </c>
      <c r="F945" s="98">
        <f>SUM(F936:F944)</f>
        <v>1210000000</v>
      </c>
      <c r="G945" s="126"/>
      <c r="H945" s="126"/>
    </row>
    <row r="946" spans="1:8" x14ac:dyDescent="0.3">
      <c r="A946" s="121">
        <v>67</v>
      </c>
      <c r="B946" s="112" t="s">
        <v>2060</v>
      </c>
      <c r="F946" s="84"/>
    </row>
    <row r="947" spans="1:8" ht="31.2" x14ac:dyDescent="0.3">
      <c r="A947" s="117">
        <v>1</v>
      </c>
      <c r="B947" s="118" t="s">
        <v>2075</v>
      </c>
      <c r="C947" s="119" t="s">
        <v>2061</v>
      </c>
      <c r="D947" s="120">
        <v>30000000</v>
      </c>
      <c r="E947" s="88" t="s">
        <v>20</v>
      </c>
      <c r="F947" s="89">
        <f>D947</f>
        <v>30000000</v>
      </c>
      <c r="G947" s="160"/>
      <c r="H947" s="160"/>
    </row>
    <row r="948" spans="1:8" x14ac:dyDescent="0.3">
      <c r="A948" s="117">
        <v>2</v>
      </c>
      <c r="B948" s="118" t="s">
        <v>2076</v>
      </c>
      <c r="C948" s="119" t="s">
        <v>2062</v>
      </c>
      <c r="D948" s="120">
        <v>15000000</v>
      </c>
      <c r="E948" s="123">
        <v>2000000</v>
      </c>
      <c r="F948" s="89">
        <f t="shared" ref="F948:F960" si="37">D948</f>
        <v>15000000</v>
      </c>
      <c r="G948" s="160"/>
      <c r="H948" s="160"/>
    </row>
    <row r="949" spans="1:8" x14ac:dyDescent="0.3">
      <c r="A949" s="117">
        <v>3</v>
      </c>
      <c r="B949" s="118" t="s">
        <v>2077</v>
      </c>
      <c r="C949" s="119" t="s">
        <v>2063</v>
      </c>
      <c r="D949" s="120">
        <v>15000000</v>
      </c>
      <c r="E949" s="88" t="s">
        <v>20</v>
      </c>
      <c r="F949" s="89">
        <f t="shared" si="37"/>
        <v>15000000</v>
      </c>
      <c r="G949" s="160"/>
      <c r="H949" s="160"/>
    </row>
    <row r="950" spans="1:8" ht="31.2" x14ac:dyDescent="0.3">
      <c r="A950" s="117">
        <v>4</v>
      </c>
      <c r="B950" s="118" t="s">
        <v>2078</v>
      </c>
      <c r="C950" s="119" t="s">
        <v>2064</v>
      </c>
      <c r="D950" s="120">
        <v>20000000</v>
      </c>
      <c r="E950" s="88" t="s">
        <v>20</v>
      </c>
      <c r="F950" s="89">
        <f t="shared" si="37"/>
        <v>20000000</v>
      </c>
      <c r="G950" s="160"/>
      <c r="H950" s="160"/>
    </row>
    <row r="951" spans="1:8" ht="31.2" x14ac:dyDescent="0.3">
      <c r="A951" s="117">
        <v>5</v>
      </c>
      <c r="B951" s="118" t="s">
        <v>2079</v>
      </c>
      <c r="C951" s="119" t="s">
        <v>2065</v>
      </c>
      <c r="D951" s="120">
        <v>15000000</v>
      </c>
      <c r="E951" s="88" t="s">
        <v>20</v>
      </c>
      <c r="F951" s="89">
        <f t="shared" si="37"/>
        <v>15000000</v>
      </c>
      <c r="G951" s="160"/>
      <c r="H951" s="160"/>
    </row>
    <row r="952" spans="1:8" ht="31.2" x14ac:dyDescent="0.3">
      <c r="A952" s="117">
        <v>6</v>
      </c>
      <c r="B952" s="118" t="s">
        <v>2080</v>
      </c>
      <c r="C952" s="119" t="s">
        <v>2066</v>
      </c>
      <c r="D952" s="120">
        <v>20000000</v>
      </c>
      <c r="E952" s="88" t="s">
        <v>20</v>
      </c>
      <c r="F952" s="89">
        <f t="shared" si="37"/>
        <v>20000000</v>
      </c>
      <c r="G952" s="160"/>
      <c r="H952" s="160"/>
    </row>
    <row r="953" spans="1:8" ht="31.2" x14ac:dyDescent="0.3">
      <c r="A953" s="117">
        <v>7</v>
      </c>
      <c r="B953" s="118" t="s">
        <v>2081</v>
      </c>
      <c r="C953" s="119" t="s">
        <v>2067</v>
      </c>
      <c r="D953" s="120">
        <v>20000000</v>
      </c>
      <c r="E953" s="88" t="s">
        <v>20</v>
      </c>
      <c r="F953" s="89">
        <f t="shared" si="37"/>
        <v>20000000</v>
      </c>
      <c r="G953" s="160"/>
      <c r="H953" s="160"/>
    </row>
    <row r="954" spans="1:8" ht="31.2" x14ac:dyDescent="0.3">
      <c r="A954" s="117">
        <v>8</v>
      </c>
      <c r="B954" s="118" t="s">
        <v>2082</v>
      </c>
      <c r="C954" s="119" t="s">
        <v>2068</v>
      </c>
      <c r="D954" s="120">
        <v>30000000</v>
      </c>
      <c r="E954" s="88" t="s">
        <v>20</v>
      </c>
      <c r="F954" s="89">
        <f t="shared" si="37"/>
        <v>30000000</v>
      </c>
      <c r="G954" s="160"/>
      <c r="H954" s="160"/>
    </row>
    <row r="955" spans="1:8" ht="31.2" x14ac:dyDescent="0.3">
      <c r="A955" s="117">
        <v>9</v>
      </c>
      <c r="B955" s="118" t="s">
        <v>2083</v>
      </c>
      <c r="C955" s="119" t="s">
        <v>2069</v>
      </c>
      <c r="D955" s="120">
        <v>200000000</v>
      </c>
      <c r="E955" s="88" t="s">
        <v>20</v>
      </c>
      <c r="F955" s="89">
        <f t="shared" si="37"/>
        <v>200000000</v>
      </c>
      <c r="G955" s="160"/>
      <c r="H955" s="160"/>
    </row>
    <row r="956" spans="1:8" x14ac:dyDescent="0.3">
      <c r="A956" s="117">
        <v>10</v>
      </c>
      <c r="B956" s="118" t="s">
        <v>2084</v>
      </c>
      <c r="C956" s="119" t="s">
        <v>2070</v>
      </c>
      <c r="D956" s="120">
        <v>40000000</v>
      </c>
      <c r="E956" s="88" t="s">
        <v>20</v>
      </c>
      <c r="F956" s="89">
        <f t="shared" si="37"/>
        <v>40000000</v>
      </c>
      <c r="G956" s="160"/>
      <c r="H956" s="160"/>
    </row>
    <row r="957" spans="1:8" x14ac:dyDescent="0.3">
      <c r="A957" s="117">
        <v>11</v>
      </c>
      <c r="B957" s="118" t="s">
        <v>2085</v>
      </c>
      <c r="C957" s="119" t="s">
        <v>2071</v>
      </c>
      <c r="D957" s="120">
        <v>30000000</v>
      </c>
      <c r="E957" s="88" t="s">
        <v>20</v>
      </c>
      <c r="F957" s="89">
        <f t="shared" si="37"/>
        <v>30000000</v>
      </c>
      <c r="G957" s="160"/>
      <c r="H957" s="160"/>
    </row>
    <row r="958" spans="1:8" x14ac:dyDescent="0.3">
      <c r="A958" s="117">
        <v>12</v>
      </c>
      <c r="B958" s="118" t="s">
        <v>2086</v>
      </c>
      <c r="C958" s="119" t="s">
        <v>2072</v>
      </c>
      <c r="D958" s="120">
        <v>685000000</v>
      </c>
      <c r="E958" s="123">
        <v>38400000</v>
      </c>
      <c r="F958" s="89">
        <v>500000000</v>
      </c>
      <c r="G958" s="160"/>
      <c r="H958" s="160"/>
    </row>
    <row r="959" spans="1:8" x14ac:dyDescent="0.3">
      <c r="A959" s="117">
        <v>13</v>
      </c>
      <c r="B959" s="118" t="s">
        <v>2087</v>
      </c>
      <c r="C959" s="119" t="s">
        <v>2073</v>
      </c>
      <c r="D959" s="120">
        <v>20000000</v>
      </c>
      <c r="E959" s="88" t="s">
        <v>20</v>
      </c>
      <c r="F959" s="89">
        <f t="shared" si="37"/>
        <v>20000000</v>
      </c>
      <c r="G959" s="160"/>
      <c r="H959" s="160"/>
    </row>
    <row r="960" spans="1:8" x14ac:dyDescent="0.3">
      <c r="A960" s="117">
        <v>14</v>
      </c>
      <c r="B960" s="118" t="s">
        <v>2088</v>
      </c>
      <c r="C960" s="119" t="s">
        <v>2074</v>
      </c>
      <c r="D960" s="120">
        <v>60000000</v>
      </c>
      <c r="E960" s="88" t="s">
        <v>20</v>
      </c>
      <c r="F960" s="89">
        <f t="shared" si="37"/>
        <v>60000000</v>
      </c>
      <c r="G960" s="160"/>
      <c r="H960" s="160"/>
    </row>
    <row r="961" spans="1:8" ht="15" customHeight="1" x14ac:dyDescent="0.3">
      <c r="A961" s="607" t="s">
        <v>2089</v>
      </c>
      <c r="B961" s="607"/>
      <c r="C961" s="607"/>
      <c r="D961" s="102">
        <v>1200000000</v>
      </c>
      <c r="E961" s="103">
        <v>40400000</v>
      </c>
      <c r="F961" s="98">
        <f>SUM(F947:F960)</f>
        <v>1015000000</v>
      </c>
      <c r="G961" s="126"/>
      <c r="H961" s="126"/>
    </row>
    <row r="962" spans="1:8" x14ac:dyDescent="0.3">
      <c r="A962" s="121">
        <v>68</v>
      </c>
      <c r="B962" s="114" t="s">
        <v>2090</v>
      </c>
      <c r="F962" s="84"/>
    </row>
    <row r="963" spans="1:8" x14ac:dyDescent="0.3">
      <c r="A963" s="117">
        <v>1</v>
      </c>
      <c r="B963" s="118" t="s">
        <v>2094</v>
      </c>
      <c r="C963" s="119" t="s">
        <v>334</v>
      </c>
      <c r="D963" s="120">
        <v>3000000</v>
      </c>
      <c r="E963" s="88" t="s">
        <v>20</v>
      </c>
      <c r="F963" s="89">
        <v>0</v>
      </c>
      <c r="G963" s="160"/>
      <c r="H963" s="160"/>
    </row>
    <row r="964" spans="1:8" x14ac:dyDescent="0.3">
      <c r="A964" s="117">
        <v>2</v>
      </c>
      <c r="B964" s="118" t="s">
        <v>2095</v>
      </c>
      <c r="C964" s="119" t="s">
        <v>2091</v>
      </c>
      <c r="D964" s="120">
        <v>2000000</v>
      </c>
      <c r="E964" s="88" t="s">
        <v>20</v>
      </c>
      <c r="F964" s="89">
        <v>0</v>
      </c>
      <c r="G964" s="160"/>
      <c r="H964" s="160"/>
    </row>
    <row r="965" spans="1:8" x14ac:dyDescent="0.3">
      <c r="A965" s="117">
        <v>3</v>
      </c>
      <c r="B965" s="118" t="s">
        <v>2096</v>
      </c>
      <c r="C965" s="119" t="s">
        <v>2092</v>
      </c>
      <c r="D965" s="120">
        <v>1000000</v>
      </c>
      <c r="E965" s="88" t="s">
        <v>20</v>
      </c>
      <c r="F965" s="89">
        <f>D965</f>
        <v>1000000</v>
      </c>
      <c r="G965" s="160"/>
      <c r="H965" s="160"/>
    </row>
    <row r="966" spans="1:8" x14ac:dyDescent="0.3">
      <c r="A966" s="117">
        <v>4</v>
      </c>
      <c r="B966" s="118" t="s">
        <v>2097</v>
      </c>
      <c r="C966" s="119" t="s">
        <v>1970</v>
      </c>
      <c r="D966" s="120">
        <v>2000000</v>
      </c>
      <c r="E966" s="88" t="s">
        <v>20</v>
      </c>
      <c r="F966" s="89">
        <v>0</v>
      </c>
      <c r="G966" s="160"/>
      <c r="H966" s="160"/>
    </row>
    <row r="967" spans="1:8" x14ac:dyDescent="0.3">
      <c r="A967" s="117">
        <v>5</v>
      </c>
      <c r="B967" s="118" t="s">
        <v>2098</v>
      </c>
      <c r="C967" s="119" t="s">
        <v>2093</v>
      </c>
      <c r="D967" s="120">
        <v>14000000</v>
      </c>
      <c r="E967" s="88" t="s">
        <v>20</v>
      </c>
      <c r="F967" s="89">
        <f>D967</f>
        <v>14000000</v>
      </c>
      <c r="G967" s="160"/>
      <c r="H967" s="160"/>
    </row>
    <row r="968" spans="1:8" ht="15" customHeight="1" x14ac:dyDescent="0.3">
      <c r="A968" s="607" t="s">
        <v>2099</v>
      </c>
      <c r="B968" s="607"/>
      <c r="C968" s="607"/>
      <c r="D968" s="102">
        <v>22000000</v>
      </c>
      <c r="E968" s="88" t="s">
        <v>20</v>
      </c>
      <c r="F968" s="98">
        <f>SUM(F963:F967)</f>
        <v>15000000</v>
      </c>
      <c r="G968" s="126"/>
      <c r="H968" s="126"/>
    </row>
    <row r="969" spans="1:8" x14ac:dyDescent="0.3">
      <c r="A969" s="121">
        <v>69</v>
      </c>
      <c r="B969" s="114" t="s">
        <v>2100</v>
      </c>
      <c r="F969" s="84"/>
    </row>
    <row r="970" spans="1:8" ht="46.8" x14ac:dyDescent="0.3">
      <c r="A970" s="94">
        <v>1</v>
      </c>
      <c r="B970" s="100" t="s">
        <v>2106</v>
      </c>
      <c r="C970" s="96" t="s">
        <v>2104</v>
      </c>
      <c r="D970" s="11">
        <v>7000000</v>
      </c>
      <c r="E970" s="88" t="s">
        <v>20</v>
      </c>
      <c r="F970" s="89">
        <f>D970</f>
        <v>7000000</v>
      </c>
      <c r="G970" s="160"/>
      <c r="H970" s="160"/>
    </row>
    <row r="971" spans="1:8" ht="31.2" x14ac:dyDescent="0.3">
      <c r="A971" s="94">
        <v>2</v>
      </c>
      <c r="B971" s="100" t="s">
        <v>2107</v>
      </c>
      <c r="C971" s="96" t="s">
        <v>2105</v>
      </c>
      <c r="D971" s="11">
        <v>3000000</v>
      </c>
      <c r="E971" s="88" t="s">
        <v>20</v>
      </c>
      <c r="F971" s="89">
        <f>D971</f>
        <v>3000000</v>
      </c>
      <c r="G971" s="160"/>
      <c r="H971" s="160"/>
    </row>
    <row r="972" spans="1:8" ht="15" customHeight="1" x14ac:dyDescent="0.3">
      <c r="A972" s="608" t="s">
        <v>2103</v>
      </c>
      <c r="B972" s="608"/>
      <c r="C972" s="608"/>
      <c r="D972" s="113">
        <v>10000000</v>
      </c>
      <c r="E972" s="88" t="s">
        <v>20</v>
      </c>
      <c r="F972" s="98">
        <f>SUM(F970:F971)</f>
        <v>10000000</v>
      </c>
      <c r="G972" s="126"/>
      <c r="H972" s="126"/>
    </row>
    <row r="973" spans="1:8" x14ac:dyDescent="0.3">
      <c r="A973" s="121">
        <v>70</v>
      </c>
      <c r="B973" s="114" t="s">
        <v>2108</v>
      </c>
      <c r="F973" s="84"/>
    </row>
    <row r="974" spans="1:8" x14ac:dyDescent="0.3">
      <c r="A974" s="117">
        <v>1</v>
      </c>
      <c r="B974" s="118" t="s">
        <v>2122</v>
      </c>
      <c r="C974" s="119" t="s">
        <v>2112</v>
      </c>
      <c r="D974" s="120">
        <v>215000000</v>
      </c>
      <c r="E974" s="88" t="s">
        <v>20</v>
      </c>
      <c r="F974" s="89">
        <v>0</v>
      </c>
      <c r="G974" s="160"/>
      <c r="H974" s="160"/>
    </row>
    <row r="975" spans="1:8" x14ac:dyDescent="0.3">
      <c r="A975" s="117">
        <v>2</v>
      </c>
      <c r="B975" s="118" t="s">
        <v>2123</v>
      </c>
      <c r="C975" s="119" t="s">
        <v>2113</v>
      </c>
      <c r="D975" s="120">
        <v>3500000</v>
      </c>
      <c r="E975" s="88" t="s">
        <v>20</v>
      </c>
      <c r="F975" s="89">
        <f t="shared" ref="F975:F983" si="38">D975</f>
        <v>3500000</v>
      </c>
      <c r="G975" s="160"/>
      <c r="H975" s="160"/>
    </row>
    <row r="976" spans="1:8" x14ac:dyDescent="0.3">
      <c r="A976" s="117">
        <v>3</v>
      </c>
      <c r="B976" s="118" t="s">
        <v>2124</v>
      </c>
      <c r="C976" s="119" t="s">
        <v>2114</v>
      </c>
      <c r="D976" s="120">
        <v>2500000</v>
      </c>
      <c r="E976" s="88" t="s">
        <v>20</v>
      </c>
      <c r="F976" s="89">
        <f t="shared" si="38"/>
        <v>2500000</v>
      </c>
      <c r="G976" s="160"/>
      <c r="H976" s="160"/>
    </row>
    <row r="977" spans="1:8" x14ac:dyDescent="0.3">
      <c r="A977" s="117">
        <v>4</v>
      </c>
      <c r="B977" s="118" t="s">
        <v>2125</v>
      </c>
      <c r="C977" s="119" t="s">
        <v>2115</v>
      </c>
      <c r="D977" s="120">
        <v>500000</v>
      </c>
      <c r="E977" s="88" t="s">
        <v>20</v>
      </c>
      <c r="F977" s="89">
        <f t="shared" si="38"/>
        <v>500000</v>
      </c>
      <c r="G977" s="160"/>
      <c r="H977" s="160"/>
    </row>
    <row r="978" spans="1:8" x14ac:dyDescent="0.3">
      <c r="A978" s="117">
        <v>5</v>
      </c>
      <c r="B978" s="118" t="s">
        <v>2126</v>
      </c>
      <c r="C978" s="119" t="s">
        <v>2116</v>
      </c>
      <c r="D978" s="120">
        <v>20000000</v>
      </c>
      <c r="E978" s="88" t="s">
        <v>20</v>
      </c>
      <c r="F978" s="89">
        <v>10000000</v>
      </c>
      <c r="G978" s="160"/>
      <c r="H978" s="160"/>
    </row>
    <row r="979" spans="1:8" x14ac:dyDescent="0.3">
      <c r="A979" s="117">
        <v>6</v>
      </c>
      <c r="B979" s="118" t="s">
        <v>2127</v>
      </c>
      <c r="C979" s="119" t="s">
        <v>2117</v>
      </c>
      <c r="D979" s="120">
        <v>1000000</v>
      </c>
      <c r="E979" s="88" t="s">
        <v>20</v>
      </c>
      <c r="F979" s="89">
        <f t="shared" si="38"/>
        <v>1000000</v>
      </c>
      <c r="G979" s="160"/>
      <c r="H979" s="160"/>
    </row>
    <row r="980" spans="1:8" x14ac:dyDescent="0.3">
      <c r="A980" s="117">
        <v>7</v>
      </c>
      <c r="B980" s="118" t="s">
        <v>2128</v>
      </c>
      <c r="C980" s="119" t="s">
        <v>2118</v>
      </c>
      <c r="D980" s="120">
        <v>400000</v>
      </c>
      <c r="E980" s="88" t="s">
        <v>20</v>
      </c>
      <c r="F980" s="89">
        <f t="shared" si="38"/>
        <v>400000</v>
      </c>
      <c r="G980" s="160"/>
      <c r="H980" s="160"/>
    </row>
    <row r="981" spans="1:8" x14ac:dyDescent="0.3">
      <c r="A981" s="117">
        <v>8</v>
      </c>
      <c r="B981" s="118" t="s">
        <v>2129</v>
      </c>
      <c r="C981" s="119" t="s">
        <v>2119</v>
      </c>
      <c r="D981" s="120">
        <v>1000000</v>
      </c>
      <c r="E981" s="88" t="s">
        <v>20</v>
      </c>
      <c r="F981" s="89">
        <f t="shared" si="38"/>
        <v>1000000</v>
      </c>
      <c r="G981" s="160"/>
      <c r="H981" s="160"/>
    </row>
    <row r="982" spans="1:8" x14ac:dyDescent="0.3">
      <c r="A982" s="117">
        <v>9</v>
      </c>
      <c r="B982" s="118" t="s">
        <v>2130</v>
      </c>
      <c r="C982" s="119" t="s">
        <v>2120</v>
      </c>
      <c r="D982" s="120">
        <v>600000</v>
      </c>
      <c r="E982" s="88" t="s">
        <v>20</v>
      </c>
      <c r="F982" s="89">
        <f t="shared" si="38"/>
        <v>600000</v>
      </c>
      <c r="G982" s="160"/>
      <c r="H982" s="160"/>
    </row>
    <row r="983" spans="1:8" x14ac:dyDescent="0.3">
      <c r="A983" s="117">
        <v>10</v>
      </c>
      <c r="B983" s="118" t="s">
        <v>2131</v>
      </c>
      <c r="C983" s="119" t="s">
        <v>2121</v>
      </c>
      <c r="D983" s="120">
        <v>500000</v>
      </c>
      <c r="E983" s="88" t="s">
        <v>20</v>
      </c>
      <c r="F983" s="89">
        <f t="shared" si="38"/>
        <v>500000</v>
      </c>
      <c r="G983" s="160"/>
      <c r="H983" s="160"/>
    </row>
    <row r="984" spans="1:8" ht="15" customHeight="1" x14ac:dyDescent="0.3">
      <c r="A984" s="607" t="s">
        <v>2111</v>
      </c>
      <c r="B984" s="607"/>
      <c r="C984" s="607"/>
      <c r="D984" s="102">
        <v>245000000</v>
      </c>
      <c r="E984" s="88" t="s">
        <v>20</v>
      </c>
      <c r="F984" s="98">
        <f>SUM(F974:F983)</f>
        <v>20000000</v>
      </c>
      <c r="G984" s="126"/>
      <c r="H984" s="126"/>
    </row>
    <row r="985" spans="1:8" x14ac:dyDescent="0.3">
      <c r="A985" s="121">
        <v>71</v>
      </c>
      <c r="B985" s="112" t="s">
        <v>2132</v>
      </c>
      <c r="F985" s="84"/>
    </row>
    <row r="986" spans="1:8" ht="26.25" customHeight="1" x14ac:dyDescent="0.3">
      <c r="A986" s="94">
        <v>1</v>
      </c>
      <c r="B986" s="100" t="s">
        <v>2162</v>
      </c>
      <c r="C986" s="96" t="s">
        <v>2133</v>
      </c>
      <c r="D986" s="11">
        <v>2533000</v>
      </c>
      <c r="E986" s="88" t="s">
        <v>20</v>
      </c>
      <c r="F986" s="89">
        <f t="shared" ref="F986:F1013" si="39">D986</f>
        <v>2533000</v>
      </c>
      <c r="G986" s="160"/>
      <c r="H986" s="160"/>
    </row>
    <row r="987" spans="1:8" ht="46.8" x14ac:dyDescent="0.3">
      <c r="A987" s="94">
        <v>2</v>
      </c>
      <c r="B987" s="100" t="s">
        <v>2163</v>
      </c>
      <c r="C987" s="96" t="s">
        <v>2134</v>
      </c>
      <c r="D987" s="11">
        <v>2500000</v>
      </c>
      <c r="E987" s="88" t="s">
        <v>20</v>
      </c>
      <c r="F987" s="89">
        <f t="shared" si="39"/>
        <v>2500000</v>
      </c>
      <c r="G987" s="160"/>
      <c r="H987" s="160"/>
    </row>
    <row r="988" spans="1:8" ht="62.4" x14ac:dyDescent="0.3">
      <c r="A988" s="94">
        <v>3</v>
      </c>
      <c r="B988" s="100" t="s">
        <v>2164</v>
      </c>
      <c r="C988" s="96" t="s">
        <v>2135</v>
      </c>
      <c r="D988" s="11">
        <v>5200000</v>
      </c>
      <c r="E988" s="88" t="s">
        <v>20</v>
      </c>
      <c r="F988" s="89">
        <f t="shared" si="39"/>
        <v>5200000</v>
      </c>
      <c r="G988" s="160"/>
      <c r="H988" s="160"/>
    </row>
    <row r="989" spans="1:8" ht="31.2" x14ac:dyDescent="0.3">
      <c r="A989" s="94">
        <v>4</v>
      </c>
      <c r="B989" s="100" t="s">
        <v>2165</v>
      </c>
      <c r="C989" s="96" t="s">
        <v>2136</v>
      </c>
      <c r="D989" s="11">
        <v>8000000</v>
      </c>
      <c r="E989" s="88" t="s">
        <v>20</v>
      </c>
      <c r="F989" s="89">
        <f t="shared" si="39"/>
        <v>8000000</v>
      </c>
      <c r="G989" s="160"/>
      <c r="H989" s="160"/>
    </row>
    <row r="990" spans="1:8" ht="31.2" x14ac:dyDescent="0.3">
      <c r="A990" s="94">
        <v>5</v>
      </c>
      <c r="B990" s="100" t="s">
        <v>2166</v>
      </c>
      <c r="C990" s="96" t="s">
        <v>2137</v>
      </c>
      <c r="D990" s="11">
        <v>20000000</v>
      </c>
      <c r="E990" s="88" t="s">
        <v>20</v>
      </c>
      <c r="F990" s="89">
        <f t="shared" si="39"/>
        <v>20000000</v>
      </c>
      <c r="G990" s="160"/>
      <c r="H990" s="160"/>
    </row>
    <row r="991" spans="1:8" ht="31.2" x14ac:dyDescent="0.3">
      <c r="A991" s="94">
        <v>6</v>
      </c>
      <c r="B991" s="100" t="s">
        <v>2167</v>
      </c>
      <c r="C991" s="96" t="s">
        <v>2138</v>
      </c>
      <c r="D991" s="11">
        <v>8000000</v>
      </c>
      <c r="E991" s="88" t="s">
        <v>20</v>
      </c>
      <c r="F991" s="89">
        <f t="shared" si="39"/>
        <v>8000000</v>
      </c>
      <c r="G991" s="160"/>
      <c r="H991" s="160"/>
    </row>
    <row r="992" spans="1:8" ht="46.8" x14ac:dyDescent="0.3">
      <c r="A992" s="94">
        <v>7</v>
      </c>
      <c r="B992" s="100" t="s">
        <v>2168</v>
      </c>
      <c r="C992" s="96" t="s">
        <v>2139</v>
      </c>
      <c r="D992" s="11">
        <v>4106250</v>
      </c>
      <c r="E992" s="88" t="s">
        <v>20</v>
      </c>
      <c r="F992" s="89">
        <f t="shared" si="39"/>
        <v>4106250</v>
      </c>
      <c r="G992" s="160"/>
      <c r="H992" s="160"/>
    </row>
    <row r="993" spans="1:8" ht="31.2" x14ac:dyDescent="0.3">
      <c r="A993" s="94">
        <v>8</v>
      </c>
      <c r="B993" s="100" t="s">
        <v>2169</v>
      </c>
      <c r="C993" s="96" t="s">
        <v>2140</v>
      </c>
      <c r="D993" s="11">
        <v>1500000</v>
      </c>
      <c r="E993" s="88" t="s">
        <v>20</v>
      </c>
      <c r="F993" s="89">
        <f t="shared" si="39"/>
        <v>1500000</v>
      </c>
      <c r="G993" s="160"/>
      <c r="H993" s="160"/>
    </row>
    <row r="994" spans="1:8" ht="31.2" x14ac:dyDescent="0.3">
      <c r="A994" s="94">
        <v>9</v>
      </c>
      <c r="B994" s="100" t="s">
        <v>2170</v>
      </c>
      <c r="C994" s="96" t="s">
        <v>2141</v>
      </c>
      <c r="D994" s="11">
        <v>1800000</v>
      </c>
      <c r="E994" s="88" t="s">
        <v>20</v>
      </c>
      <c r="F994" s="89">
        <f t="shared" si="39"/>
        <v>1800000</v>
      </c>
      <c r="G994" s="160"/>
      <c r="H994" s="160"/>
    </row>
    <row r="995" spans="1:8" ht="31.2" x14ac:dyDescent="0.3">
      <c r="A995" s="94">
        <v>10</v>
      </c>
      <c r="B995" s="100" t="s">
        <v>2171</v>
      </c>
      <c r="C995" s="96" t="s">
        <v>2142</v>
      </c>
      <c r="D995" s="11">
        <v>3000000</v>
      </c>
      <c r="E995" s="88" t="s">
        <v>20</v>
      </c>
      <c r="F995" s="89">
        <f t="shared" si="39"/>
        <v>3000000</v>
      </c>
      <c r="G995" s="160"/>
      <c r="H995" s="160"/>
    </row>
    <row r="996" spans="1:8" ht="31.2" x14ac:dyDescent="0.3">
      <c r="A996" s="94">
        <v>11</v>
      </c>
      <c r="B996" s="100" t="s">
        <v>2172</v>
      </c>
      <c r="C996" s="96" t="s">
        <v>2143</v>
      </c>
      <c r="D996" s="11">
        <v>85839500</v>
      </c>
      <c r="E996" s="101">
        <v>20514870</v>
      </c>
      <c r="F996" s="89">
        <f t="shared" si="39"/>
        <v>85839500</v>
      </c>
      <c r="G996" s="160"/>
      <c r="H996" s="160"/>
    </row>
    <row r="997" spans="1:8" x14ac:dyDescent="0.3">
      <c r="A997" s="94">
        <v>12</v>
      </c>
      <c r="B997" s="100" t="s">
        <v>2173</v>
      </c>
      <c r="C997" s="96" t="s">
        <v>2144</v>
      </c>
      <c r="D997" s="11">
        <v>22100000</v>
      </c>
      <c r="E997" s="88" t="s">
        <v>20</v>
      </c>
      <c r="F997" s="89">
        <f t="shared" si="39"/>
        <v>22100000</v>
      </c>
      <c r="G997" s="160"/>
      <c r="H997" s="160"/>
    </row>
    <row r="998" spans="1:8" x14ac:dyDescent="0.3">
      <c r="A998" s="94">
        <v>13</v>
      </c>
      <c r="B998" s="100" t="s">
        <v>2174</v>
      </c>
      <c r="C998" s="96" t="s">
        <v>2145</v>
      </c>
      <c r="D998" s="11">
        <v>10000000</v>
      </c>
      <c r="E998" s="88" t="s">
        <v>20</v>
      </c>
      <c r="F998" s="89">
        <f t="shared" si="39"/>
        <v>10000000</v>
      </c>
      <c r="G998" s="160"/>
      <c r="H998" s="160"/>
    </row>
    <row r="999" spans="1:8" ht="31.2" x14ac:dyDescent="0.3">
      <c r="A999" s="94">
        <v>14</v>
      </c>
      <c r="B999" s="100" t="s">
        <v>2175</v>
      </c>
      <c r="C999" s="96" t="s">
        <v>2146</v>
      </c>
      <c r="D999" s="11">
        <v>4000000</v>
      </c>
      <c r="E999" s="88" t="s">
        <v>20</v>
      </c>
      <c r="F999" s="89">
        <f t="shared" si="39"/>
        <v>4000000</v>
      </c>
      <c r="G999" s="160"/>
      <c r="H999" s="160"/>
    </row>
    <row r="1000" spans="1:8" ht="31.2" x14ac:dyDescent="0.3">
      <c r="A1000" s="94">
        <v>15</v>
      </c>
      <c r="B1000" s="100" t="s">
        <v>2176</v>
      </c>
      <c r="C1000" s="96" t="s">
        <v>2147</v>
      </c>
      <c r="D1000" s="11">
        <v>1350000</v>
      </c>
      <c r="E1000" s="88" t="s">
        <v>20</v>
      </c>
      <c r="F1000" s="89">
        <f t="shared" si="39"/>
        <v>1350000</v>
      </c>
      <c r="G1000" s="160"/>
      <c r="H1000" s="160"/>
    </row>
    <row r="1001" spans="1:8" ht="31.2" x14ac:dyDescent="0.3">
      <c r="A1001" s="94">
        <v>16</v>
      </c>
      <c r="B1001" s="100" t="s">
        <v>2177</v>
      </c>
      <c r="C1001" s="96" t="s">
        <v>2148</v>
      </c>
      <c r="D1001" s="11">
        <v>10000000</v>
      </c>
      <c r="E1001" s="88" t="s">
        <v>20</v>
      </c>
      <c r="F1001" s="89">
        <f t="shared" si="39"/>
        <v>10000000</v>
      </c>
      <c r="G1001" s="160"/>
      <c r="H1001" s="160"/>
    </row>
    <row r="1002" spans="1:8" ht="78" x14ac:dyDescent="0.3">
      <c r="A1002" s="94">
        <v>17</v>
      </c>
      <c r="B1002" s="100" t="s">
        <v>2178</v>
      </c>
      <c r="C1002" s="96" t="s">
        <v>2149</v>
      </c>
      <c r="D1002" s="11">
        <v>10000000</v>
      </c>
      <c r="E1002" s="88" t="s">
        <v>20</v>
      </c>
      <c r="F1002" s="89">
        <f t="shared" si="39"/>
        <v>10000000</v>
      </c>
      <c r="G1002" s="160"/>
      <c r="H1002" s="160"/>
    </row>
    <row r="1003" spans="1:8" ht="62.4" x14ac:dyDescent="0.3">
      <c r="A1003" s="94">
        <v>18</v>
      </c>
      <c r="B1003" s="100" t="s">
        <v>2179</v>
      </c>
      <c r="C1003" s="96" t="s">
        <v>2150</v>
      </c>
      <c r="D1003" s="11">
        <v>6625000</v>
      </c>
      <c r="E1003" s="88" t="s">
        <v>20</v>
      </c>
      <c r="F1003" s="89">
        <f t="shared" si="39"/>
        <v>6625000</v>
      </c>
      <c r="G1003" s="160"/>
      <c r="H1003" s="160"/>
    </row>
    <row r="1004" spans="1:8" ht="31.2" x14ac:dyDescent="0.3">
      <c r="A1004" s="94">
        <v>19</v>
      </c>
      <c r="B1004" s="100" t="s">
        <v>2180</v>
      </c>
      <c r="C1004" s="96" t="s">
        <v>2151</v>
      </c>
      <c r="D1004" s="11">
        <v>27000000</v>
      </c>
      <c r="E1004" s="88" t="s">
        <v>20</v>
      </c>
      <c r="F1004" s="89">
        <f t="shared" si="39"/>
        <v>27000000</v>
      </c>
      <c r="G1004" s="160"/>
      <c r="H1004" s="160"/>
    </row>
    <row r="1005" spans="1:8" ht="31.2" x14ac:dyDescent="0.3">
      <c r="A1005" s="94">
        <v>20</v>
      </c>
      <c r="B1005" s="100" t="s">
        <v>2181</v>
      </c>
      <c r="C1005" s="96" t="s">
        <v>2152</v>
      </c>
      <c r="D1005" s="11">
        <v>7800000</v>
      </c>
      <c r="E1005" s="88" t="s">
        <v>20</v>
      </c>
      <c r="F1005" s="89">
        <f t="shared" si="39"/>
        <v>7800000</v>
      </c>
      <c r="G1005" s="160"/>
      <c r="H1005" s="160"/>
    </row>
    <row r="1006" spans="1:8" ht="31.2" x14ac:dyDescent="0.3">
      <c r="A1006" s="94">
        <v>21</v>
      </c>
      <c r="B1006" s="100" t="s">
        <v>2182</v>
      </c>
      <c r="C1006" s="96" t="s">
        <v>2153</v>
      </c>
      <c r="D1006" s="11">
        <v>40000000</v>
      </c>
      <c r="E1006" s="88" t="s">
        <v>20</v>
      </c>
      <c r="F1006" s="89">
        <f t="shared" si="39"/>
        <v>40000000</v>
      </c>
      <c r="G1006" s="160"/>
      <c r="H1006" s="160"/>
    </row>
    <row r="1007" spans="1:8" ht="31.2" x14ac:dyDescent="0.3">
      <c r="A1007" s="94">
        <v>22</v>
      </c>
      <c r="B1007" s="100" t="s">
        <v>2183</v>
      </c>
      <c r="C1007" s="96" t="s">
        <v>2154</v>
      </c>
      <c r="D1007" s="11">
        <v>10000000</v>
      </c>
      <c r="E1007" s="88" t="s">
        <v>20</v>
      </c>
      <c r="F1007" s="89">
        <f t="shared" si="39"/>
        <v>10000000</v>
      </c>
      <c r="G1007" s="160"/>
      <c r="H1007" s="160"/>
    </row>
    <row r="1008" spans="1:8" ht="62.4" x14ac:dyDescent="0.3">
      <c r="A1008" s="94">
        <v>23</v>
      </c>
      <c r="B1008" s="100" t="s">
        <v>2184</v>
      </c>
      <c r="C1008" s="96" t="s">
        <v>2155</v>
      </c>
      <c r="D1008" s="11">
        <v>6200000</v>
      </c>
      <c r="E1008" s="88" t="s">
        <v>20</v>
      </c>
      <c r="F1008" s="89">
        <f t="shared" si="39"/>
        <v>6200000</v>
      </c>
      <c r="G1008" s="160"/>
      <c r="H1008" s="160"/>
    </row>
    <row r="1009" spans="1:8" ht="31.2" x14ac:dyDescent="0.3">
      <c r="A1009" s="94">
        <v>24</v>
      </c>
      <c r="B1009" s="100" t="s">
        <v>2185</v>
      </c>
      <c r="C1009" s="96" t="s">
        <v>2156</v>
      </c>
      <c r="D1009" s="11">
        <v>11200000</v>
      </c>
      <c r="E1009" s="88" t="s">
        <v>20</v>
      </c>
      <c r="F1009" s="89">
        <f t="shared" si="39"/>
        <v>11200000</v>
      </c>
      <c r="G1009" s="160"/>
      <c r="H1009" s="160"/>
    </row>
    <row r="1010" spans="1:8" x14ac:dyDescent="0.3">
      <c r="A1010" s="94">
        <v>25</v>
      </c>
      <c r="B1010" s="100" t="s">
        <v>2186</v>
      </c>
      <c r="C1010" s="96" t="s">
        <v>2157</v>
      </c>
      <c r="D1010" s="11">
        <v>5000000</v>
      </c>
      <c r="E1010" s="88" t="s">
        <v>20</v>
      </c>
      <c r="F1010" s="89">
        <f t="shared" si="39"/>
        <v>5000000</v>
      </c>
      <c r="G1010" s="160"/>
      <c r="H1010" s="160"/>
    </row>
    <row r="1011" spans="1:8" x14ac:dyDescent="0.3">
      <c r="A1011" s="94">
        <v>26</v>
      </c>
      <c r="B1011" s="100" t="s">
        <v>2187</v>
      </c>
      <c r="C1011" s="96" t="s">
        <v>2158</v>
      </c>
      <c r="D1011" s="11">
        <v>4000000</v>
      </c>
      <c r="E1011" s="88" t="s">
        <v>20</v>
      </c>
      <c r="F1011" s="89">
        <f t="shared" si="39"/>
        <v>4000000</v>
      </c>
      <c r="G1011" s="160"/>
      <c r="H1011" s="160"/>
    </row>
    <row r="1012" spans="1:8" x14ac:dyDescent="0.3">
      <c r="A1012" s="94">
        <v>27</v>
      </c>
      <c r="B1012" s="100" t="s">
        <v>2188</v>
      </c>
      <c r="C1012" s="96" t="s">
        <v>2159</v>
      </c>
      <c r="D1012" s="11">
        <v>15000000</v>
      </c>
      <c r="E1012" s="88" t="s">
        <v>20</v>
      </c>
      <c r="F1012" s="89">
        <f t="shared" si="39"/>
        <v>15000000</v>
      </c>
      <c r="G1012" s="160"/>
      <c r="H1012" s="160"/>
    </row>
    <row r="1013" spans="1:8" ht="46.8" x14ac:dyDescent="0.3">
      <c r="A1013" s="94">
        <v>28</v>
      </c>
      <c r="B1013" s="100" t="s">
        <v>2189</v>
      </c>
      <c r="C1013" s="96" t="s">
        <v>2160</v>
      </c>
      <c r="D1013" s="115">
        <v>0</v>
      </c>
      <c r="E1013" s="88" t="s">
        <v>20</v>
      </c>
      <c r="F1013" s="89">
        <f t="shared" si="39"/>
        <v>0</v>
      </c>
      <c r="G1013" s="160"/>
      <c r="H1013" s="160"/>
    </row>
    <row r="1014" spans="1:8" ht="31.2" x14ac:dyDescent="0.3">
      <c r="A1014" s="94">
        <v>29</v>
      </c>
      <c r="B1014" s="100" t="s">
        <v>2190</v>
      </c>
      <c r="C1014" s="96" t="s">
        <v>2161</v>
      </c>
      <c r="D1014" s="11">
        <v>17246250</v>
      </c>
      <c r="E1014" s="88" t="s">
        <v>20</v>
      </c>
      <c r="F1014" s="89">
        <f>D1014</f>
        <v>17246250</v>
      </c>
      <c r="G1014" s="160"/>
      <c r="H1014" s="160"/>
    </row>
    <row r="1015" spans="1:8" ht="15" customHeight="1" x14ac:dyDescent="0.3">
      <c r="A1015" s="608" t="s">
        <v>2191</v>
      </c>
      <c r="B1015" s="608"/>
      <c r="C1015" s="608"/>
      <c r="D1015" s="113">
        <v>350000000</v>
      </c>
      <c r="E1015" s="130">
        <v>20514870</v>
      </c>
      <c r="F1015" s="98">
        <f>SUM(F986:F1014)</f>
        <v>350000000</v>
      </c>
      <c r="G1015" s="126"/>
      <c r="H1015" s="126"/>
    </row>
    <row r="1016" spans="1:8" x14ac:dyDescent="0.3">
      <c r="A1016" s="121">
        <v>72</v>
      </c>
      <c r="B1016" s="112" t="s">
        <v>2192</v>
      </c>
      <c r="F1016" s="84"/>
    </row>
    <row r="1017" spans="1:8" x14ac:dyDescent="0.3">
      <c r="A1017" s="94">
        <v>1</v>
      </c>
      <c r="B1017" s="100" t="s">
        <v>2197</v>
      </c>
      <c r="C1017" s="96" t="s">
        <v>2193</v>
      </c>
      <c r="D1017" s="11">
        <v>2300000000</v>
      </c>
      <c r="E1017" s="88" t="s">
        <v>20</v>
      </c>
      <c r="F1017" s="89">
        <f>D1017</f>
        <v>2300000000</v>
      </c>
      <c r="G1017" s="160"/>
      <c r="H1017" s="160"/>
    </row>
    <row r="1018" spans="1:8" x14ac:dyDescent="0.3">
      <c r="A1018" s="94">
        <v>2</v>
      </c>
      <c r="B1018" s="100" t="s">
        <v>2198</v>
      </c>
      <c r="C1018" s="96" t="s">
        <v>2194</v>
      </c>
      <c r="D1018" s="11">
        <v>300000000</v>
      </c>
      <c r="E1018" s="88" t="s">
        <v>20</v>
      </c>
      <c r="F1018" s="89">
        <f>D1018</f>
        <v>300000000</v>
      </c>
      <c r="G1018" s="160"/>
      <c r="H1018" s="160"/>
    </row>
    <row r="1019" spans="1:8" x14ac:dyDescent="0.3">
      <c r="A1019" s="94">
        <v>3</v>
      </c>
      <c r="B1019" s="100" t="s">
        <v>2199</v>
      </c>
      <c r="C1019" s="96" t="s">
        <v>2195</v>
      </c>
      <c r="D1019" s="11">
        <v>10000000</v>
      </c>
      <c r="E1019" s="88" t="s">
        <v>20</v>
      </c>
      <c r="F1019" s="89">
        <f>D1019</f>
        <v>10000000</v>
      </c>
      <c r="G1019" s="160"/>
      <c r="H1019" s="160"/>
    </row>
    <row r="1020" spans="1:8" ht="22.5" customHeight="1" x14ac:dyDescent="0.3">
      <c r="A1020" s="609" t="s">
        <v>2196</v>
      </c>
      <c r="B1020" s="609"/>
      <c r="C1020" s="609"/>
      <c r="D1020" s="113">
        <v>2610000000</v>
      </c>
      <c r="E1020" s="88" t="s">
        <v>20</v>
      </c>
      <c r="F1020" s="98">
        <f>SUM(F1017:F1019)</f>
        <v>2610000000</v>
      </c>
      <c r="G1020" s="126"/>
      <c r="H1020" s="126"/>
    </row>
    <row r="1021" spans="1:8" x14ac:dyDescent="0.3">
      <c r="A1021" s="121">
        <v>73</v>
      </c>
      <c r="B1021" s="114" t="s">
        <v>2200</v>
      </c>
      <c r="F1021" s="84"/>
    </row>
    <row r="1022" spans="1:8" x14ac:dyDescent="0.3">
      <c r="A1022" s="117">
        <v>1</v>
      </c>
      <c r="B1022" s="118" t="s">
        <v>2222</v>
      </c>
      <c r="C1022" s="119" t="s">
        <v>2203</v>
      </c>
      <c r="D1022" s="115" t="s">
        <v>20</v>
      </c>
      <c r="E1022" s="88" t="s">
        <v>20</v>
      </c>
      <c r="F1022" s="89" t="str">
        <f t="shared" ref="F1022:F1040" si="40">D1022</f>
        <v>-</v>
      </c>
      <c r="G1022" s="160"/>
      <c r="H1022" s="160"/>
    </row>
    <row r="1023" spans="1:8" x14ac:dyDescent="0.3">
      <c r="A1023" s="117">
        <v>2</v>
      </c>
      <c r="B1023" s="118" t="s">
        <v>2223</v>
      </c>
      <c r="C1023" s="119" t="s">
        <v>2204</v>
      </c>
      <c r="D1023" s="120">
        <v>6000000</v>
      </c>
      <c r="E1023" s="88" t="s">
        <v>20</v>
      </c>
      <c r="F1023" s="89">
        <v>1000000</v>
      </c>
      <c r="G1023" s="160"/>
      <c r="H1023" s="160"/>
    </row>
    <row r="1024" spans="1:8" x14ac:dyDescent="0.3">
      <c r="A1024" s="117">
        <v>3</v>
      </c>
      <c r="B1024" s="118" t="s">
        <v>2224</v>
      </c>
      <c r="C1024" s="119" t="s">
        <v>2205</v>
      </c>
      <c r="D1024" s="120">
        <v>1600000</v>
      </c>
      <c r="E1024" s="88" t="s">
        <v>20</v>
      </c>
      <c r="F1024" s="89">
        <v>0</v>
      </c>
      <c r="G1024" s="160"/>
      <c r="H1024" s="160"/>
    </row>
    <row r="1025" spans="1:8" x14ac:dyDescent="0.3">
      <c r="A1025" s="117">
        <v>4</v>
      </c>
      <c r="B1025" s="118" t="s">
        <v>2225</v>
      </c>
      <c r="C1025" s="119" t="s">
        <v>2206</v>
      </c>
      <c r="D1025" s="120">
        <v>50000000</v>
      </c>
      <c r="E1025" s="88" t="s">
        <v>20</v>
      </c>
      <c r="F1025" s="89">
        <v>0</v>
      </c>
      <c r="G1025" s="160"/>
      <c r="H1025" s="160"/>
    </row>
    <row r="1026" spans="1:8" ht="31.2" x14ac:dyDescent="0.3">
      <c r="A1026" s="117">
        <v>5</v>
      </c>
      <c r="B1026" s="118" t="s">
        <v>2226</v>
      </c>
      <c r="C1026" s="119" t="s">
        <v>2207</v>
      </c>
      <c r="D1026" s="120">
        <v>3000000</v>
      </c>
      <c r="E1026" s="88" t="s">
        <v>20</v>
      </c>
      <c r="F1026" s="89">
        <f t="shared" si="40"/>
        <v>3000000</v>
      </c>
      <c r="G1026" s="160"/>
      <c r="H1026" s="160"/>
    </row>
    <row r="1027" spans="1:8" ht="31.2" x14ac:dyDescent="0.3">
      <c r="A1027" s="117">
        <v>6</v>
      </c>
      <c r="B1027" s="118" t="s">
        <v>2227</v>
      </c>
      <c r="C1027" s="119" t="s">
        <v>2208</v>
      </c>
      <c r="D1027" s="120">
        <v>1500000</v>
      </c>
      <c r="E1027" s="123">
        <v>915000</v>
      </c>
      <c r="F1027" s="89">
        <f t="shared" si="40"/>
        <v>1500000</v>
      </c>
      <c r="G1027" s="160"/>
      <c r="H1027" s="160"/>
    </row>
    <row r="1028" spans="1:8" x14ac:dyDescent="0.3">
      <c r="A1028" s="117">
        <v>7</v>
      </c>
      <c r="B1028" s="118" t="s">
        <v>2228</v>
      </c>
      <c r="C1028" s="119" t="s">
        <v>2209</v>
      </c>
      <c r="D1028" s="120">
        <v>1500000</v>
      </c>
      <c r="E1028" s="88" t="s">
        <v>20</v>
      </c>
      <c r="F1028" s="89">
        <f t="shared" si="40"/>
        <v>1500000</v>
      </c>
      <c r="G1028" s="160"/>
      <c r="H1028" s="160"/>
    </row>
    <row r="1029" spans="1:8" x14ac:dyDescent="0.3">
      <c r="A1029" s="117">
        <v>8</v>
      </c>
      <c r="B1029" s="118" t="s">
        <v>2229</v>
      </c>
      <c r="C1029" s="119" t="s">
        <v>2210</v>
      </c>
      <c r="D1029" s="120">
        <v>10000000</v>
      </c>
      <c r="E1029" s="88" t="s">
        <v>20</v>
      </c>
      <c r="F1029" s="89">
        <f t="shared" si="40"/>
        <v>10000000</v>
      </c>
      <c r="G1029" s="160"/>
      <c r="H1029" s="160"/>
    </row>
    <row r="1030" spans="1:8" ht="31.2" x14ac:dyDescent="0.3">
      <c r="A1030" s="117">
        <v>9</v>
      </c>
      <c r="B1030" s="118" t="s">
        <v>2230</v>
      </c>
      <c r="C1030" s="119" t="s">
        <v>2211</v>
      </c>
      <c r="D1030" s="120">
        <v>500000</v>
      </c>
      <c r="E1030" s="88" t="s">
        <v>20</v>
      </c>
      <c r="F1030" s="89">
        <f t="shared" si="40"/>
        <v>500000</v>
      </c>
      <c r="G1030" s="160"/>
      <c r="H1030" s="160"/>
    </row>
    <row r="1031" spans="1:8" x14ac:dyDescent="0.3">
      <c r="A1031" s="117">
        <v>10</v>
      </c>
      <c r="B1031" s="118" t="s">
        <v>2231</v>
      </c>
      <c r="C1031" s="119" t="s">
        <v>2212</v>
      </c>
      <c r="D1031" s="120">
        <v>750000000</v>
      </c>
      <c r="E1031" s="88" t="s">
        <v>20</v>
      </c>
      <c r="F1031" s="89">
        <v>350000000</v>
      </c>
      <c r="G1031" s="160"/>
      <c r="H1031" s="160"/>
    </row>
    <row r="1032" spans="1:8" x14ac:dyDescent="0.3">
      <c r="A1032" s="117">
        <v>11</v>
      </c>
      <c r="B1032" s="118" t="s">
        <v>2232</v>
      </c>
      <c r="C1032" s="119" t="s">
        <v>2213</v>
      </c>
      <c r="D1032" s="120">
        <v>1500000</v>
      </c>
      <c r="E1032" s="88" t="s">
        <v>20</v>
      </c>
      <c r="F1032" s="89">
        <f t="shared" si="40"/>
        <v>1500000</v>
      </c>
      <c r="G1032" s="160"/>
      <c r="H1032" s="160"/>
    </row>
    <row r="1033" spans="1:8" x14ac:dyDescent="0.3">
      <c r="A1033" s="117">
        <v>12</v>
      </c>
      <c r="B1033" s="118" t="s">
        <v>2233</v>
      </c>
      <c r="C1033" s="119" t="s">
        <v>2214</v>
      </c>
      <c r="D1033" s="120">
        <v>1000000</v>
      </c>
      <c r="E1033" s="123">
        <v>475000</v>
      </c>
      <c r="F1033" s="89">
        <f t="shared" si="40"/>
        <v>1000000</v>
      </c>
      <c r="G1033" s="160"/>
      <c r="H1033" s="160"/>
    </row>
    <row r="1034" spans="1:8" x14ac:dyDescent="0.3">
      <c r="A1034" s="117">
        <v>13</v>
      </c>
      <c r="B1034" s="118" t="s">
        <v>2234</v>
      </c>
      <c r="C1034" s="119" t="s">
        <v>2215</v>
      </c>
      <c r="D1034" s="120">
        <v>1000000</v>
      </c>
      <c r="E1034" s="123">
        <v>925000</v>
      </c>
      <c r="F1034" s="89">
        <f t="shared" si="40"/>
        <v>1000000</v>
      </c>
      <c r="G1034" s="160"/>
      <c r="H1034" s="160"/>
    </row>
    <row r="1035" spans="1:8" x14ac:dyDescent="0.3">
      <c r="A1035" s="117">
        <v>14</v>
      </c>
      <c r="B1035" s="118" t="s">
        <v>2235</v>
      </c>
      <c r="C1035" s="119" t="s">
        <v>2216</v>
      </c>
      <c r="D1035" s="120">
        <v>200000</v>
      </c>
      <c r="E1035" s="88" t="s">
        <v>20</v>
      </c>
      <c r="F1035" s="89">
        <f t="shared" si="40"/>
        <v>200000</v>
      </c>
      <c r="G1035" s="160"/>
      <c r="H1035" s="160"/>
    </row>
    <row r="1036" spans="1:8" x14ac:dyDescent="0.3">
      <c r="A1036" s="117">
        <v>15</v>
      </c>
      <c r="B1036" s="118" t="s">
        <v>2236</v>
      </c>
      <c r="C1036" s="119" t="s">
        <v>2217</v>
      </c>
      <c r="D1036" s="120">
        <v>200000</v>
      </c>
      <c r="E1036" s="88" t="s">
        <v>20</v>
      </c>
      <c r="F1036" s="89">
        <f t="shared" si="40"/>
        <v>200000</v>
      </c>
      <c r="G1036" s="160"/>
      <c r="H1036" s="160"/>
    </row>
    <row r="1037" spans="1:8" ht="31.2" x14ac:dyDescent="0.3">
      <c r="A1037" s="117">
        <v>16</v>
      </c>
      <c r="B1037" s="118" t="s">
        <v>2237</v>
      </c>
      <c r="C1037" s="119" t="s">
        <v>2218</v>
      </c>
      <c r="D1037" s="120">
        <v>1500000</v>
      </c>
      <c r="E1037" s="88" t="s">
        <v>20</v>
      </c>
      <c r="F1037" s="89">
        <f t="shared" si="40"/>
        <v>1500000</v>
      </c>
      <c r="G1037" s="160"/>
      <c r="H1037" s="160"/>
    </row>
    <row r="1038" spans="1:8" x14ac:dyDescent="0.3">
      <c r="A1038" s="117">
        <v>17</v>
      </c>
      <c r="B1038" s="118" t="s">
        <v>2238</v>
      </c>
      <c r="C1038" s="119" t="s">
        <v>490</v>
      </c>
      <c r="D1038" s="120">
        <v>1500000</v>
      </c>
      <c r="E1038" s="88" t="s">
        <v>20</v>
      </c>
      <c r="F1038" s="89">
        <f t="shared" si="40"/>
        <v>1500000</v>
      </c>
      <c r="G1038" s="160"/>
      <c r="H1038" s="160"/>
    </row>
    <row r="1039" spans="1:8" ht="31.2" x14ac:dyDescent="0.3">
      <c r="A1039" s="117">
        <v>18</v>
      </c>
      <c r="B1039" s="118" t="s">
        <v>2239</v>
      </c>
      <c r="C1039" s="119" t="s">
        <v>2219</v>
      </c>
      <c r="D1039" s="120">
        <v>3000000</v>
      </c>
      <c r="E1039" s="88" t="s">
        <v>20</v>
      </c>
      <c r="F1039" s="89">
        <f t="shared" si="40"/>
        <v>3000000</v>
      </c>
      <c r="G1039" s="160"/>
      <c r="H1039" s="160"/>
    </row>
    <row r="1040" spans="1:8" ht="31.2" x14ac:dyDescent="0.3">
      <c r="A1040" s="117">
        <v>19</v>
      </c>
      <c r="B1040" s="118" t="s">
        <v>2240</v>
      </c>
      <c r="C1040" s="119" t="s">
        <v>2220</v>
      </c>
      <c r="D1040" s="120">
        <v>915000000</v>
      </c>
      <c r="E1040" s="123">
        <v>19810000</v>
      </c>
      <c r="F1040" s="89">
        <f t="shared" si="40"/>
        <v>915000000</v>
      </c>
      <c r="G1040" s="160"/>
      <c r="H1040" s="160"/>
    </row>
    <row r="1041" spans="1:8" x14ac:dyDescent="0.3">
      <c r="A1041" s="117">
        <v>20</v>
      </c>
      <c r="B1041" s="118" t="s">
        <v>2241</v>
      </c>
      <c r="C1041" s="119" t="s">
        <v>2221</v>
      </c>
      <c r="D1041" s="120">
        <v>1000000</v>
      </c>
      <c r="E1041" s="88" t="s">
        <v>20</v>
      </c>
      <c r="F1041" s="89">
        <f>D1041</f>
        <v>1000000</v>
      </c>
      <c r="G1041" s="160"/>
      <c r="H1041" s="160"/>
    </row>
    <row r="1042" spans="1:8" x14ac:dyDescent="0.3">
      <c r="A1042" s="610" t="s">
        <v>2202</v>
      </c>
      <c r="B1042" s="610"/>
      <c r="C1042" s="610"/>
      <c r="D1042" s="102">
        <v>1750000000</v>
      </c>
      <c r="E1042" s="103">
        <v>22125000</v>
      </c>
      <c r="F1042" s="98">
        <f>SUM(F1022:F1041)</f>
        <v>1293400000</v>
      </c>
      <c r="G1042" s="126"/>
      <c r="H1042" s="126"/>
    </row>
    <row r="1043" spans="1:8" x14ac:dyDescent="0.3">
      <c r="A1043" s="121">
        <v>74</v>
      </c>
      <c r="B1043" s="114" t="s">
        <v>2242</v>
      </c>
      <c r="F1043" s="84"/>
    </row>
    <row r="1044" spans="1:8" x14ac:dyDescent="0.3">
      <c r="A1044" s="117">
        <v>1</v>
      </c>
      <c r="B1044" s="118" t="s">
        <v>2261</v>
      </c>
      <c r="C1044" s="119" t="s">
        <v>2246</v>
      </c>
      <c r="D1044" s="115" t="s">
        <v>20</v>
      </c>
      <c r="E1044" s="88" t="s">
        <v>20</v>
      </c>
      <c r="F1044" s="89" t="str">
        <f>D1044</f>
        <v>-</v>
      </c>
      <c r="G1044" s="160"/>
      <c r="H1044" s="160"/>
    </row>
    <row r="1045" spans="1:8" x14ac:dyDescent="0.3">
      <c r="A1045" s="117">
        <v>2</v>
      </c>
      <c r="B1045" s="118" t="s">
        <v>2260</v>
      </c>
      <c r="C1045" s="119" t="s">
        <v>2247</v>
      </c>
      <c r="D1045" s="115" t="s">
        <v>20</v>
      </c>
      <c r="E1045" s="88" t="s">
        <v>20</v>
      </c>
      <c r="F1045" s="89" t="str">
        <f t="shared" ref="F1045:F1051" si="41">D1045</f>
        <v>-</v>
      </c>
      <c r="G1045" s="160"/>
      <c r="H1045" s="160"/>
    </row>
    <row r="1046" spans="1:8" x14ac:dyDescent="0.3">
      <c r="A1046" s="117">
        <v>3</v>
      </c>
      <c r="B1046" s="118" t="s">
        <v>2259</v>
      </c>
      <c r="C1046" s="119" t="s">
        <v>2248</v>
      </c>
      <c r="D1046" s="120">
        <v>22750000</v>
      </c>
      <c r="E1046" s="88" t="s">
        <v>20</v>
      </c>
      <c r="F1046" s="89">
        <f t="shared" si="41"/>
        <v>22750000</v>
      </c>
      <c r="G1046" s="160"/>
      <c r="H1046" s="160"/>
    </row>
    <row r="1047" spans="1:8" x14ac:dyDescent="0.3">
      <c r="A1047" s="117">
        <v>4</v>
      </c>
      <c r="B1047" s="118" t="s">
        <v>2258</v>
      </c>
      <c r="C1047" s="119" t="s">
        <v>2249</v>
      </c>
      <c r="D1047" s="120">
        <v>360000</v>
      </c>
      <c r="E1047" s="88" t="s">
        <v>20</v>
      </c>
      <c r="F1047" s="89">
        <f t="shared" si="41"/>
        <v>360000</v>
      </c>
      <c r="G1047" s="160"/>
      <c r="H1047" s="160"/>
    </row>
    <row r="1048" spans="1:8" x14ac:dyDescent="0.3">
      <c r="A1048" s="117">
        <v>5</v>
      </c>
      <c r="B1048" s="118" t="s">
        <v>2257</v>
      </c>
      <c r="C1048" s="119" t="s">
        <v>2250</v>
      </c>
      <c r="D1048" s="120">
        <v>540000</v>
      </c>
      <c r="E1048" s="88" t="s">
        <v>20</v>
      </c>
      <c r="F1048" s="89">
        <f t="shared" si="41"/>
        <v>540000</v>
      </c>
      <c r="G1048" s="160"/>
      <c r="H1048" s="160"/>
    </row>
    <row r="1049" spans="1:8" x14ac:dyDescent="0.3">
      <c r="A1049" s="117">
        <v>6</v>
      </c>
      <c r="B1049" s="118" t="s">
        <v>2256</v>
      </c>
      <c r="C1049" s="119" t="s">
        <v>2251</v>
      </c>
      <c r="D1049" s="120">
        <v>800000</v>
      </c>
      <c r="E1049" s="88" t="s">
        <v>20</v>
      </c>
      <c r="F1049" s="89">
        <f t="shared" si="41"/>
        <v>800000</v>
      </c>
      <c r="G1049" s="160"/>
      <c r="H1049" s="160"/>
    </row>
    <row r="1050" spans="1:8" x14ac:dyDescent="0.3">
      <c r="A1050" s="117">
        <v>7</v>
      </c>
      <c r="B1050" s="118" t="s">
        <v>2255</v>
      </c>
      <c r="C1050" s="119" t="s">
        <v>2252</v>
      </c>
      <c r="D1050" s="120">
        <v>90000</v>
      </c>
      <c r="E1050" s="88" t="s">
        <v>20</v>
      </c>
      <c r="F1050" s="89">
        <f t="shared" si="41"/>
        <v>90000</v>
      </c>
      <c r="G1050" s="160"/>
      <c r="H1050" s="160"/>
    </row>
    <row r="1051" spans="1:8" x14ac:dyDescent="0.3">
      <c r="A1051" s="117">
        <v>8</v>
      </c>
      <c r="B1051" s="118" t="s">
        <v>2254</v>
      </c>
      <c r="C1051" s="119" t="s">
        <v>2253</v>
      </c>
      <c r="D1051" s="120">
        <v>460000</v>
      </c>
      <c r="E1051" s="88" t="s">
        <v>20</v>
      </c>
      <c r="F1051" s="89">
        <f t="shared" si="41"/>
        <v>460000</v>
      </c>
      <c r="G1051" s="160"/>
      <c r="H1051" s="160"/>
    </row>
    <row r="1052" spans="1:8" ht="15" customHeight="1" x14ac:dyDescent="0.3">
      <c r="A1052" s="607" t="s">
        <v>2245</v>
      </c>
      <c r="B1052" s="607"/>
      <c r="C1052" s="607"/>
      <c r="D1052" s="102">
        <v>25000000</v>
      </c>
      <c r="E1052" s="88" t="s">
        <v>20</v>
      </c>
      <c r="F1052" s="98">
        <f>SUM(F1044:F1051)</f>
        <v>25000000</v>
      </c>
      <c r="G1052" s="126"/>
      <c r="H1052" s="126"/>
    </row>
    <row r="1053" spans="1:8" x14ac:dyDescent="0.3">
      <c r="A1053" s="121">
        <v>75</v>
      </c>
      <c r="B1053" s="114" t="s">
        <v>2262</v>
      </c>
      <c r="F1053" s="84"/>
    </row>
    <row r="1054" spans="1:8" x14ac:dyDescent="0.3">
      <c r="A1054" s="117">
        <v>1</v>
      </c>
      <c r="B1054" s="118" t="s">
        <v>2271</v>
      </c>
      <c r="C1054" s="119" t="s">
        <v>530</v>
      </c>
      <c r="D1054" s="120">
        <v>3000000</v>
      </c>
      <c r="E1054" s="88" t="s">
        <v>20</v>
      </c>
      <c r="F1054" s="89">
        <v>0</v>
      </c>
      <c r="G1054" s="160"/>
      <c r="H1054" s="160"/>
    </row>
    <row r="1055" spans="1:8" x14ac:dyDescent="0.3">
      <c r="A1055" s="117">
        <v>2</v>
      </c>
      <c r="B1055" s="118" t="s">
        <v>2272</v>
      </c>
      <c r="C1055" s="119" t="s">
        <v>2265</v>
      </c>
      <c r="D1055" s="120">
        <v>3000000</v>
      </c>
      <c r="E1055" s="123">
        <v>1454857.14</v>
      </c>
      <c r="F1055" s="89">
        <f t="shared" ref="F1055:F1062" si="42">D1055</f>
        <v>3000000</v>
      </c>
      <c r="G1055" s="160"/>
      <c r="H1055" s="160"/>
    </row>
    <row r="1056" spans="1:8" x14ac:dyDescent="0.3">
      <c r="A1056" s="117">
        <v>3</v>
      </c>
      <c r="B1056" s="118" t="s">
        <v>2273</v>
      </c>
      <c r="C1056" s="119" t="s">
        <v>334</v>
      </c>
      <c r="D1056" s="120">
        <v>5000000</v>
      </c>
      <c r="E1056" s="88" t="s">
        <v>20</v>
      </c>
      <c r="F1056" s="89">
        <v>0</v>
      </c>
      <c r="G1056" s="160"/>
      <c r="H1056" s="160"/>
    </row>
    <row r="1057" spans="1:8" x14ac:dyDescent="0.3">
      <c r="A1057" s="117">
        <v>4</v>
      </c>
      <c r="B1057" s="118" t="s">
        <v>2274</v>
      </c>
      <c r="C1057" s="119" t="s">
        <v>2266</v>
      </c>
      <c r="D1057" s="120">
        <v>2000000</v>
      </c>
      <c r="E1057" s="88" t="s">
        <v>20</v>
      </c>
      <c r="F1057" s="89">
        <f t="shared" si="42"/>
        <v>2000000</v>
      </c>
      <c r="G1057" s="160"/>
      <c r="H1057" s="160"/>
    </row>
    <row r="1058" spans="1:8" x14ac:dyDescent="0.3">
      <c r="A1058" s="117">
        <v>5</v>
      </c>
      <c r="B1058" s="118" t="s">
        <v>2275</v>
      </c>
      <c r="C1058" s="119" t="s">
        <v>2267</v>
      </c>
      <c r="D1058" s="120">
        <v>800000</v>
      </c>
      <c r="E1058" s="88" t="s">
        <v>20</v>
      </c>
      <c r="F1058" s="89">
        <f t="shared" si="42"/>
        <v>800000</v>
      </c>
      <c r="G1058" s="160"/>
      <c r="H1058" s="160"/>
    </row>
    <row r="1059" spans="1:8" x14ac:dyDescent="0.3">
      <c r="A1059" s="117">
        <v>6</v>
      </c>
      <c r="B1059" s="118" t="s">
        <v>2276</v>
      </c>
      <c r="C1059" s="119" t="s">
        <v>2268</v>
      </c>
      <c r="D1059" s="120">
        <v>1500000</v>
      </c>
      <c r="E1059" s="88" t="s">
        <v>20</v>
      </c>
      <c r="F1059" s="89">
        <f t="shared" si="42"/>
        <v>1500000</v>
      </c>
      <c r="G1059" s="160"/>
      <c r="H1059" s="160"/>
    </row>
    <row r="1060" spans="1:8" x14ac:dyDescent="0.3">
      <c r="A1060" s="117">
        <v>7</v>
      </c>
      <c r="B1060" s="118" t="s">
        <v>2277</v>
      </c>
      <c r="C1060" s="119" t="s">
        <v>2251</v>
      </c>
      <c r="D1060" s="120">
        <v>800000</v>
      </c>
      <c r="E1060" s="88" t="s">
        <v>20</v>
      </c>
      <c r="F1060" s="89">
        <f t="shared" si="42"/>
        <v>800000</v>
      </c>
      <c r="G1060" s="160"/>
      <c r="H1060" s="160"/>
    </row>
    <row r="1061" spans="1:8" x14ac:dyDescent="0.3">
      <c r="A1061" s="117">
        <v>8</v>
      </c>
      <c r="B1061" s="118" t="s">
        <v>2278</v>
      </c>
      <c r="C1061" s="119" t="s">
        <v>2269</v>
      </c>
      <c r="D1061" s="122">
        <v>0</v>
      </c>
      <c r="E1061" s="88" t="s">
        <v>20</v>
      </c>
      <c r="F1061" s="89">
        <f t="shared" si="42"/>
        <v>0</v>
      </c>
      <c r="G1061" s="160"/>
      <c r="H1061" s="160"/>
    </row>
    <row r="1062" spans="1:8" ht="31.2" x14ac:dyDescent="0.3">
      <c r="A1062" s="117">
        <v>9</v>
      </c>
      <c r="B1062" s="118" t="s">
        <v>2279</v>
      </c>
      <c r="C1062" s="119" t="s">
        <v>2270</v>
      </c>
      <c r="D1062" s="120">
        <v>3900000</v>
      </c>
      <c r="E1062" s="88" t="s">
        <v>20</v>
      </c>
      <c r="F1062" s="89">
        <f t="shared" si="42"/>
        <v>3900000</v>
      </c>
      <c r="G1062" s="160"/>
      <c r="H1062" s="160"/>
    </row>
    <row r="1063" spans="1:8" ht="15" customHeight="1" x14ac:dyDescent="0.3">
      <c r="A1063" s="607" t="s">
        <v>2264</v>
      </c>
      <c r="B1063" s="607"/>
      <c r="C1063" s="607"/>
      <c r="D1063" s="102">
        <v>20000000</v>
      </c>
      <c r="E1063" s="103">
        <v>1454857.14</v>
      </c>
      <c r="F1063" s="98">
        <f>SUM(F1054:F1062)</f>
        <v>12000000</v>
      </c>
      <c r="G1063" s="126"/>
      <c r="H1063" s="126"/>
    </row>
    <row r="1064" spans="1:8" x14ac:dyDescent="0.3">
      <c r="A1064" s="121">
        <v>76</v>
      </c>
      <c r="B1064" s="114" t="s">
        <v>2280</v>
      </c>
      <c r="F1064" s="84"/>
    </row>
    <row r="1065" spans="1:8" x14ac:dyDescent="0.3">
      <c r="A1065" s="117">
        <v>1</v>
      </c>
      <c r="B1065" s="118" t="s">
        <v>2310</v>
      </c>
      <c r="C1065" s="119" t="s">
        <v>2298</v>
      </c>
      <c r="D1065" s="120">
        <v>3000000</v>
      </c>
      <c r="E1065" s="88" t="s">
        <v>20</v>
      </c>
      <c r="F1065" s="89">
        <v>0</v>
      </c>
      <c r="G1065" s="160"/>
      <c r="H1065" s="160"/>
    </row>
    <row r="1066" spans="1:8" x14ac:dyDescent="0.3">
      <c r="A1066" s="117">
        <v>2</v>
      </c>
      <c r="B1066" s="118" t="s">
        <v>2311</v>
      </c>
      <c r="C1066" s="119" t="s">
        <v>2299</v>
      </c>
      <c r="D1066" s="120">
        <v>1000000</v>
      </c>
      <c r="E1066" s="88" t="s">
        <v>20</v>
      </c>
      <c r="F1066" s="89">
        <f>D1066</f>
        <v>1000000</v>
      </c>
      <c r="G1066" s="160"/>
      <c r="H1066" s="160"/>
    </row>
    <row r="1067" spans="1:8" x14ac:dyDescent="0.3">
      <c r="A1067" s="117">
        <v>3</v>
      </c>
      <c r="B1067" s="118" t="s">
        <v>2312</v>
      </c>
      <c r="C1067" s="119" t="s">
        <v>2300</v>
      </c>
      <c r="D1067" s="120">
        <v>1000000</v>
      </c>
      <c r="E1067" s="88" t="s">
        <v>20</v>
      </c>
      <c r="F1067" s="89">
        <f>D1067</f>
        <v>1000000</v>
      </c>
      <c r="G1067" s="160"/>
      <c r="H1067" s="160"/>
    </row>
    <row r="1068" spans="1:8" x14ac:dyDescent="0.3">
      <c r="A1068" s="117">
        <v>4</v>
      </c>
      <c r="B1068" s="118" t="s">
        <v>2313</v>
      </c>
      <c r="C1068" s="119" t="s">
        <v>2301</v>
      </c>
      <c r="D1068" s="120">
        <v>1000000</v>
      </c>
      <c r="E1068" s="88" t="s">
        <v>20</v>
      </c>
      <c r="F1068" s="89">
        <f>D1068</f>
        <v>1000000</v>
      </c>
      <c r="G1068" s="160"/>
      <c r="H1068" s="160"/>
    </row>
    <row r="1069" spans="1:8" ht="31.2" x14ac:dyDescent="0.3">
      <c r="A1069" s="117">
        <v>5</v>
      </c>
      <c r="B1069" s="118" t="s">
        <v>2314</v>
      </c>
      <c r="C1069" s="119" t="s">
        <v>2302</v>
      </c>
      <c r="D1069" s="120">
        <v>4000000</v>
      </c>
      <c r="E1069" s="123">
        <v>890000</v>
      </c>
      <c r="F1069" s="89">
        <v>2000000</v>
      </c>
      <c r="G1069" s="160"/>
      <c r="H1069" s="160"/>
    </row>
    <row r="1070" spans="1:8" ht="31.2" x14ac:dyDescent="0.3">
      <c r="A1070" s="117">
        <v>6</v>
      </c>
      <c r="B1070" s="118" t="s">
        <v>2315</v>
      </c>
      <c r="C1070" s="119" t="s">
        <v>2303</v>
      </c>
      <c r="D1070" s="120">
        <v>2000000</v>
      </c>
      <c r="E1070" s="88" t="s">
        <v>20</v>
      </c>
      <c r="F1070" s="89">
        <f>D1070</f>
        <v>2000000</v>
      </c>
      <c r="G1070" s="160"/>
      <c r="H1070" s="160"/>
    </row>
    <row r="1071" spans="1:8" x14ac:dyDescent="0.3">
      <c r="A1071" s="117">
        <v>7</v>
      </c>
      <c r="B1071" s="118" t="s">
        <v>2316</v>
      </c>
      <c r="C1071" s="119" t="s">
        <v>2304</v>
      </c>
      <c r="D1071" s="120">
        <v>2000000</v>
      </c>
      <c r="E1071" s="88" t="s">
        <v>20</v>
      </c>
      <c r="F1071" s="89">
        <v>0</v>
      </c>
      <c r="G1071" s="160"/>
      <c r="H1071" s="160"/>
    </row>
    <row r="1072" spans="1:8" x14ac:dyDescent="0.3">
      <c r="A1072" s="117">
        <v>8</v>
      </c>
      <c r="B1072" s="118" t="s">
        <v>2317</v>
      </c>
      <c r="C1072" s="119" t="s">
        <v>2305</v>
      </c>
      <c r="D1072" s="120">
        <v>1000000</v>
      </c>
      <c r="E1072" s="88" t="s">
        <v>20</v>
      </c>
      <c r="F1072" s="89">
        <v>0</v>
      </c>
      <c r="G1072" s="160"/>
      <c r="H1072" s="160"/>
    </row>
    <row r="1073" spans="1:8" ht="15" customHeight="1" x14ac:dyDescent="0.3">
      <c r="A1073" s="607" t="s">
        <v>2297</v>
      </c>
      <c r="B1073" s="607"/>
      <c r="C1073" s="607"/>
      <c r="D1073" s="102">
        <v>15000000</v>
      </c>
      <c r="E1073" s="103">
        <v>890000</v>
      </c>
      <c r="F1073" s="98">
        <f>SUM(F1065:F1072)</f>
        <v>7000000</v>
      </c>
      <c r="G1073" s="126"/>
      <c r="H1073" s="126"/>
    </row>
    <row r="1074" spans="1:8" x14ac:dyDescent="0.3">
      <c r="A1074" s="121">
        <v>77</v>
      </c>
      <c r="B1074" s="112" t="s">
        <v>2306</v>
      </c>
      <c r="F1074" s="84"/>
    </row>
    <row r="1075" spans="1:8" x14ac:dyDescent="0.3">
      <c r="A1075" s="117">
        <v>1</v>
      </c>
      <c r="B1075" s="118" t="s">
        <v>2308</v>
      </c>
      <c r="C1075" s="119" t="s">
        <v>2307</v>
      </c>
      <c r="D1075" s="120">
        <v>100000000</v>
      </c>
      <c r="E1075" s="88" t="s">
        <v>20</v>
      </c>
      <c r="F1075" s="89">
        <f>D1075</f>
        <v>100000000</v>
      </c>
      <c r="G1075" s="160"/>
      <c r="H1075" s="160"/>
    </row>
    <row r="1076" spans="1:8" x14ac:dyDescent="0.3">
      <c r="A1076" s="117">
        <v>2</v>
      </c>
      <c r="B1076" s="118" t="s">
        <v>2309</v>
      </c>
      <c r="C1076" s="119" t="s">
        <v>1397</v>
      </c>
      <c r="D1076" s="120">
        <v>100000000</v>
      </c>
      <c r="E1076" s="123">
        <v>6155500</v>
      </c>
      <c r="F1076" s="89">
        <f>D1076</f>
        <v>100000000</v>
      </c>
      <c r="G1076" s="160"/>
      <c r="H1076" s="160"/>
    </row>
    <row r="1077" spans="1:8" ht="15" customHeight="1" x14ac:dyDescent="0.3">
      <c r="A1077" s="607" t="s">
        <v>2318</v>
      </c>
      <c r="B1077" s="607"/>
      <c r="C1077" s="607"/>
      <c r="D1077" s="102">
        <v>200000000</v>
      </c>
      <c r="E1077" s="103">
        <v>6155500</v>
      </c>
      <c r="F1077" s="98">
        <f>SUM(F1075:F1076)</f>
        <v>200000000</v>
      </c>
      <c r="G1077" s="126"/>
      <c r="H1077" s="126"/>
    </row>
    <row r="1078" spans="1:8" x14ac:dyDescent="0.3">
      <c r="A1078" s="121">
        <v>78</v>
      </c>
      <c r="B1078" s="112" t="s">
        <v>2319</v>
      </c>
      <c r="F1078" s="84"/>
    </row>
    <row r="1079" spans="1:8" x14ac:dyDescent="0.3">
      <c r="A1079" s="117">
        <v>1</v>
      </c>
      <c r="B1079" s="118" t="s">
        <v>2322</v>
      </c>
      <c r="C1079" s="119" t="s">
        <v>2320</v>
      </c>
      <c r="D1079" s="120">
        <v>250000000</v>
      </c>
      <c r="E1079" s="123">
        <v>100000000</v>
      </c>
      <c r="F1079" s="89">
        <f>D1079</f>
        <v>250000000</v>
      </c>
      <c r="G1079" s="160"/>
      <c r="H1079" s="160"/>
    </row>
    <row r="1080" spans="1:8" ht="15" customHeight="1" x14ac:dyDescent="0.3">
      <c r="A1080" s="607" t="s">
        <v>2321</v>
      </c>
      <c r="B1080" s="607"/>
      <c r="C1080" s="607"/>
      <c r="D1080" s="102">
        <v>250000000</v>
      </c>
      <c r="E1080" s="103">
        <v>100000000</v>
      </c>
      <c r="F1080" s="98">
        <f>SUM(F1079)</f>
        <v>250000000</v>
      </c>
      <c r="G1080" s="126"/>
      <c r="H1080" s="126"/>
    </row>
    <row r="1081" spans="1:8" x14ac:dyDescent="0.3">
      <c r="A1081" s="121">
        <v>79</v>
      </c>
      <c r="B1081" s="112" t="s">
        <v>2323</v>
      </c>
      <c r="F1081" s="84"/>
    </row>
    <row r="1082" spans="1:8" x14ac:dyDescent="0.3">
      <c r="A1082" s="117">
        <v>1</v>
      </c>
      <c r="B1082" s="118" t="s">
        <v>2335</v>
      </c>
      <c r="C1082" s="119" t="s">
        <v>2324</v>
      </c>
      <c r="D1082" s="120">
        <v>150000000</v>
      </c>
      <c r="E1082" s="88" t="s">
        <v>20</v>
      </c>
      <c r="F1082" s="89">
        <f>D1082</f>
        <v>150000000</v>
      </c>
      <c r="G1082" s="160"/>
      <c r="H1082" s="160"/>
    </row>
    <row r="1083" spans="1:8" x14ac:dyDescent="0.3">
      <c r="A1083" s="117">
        <v>2</v>
      </c>
      <c r="B1083" s="118" t="s">
        <v>2336</v>
      </c>
      <c r="C1083" s="119" t="s">
        <v>1970</v>
      </c>
      <c r="D1083" s="120">
        <v>45000000</v>
      </c>
      <c r="E1083" s="88" t="s">
        <v>20</v>
      </c>
      <c r="F1083" s="89">
        <v>20000000</v>
      </c>
      <c r="G1083" s="160"/>
      <c r="H1083" s="160"/>
    </row>
    <row r="1084" spans="1:8" x14ac:dyDescent="0.3">
      <c r="A1084" s="117">
        <v>3</v>
      </c>
      <c r="B1084" s="118" t="s">
        <v>2337</v>
      </c>
      <c r="C1084" s="119" t="s">
        <v>2325</v>
      </c>
      <c r="D1084" s="120">
        <v>35000000</v>
      </c>
      <c r="E1084" s="88" t="s">
        <v>20</v>
      </c>
      <c r="F1084" s="89">
        <v>15000000</v>
      </c>
      <c r="G1084" s="160"/>
      <c r="H1084" s="160"/>
    </row>
    <row r="1085" spans="1:8" ht="62.4" x14ac:dyDescent="0.3">
      <c r="A1085" s="117">
        <v>4</v>
      </c>
      <c r="B1085" s="118" t="s">
        <v>2338</v>
      </c>
      <c r="C1085" s="119" t="s">
        <v>2326</v>
      </c>
      <c r="D1085" s="120">
        <v>3200000000</v>
      </c>
      <c r="E1085" s="88" t="s">
        <v>20</v>
      </c>
      <c r="F1085" s="89">
        <f t="shared" ref="F1085:F1092" si="43">D1085</f>
        <v>3200000000</v>
      </c>
      <c r="G1085" s="160"/>
      <c r="H1085" s="160"/>
    </row>
    <row r="1086" spans="1:8" ht="31.2" x14ac:dyDescent="0.3">
      <c r="A1086" s="117">
        <v>5</v>
      </c>
      <c r="B1086" s="118" t="s">
        <v>2339</v>
      </c>
      <c r="C1086" s="119" t="s">
        <v>2327</v>
      </c>
      <c r="D1086" s="122">
        <v>0</v>
      </c>
      <c r="E1086" s="88" t="s">
        <v>20</v>
      </c>
      <c r="F1086" s="89">
        <f t="shared" si="43"/>
        <v>0</v>
      </c>
      <c r="G1086" s="160"/>
      <c r="H1086" s="160"/>
    </row>
    <row r="1087" spans="1:8" ht="15" customHeight="1" x14ac:dyDescent="0.3">
      <c r="A1087" s="117">
        <v>6</v>
      </c>
      <c r="B1087" s="118" t="s">
        <v>2340</v>
      </c>
      <c r="C1087" s="119" t="s">
        <v>2328</v>
      </c>
      <c r="D1087" s="120">
        <v>35000000</v>
      </c>
      <c r="E1087" s="88" t="s">
        <v>20</v>
      </c>
      <c r="F1087" s="89">
        <f t="shared" si="43"/>
        <v>35000000</v>
      </c>
      <c r="G1087" s="160"/>
      <c r="H1087" s="160"/>
    </row>
    <row r="1088" spans="1:8" x14ac:dyDescent="0.3">
      <c r="A1088" s="117">
        <v>7</v>
      </c>
      <c r="B1088" s="118" t="s">
        <v>2341</v>
      </c>
      <c r="C1088" s="119" t="s">
        <v>2329</v>
      </c>
      <c r="D1088" s="120">
        <v>150000000</v>
      </c>
      <c r="E1088" s="88" t="s">
        <v>20</v>
      </c>
      <c r="F1088" s="89">
        <f t="shared" si="43"/>
        <v>150000000</v>
      </c>
      <c r="G1088" s="160"/>
      <c r="H1088" s="160"/>
    </row>
    <row r="1089" spans="1:8" x14ac:dyDescent="0.3">
      <c r="A1089" s="117">
        <v>8</v>
      </c>
      <c r="B1089" s="118" t="s">
        <v>2342</v>
      </c>
      <c r="C1089" s="119" t="s">
        <v>2330</v>
      </c>
      <c r="D1089" s="120">
        <v>300000000</v>
      </c>
      <c r="E1089" s="88" t="s">
        <v>20</v>
      </c>
      <c r="F1089" s="89">
        <f t="shared" si="43"/>
        <v>300000000</v>
      </c>
      <c r="G1089" s="160"/>
      <c r="H1089" s="160"/>
    </row>
    <row r="1090" spans="1:8" x14ac:dyDescent="0.3">
      <c r="A1090" s="117">
        <v>9</v>
      </c>
      <c r="B1090" s="118" t="s">
        <v>2343</v>
      </c>
      <c r="C1090" s="119" t="s">
        <v>2331</v>
      </c>
      <c r="D1090" s="120">
        <v>100000000</v>
      </c>
      <c r="E1090" s="88" t="s">
        <v>20</v>
      </c>
      <c r="F1090" s="89">
        <f t="shared" si="43"/>
        <v>100000000</v>
      </c>
      <c r="G1090" s="160"/>
      <c r="H1090" s="160"/>
    </row>
    <row r="1091" spans="1:8" x14ac:dyDescent="0.3">
      <c r="A1091" s="117">
        <v>10</v>
      </c>
      <c r="B1091" s="118" t="s">
        <v>2344</v>
      </c>
      <c r="C1091" s="119" t="s">
        <v>2332</v>
      </c>
      <c r="D1091" s="120">
        <v>65000000</v>
      </c>
      <c r="E1091" s="88" t="s">
        <v>20</v>
      </c>
      <c r="F1091" s="89">
        <f t="shared" si="43"/>
        <v>65000000</v>
      </c>
      <c r="G1091" s="160"/>
      <c r="H1091" s="160"/>
    </row>
    <row r="1092" spans="1:8" x14ac:dyDescent="0.3">
      <c r="A1092" s="117">
        <v>11</v>
      </c>
      <c r="B1092" s="118" t="s">
        <v>2345</v>
      </c>
      <c r="C1092" s="119" t="s">
        <v>2333</v>
      </c>
      <c r="D1092" s="120">
        <v>20000000</v>
      </c>
      <c r="E1092" s="88" t="s">
        <v>20</v>
      </c>
      <c r="F1092" s="89">
        <f t="shared" si="43"/>
        <v>20000000</v>
      </c>
      <c r="G1092" s="160"/>
      <c r="H1092" s="160"/>
    </row>
    <row r="1093" spans="1:8" ht="15" customHeight="1" x14ac:dyDescent="0.3">
      <c r="A1093" s="607" t="s">
        <v>2334</v>
      </c>
      <c r="B1093" s="607"/>
      <c r="C1093" s="607"/>
      <c r="D1093" s="102">
        <v>4100000000</v>
      </c>
      <c r="E1093" s="148">
        <f>SUM(E1082:E1092)</f>
        <v>0</v>
      </c>
      <c r="F1093" s="98">
        <f>SUM(F1082:F1092)</f>
        <v>4055000000</v>
      </c>
      <c r="G1093" s="126"/>
      <c r="H1093" s="126"/>
    </row>
    <row r="1094" spans="1:8" x14ac:dyDescent="0.3">
      <c r="A1094" s="121">
        <v>80</v>
      </c>
      <c r="B1094" s="112" t="s">
        <v>2346</v>
      </c>
      <c r="F1094" s="84"/>
    </row>
    <row r="1095" spans="1:8" x14ac:dyDescent="0.3">
      <c r="A1095" s="117">
        <v>1</v>
      </c>
      <c r="B1095" s="118" t="s">
        <v>2353</v>
      </c>
      <c r="C1095" s="119" t="s">
        <v>2347</v>
      </c>
      <c r="D1095" s="120">
        <v>30000000</v>
      </c>
      <c r="E1095" s="88" t="s">
        <v>20</v>
      </c>
      <c r="F1095" s="89">
        <v>10000000</v>
      </c>
      <c r="G1095" s="160"/>
      <c r="H1095" s="160"/>
    </row>
    <row r="1096" spans="1:8" x14ac:dyDescent="0.3">
      <c r="A1096" s="117">
        <v>2</v>
      </c>
      <c r="B1096" s="118" t="s">
        <v>2354</v>
      </c>
      <c r="C1096" s="119" t="s">
        <v>2348</v>
      </c>
      <c r="D1096" s="120">
        <v>25000000</v>
      </c>
      <c r="E1096" s="88" t="s">
        <v>20</v>
      </c>
      <c r="F1096" s="89">
        <v>20000000</v>
      </c>
      <c r="G1096" s="160"/>
      <c r="H1096" s="160"/>
    </row>
    <row r="1097" spans="1:8" x14ac:dyDescent="0.3">
      <c r="A1097" s="117">
        <v>3</v>
      </c>
      <c r="B1097" s="118" t="s">
        <v>2355</v>
      </c>
      <c r="C1097" s="119" t="s">
        <v>2349</v>
      </c>
      <c r="D1097" s="120">
        <v>20000000</v>
      </c>
      <c r="E1097" s="88" t="s">
        <v>20</v>
      </c>
      <c r="F1097" s="89">
        <f>D1097</f>
        <v>20000000</v>
      </c>
      <c r="G1097" s="160"/>
      <c r="H1097" s="160"/>
    </row>
    <row r="1098" spans="1:8" x14ac:dyDescent="0.3">
      <c r="A1098" s="117">
        <v>4</v>
      </c>
      <c r="B1098" s="118" t="s">
        <v>2356</v>
      </c>
      <c r="C1098" s="119" t="s">
        <v>2350</v>
      </c>
      <c r="D1098" s="120">
        <v>20000000</v>
      </c>
      <c r="E1098" s="88" t="s">
        <v>20</v>
      </c>
      <c r="F1098" s="89">
        <f>D1098</f>
        <v>20000000</v>
      </c>
      <c r="G1098" s="160"/>
      <c r="H1098" s="160"/>
    </row>
    <row r="1099" spans="1:8" x14ac:dyDescent="0.3">
      <c r="A1099" s="117">
        <v>5</v>
      </c>
      <c r="B1099" s="118" t="s">
        <v>2357</v>
      </c>
      <c r="C1099" s="119" t="s">
        <v>2351</v>
      </c>
      <c r="D1099" s="120">
        <v>150000000</v>
      </c>
      <c r="E1099" s="88" t="s">
        <v>20</v>
      </c>
      <c r="F1099" s="89">
        <v>100000000</v>
      </c>
      <c r="G1099" s="160"/>
      <c r="H1099" s="160"/>
    </row>
    <row r="1100" spans="1:8" x14ac:dyDescent="0.3">
      <c r="A1100" s="117">
        <v>6</v>
      </c>
      <c r="B1100" s="118" t="s">
        <v>2358</v>
      </c>
      <c r="C1100" s="119" t="s">
        <v>2352</v>
      </c>
      <c r="D1100" s="120">
        <v>5000000</v>
      </c>
      <c r="E1100" s="88" t="s">
        <v>20</v>
      </c>
      <c r="F1100" s="89">
        <f>D1100</f>
        <v>5000000</v>
      </c>
      <c r="G1100" s="160"/>
      <c r="H1100" s="160"/>
    </row>
    <row r="1101" spans="1:8" ht="15" customHeight="1" x14ac:dyDescent="0.3">
      <c r="A1101" s="607" t="s">
        <v>2359</v>
      </c>
      <c r="B1101" s="607"/>
      <c r="C1101" s="607"/>
      <c r="D1101" s="102">
        <v>250000000</v>
      </c>
      <c r="E1101" s="148">
        <f>SUM(E1095:E1100)</f>
        <v>0</v>
      </c>
      <c r="F1101" s="98">
        <f>SUM(F1095:F1100)</f>
        <v>175000000</v>
      </c>
      <c r="G1101" s="126"/>
      <c r="H1101" s="126"/>
    </row>
    <row r="1102" spans="1:8" ht="15" customHeight="1" x14ac:dyDescent="0.3">
      <c r="A1102" s="164"/>
      <c r="B1102" s="164"/>
      <c r="C1102" s="164"/>
      <c r="D1102" s="165"/>
      <c r="E1102" s="166"/>
      <c r="F1102" s="98"/>
      <c r="G1102" s="126"/>
      <c r="H1102" s="126"/>
    </row>
    <row r="1103" spans="1:8" x14ac:dyDescent="0.3">
      <c r="A1103" s="121">
        <v>82</v>
      </c>
      <c r="B1103" s="114" t="s">
        <v>2365</v>
      </c>
      <c r="F1103" s="85"/>
    </row>
    <row r="1104" spans="1:8" x14ac:dyDescent="0.3">
      <c r="A1104" s="117">
        <v>1</v>
      </c>
      <c r="B1104" s="118" t="s">
        <v>2367</v>
      </c>
      <c r="C1104" s="119" t="s">
        <v>2368</v>
      </c>
      <c r="D1104" s="120">
        <v>10000000</v>
      </c>
      <c r="E1104" s="88" t="s">
        <v>20</v>
      </c>
      <c r="F1104" s="11">
        <v>0</v>
      </c>
      <c r="G1104" s="160"/>
      <c r="H1104" s="160"/>
    </row>
    <row r="1105" spans="1:8" ht="31.2" x14ac:dyDescent="0.3">
      <c r="A1105" s="117">
        <v>2</v>
      </c>
      <c r="B1105" s="118" t="s">
        <v>2369</v>
      </c>
      <c r="C1105" s="119" t="s">
        <v>2370</v>
      </c>
      <c r="D1105" s="120">
        <v>8000000</v>
      </c>
      <c r="E1105" s="88" t="s">
        <v>20</v>
      </c>
      <c r="F1105" s="11">
        <v>5000000</v>
      </c>
      <c r="G1105" s="160"/>
      <c r="H1105" s="160"/>
    </row>
    <row r="1106" spans="1:8" ht="46.8" x14ac:dyDescent="0.3">
      <c r="A1106" s="117">
        <v>3</v>
      </c>
      <c r="B1106" s="118" t="s">
        <v>2371</v>
      </c>
      <c r="C1106" s="119" t="s">
        <v>2372</v>
      </c>
      <c r="D1106" s="120">
        <v>8000000</v>
      </c>
      <c r="E1106" s="88" t="s">
        <v>20</v>
      </c>
      <c r="F1106" s="11">
        <v>4000000</v>
      </c>
      <c r="G1106" s="160"/>
      <c r="H1106" s="160"/>
    </row>
    <row r="1107" spans="1:8" ht="31.2" x14ac:dyDescent="0.3">
      <c r="A1107" s="117">
        <v>4</v>
      </c>
      <c r="B1107" s="118" t="s">
        <v>2373</v>
      </c>
      <c r="C1107" s="119" t="s">
        <v>2374</v>
      </c>
      <c r="D1107" s="88" t="s">
        <v>20</v>
      </c>
      <c r="E1107" s="88" t="s">
        <v>20</v>
      </c>
      <c r="F1107" s="11" t="str">
        <f>D1107</f>
        <v>-</v>
      </c>
      <c r="G1107" s="160"/>
      <c r="H1107" s="160"/>
    </row>
    <row r="1108" spans="1:8" x14ac:dyDescent="0.3">
      <c r="A1108" s="117">
        <v>5</v>
      </c>
      <c r="B1108" s="118" t="s">
        <v>2375</v>
      </c>
      <c r="C1108" s="119" t="s">
        <v>2376</v>
      </c>
      <c r="D1108" s="120">
        <v>1000000</v>
      </c>
      <c r="E1108" s="88" t="s">
        <v>20</v>
      </c>
      <c r="F1108" s="11">
        <v>0</v>
      </c>
      <c r="G1108" s="160"/>
      <c r="H1108" s="160"/>
    </row>
    <row r="1109" spans="1:8" x14ac:dyDescent="0.3">
      <c r="A1109" s="117">
        <v>6</v>
      </c>
      <c r="B1109" s="118" t="s">
        <v>2377</v>
      </c>
      <c r="C1109" s="119" t="s">
        <v>2378</v>
      </c>
      <c r="D1109" s="120">
        <v>1000000</v>
      </c>
      <c r="E1109" s="88" t="s">
        <v>20</v>
      </c>
      <c r="F1109" s="11">
        <v>0</v>
      </c>
      <c r="G1109" s="160"/>
      <c r="H1109" s="160"/>
    </row>
    <row r="1110" spans="1:8" ht="31.2" x14ac:dyDescent="0.3">
      <c r="A1110" s="117">
        <v>7</v>
      </c>
      <c r="B1110" s="118" t="s">
        <v>2379</v>
      </c>
      <c r="C1110" s="119" t="s">
        <v>2380</v>
      </c>
      <c r="D1110" s="120">
        <v>2000000</v>
      </c>
      <c r="E1110" s="88" t="s">
        <v>20</v>
      </c>
      <c r="F1110" s="11">
        <v>0</v>
      </c>
      <c r="G1110" s="160"/>
      <c r="H1110" s="160"/>
    </row>
    <row r="1111" spans="1:8" x14ac:dyDescent="0.3">
      <c r="A1111" s="117">
        <v>8</v>
      </c>
      <c r="B1111" s="118" t="s">
        <v>2381</v>
      </c>
      <c r="C1111" s="119" t="s">
        <v>2382</v>
      </c>
      <c r="D1111" s="120">
        <v>1000000</v>
      </c>
      <c r="E1111" s="88" t="s">
        <v>20</v>
      </c>
      <c r="F1111" s="11">
        <v>0</v>
      </c>
      <c r="G1111" s="160"/>
      <c r="H1111" s="160"/>
    </row>
    <row r="1112" spans="1:8" x14ac:dyDescent="0.3">
      <c r="A1112" s="117">
        <v>9</v>
      </c>
      <c r="B1112" s="118" t="s">
        <v>2383</v>
      </c>
      <c r="C1112" s="119" t="s">
        <v>2384</v>
      </c>
      <c r="D1112" s="120">
        <v>1000000</v>
      </c>
      <c r="E1112" s="88" t="s">
        <v>20</v>
      </c>
      <c r="F1112" s="11">
        <v>0</v>
      </c>
      <c r="G1112" s="160"/>
      <c r="H1112" s="160"/>
    </row>
    <row r="1113" spans="1:8" x14ac:dyDescent="0.3">
      <c r="A1113" s="117">
        <v>10</v>
      </c>
      <c r="B1113" s="118" t="s">
        <v>2385</v>
      </c>
      <c r="C1113" s="119" t="s">
        <v>2386</v>
      </c>
      <c r="D1113" s="120">
        <v>500000</v>
      </c>
      <c r="E1113" s="88" t="s">
        <v>20</v>
      </c>
      <c r="F1113" s="11">
        <v>0</v>
      </c>
      <c r="G1113" s="160"/>
      <c r="H1113" s="160"/>
    </row>
    <row r="1114" spans="1:8" x14ac:dyDescent="0.3">
      <c r="A1114" s="117">
        <v>11</v>
      </c>
      <c r="B1114" s="118" t="s">
        <v>2387</v>
      </c>
      <c r="C1114" s="119" t="s">
        <v>2388</v>
      </c>
      <c r="D1114" s="120">
        <v>400000</v>
      </c>
      <c r="E1114" s="88" t="s">
        <v>20</v>
      </c>
      <c r="F1114" s="11">
        <v>0</v>
      </c>
      <c r="G1114" s="160"/>
      <c r="H1114" s="160"/>
    </row>
    <row r="1115" spans="1:8" ht="31.2" x14ac:dyDescent="0.3">
      <c r="A1115" s="117">
        <v>12</v>
      </c>
      <c r="B1115" s="118" t="s">
        <v>2389</v>
      </c>
      <c r="C1115" s="119" t="s">
        <v>2390</v>
      </c>
      <c r="D1115" s="120">
        <v>5000000</v>
      </c>
      <c r="E1115" s="88" t="s">
        <v>20</v>
      </c>
      <c r="F1115" s="11">
        <v>0</v>
      </c>
      <c r="G1115" s="160"/>
      <c r="H1115" s="160"/>
    </row>
    <row r="1116" spans="1:8" x14ac:dyDescent="0.3">
      <c r="A1116" s="117">
        <v>13</v>
      </c>
      <c r="B1116" s="118" t="s">
        <v>2391</v>
      </c>
      <c r="C1116" s="119" t="s">
        <v>2392</v>
      </c>
      <c r="D1116" s="120">
        <v>8000000</v>
      </c>
      <c r="E1116" s="88" t="s">
        <v>20</v>
      </c>
      <c r="F1116" s="11">
        <v>4000000</v>
      </c>
      <c r="G1116" s="160"/>
      <c r="H1116" s="160"/>
    </row>
    <row r="1117" spans="1:8" x14ac:dyDescent="0.3">
      <c r="A1117" s="117">
        <v>14</v>
      </c>
      <c r="B1117" s="118" t="s">
        <v>2393</v>
      </c>
      <c r="C1117" s="119" t="s">
        <v>2394</v>
      </c>
      <c r="D1117" s="120">
        <v>10000000</v>
      </c>
      <c r="E1117" s="88" t="s">
        <v>20</v>
      </c>
      <c r="F1117" s="11">
        <v>4000000</v>
      </c>
      <c r="G1117" s="160"/>
      <c r="H1117" s="160"/>
    </row>
    <row r="1118" spans="1:8" ht="31.2" x14ac:dyDescent="0.3">
      <c r="A1118" s="117">
        <v>15</v>
      </c>
      <c r="B1118" s="118" t="s">
        <v>2395</v>
      </c>
      <c r="C1118" s="119" t="s">
        <v>2396</v>
      </c>
      <c r="D1118" s="120">
        <v>9100000</v>
      </c>
      <c r="E1118" s="88" t="s">
        <v>20</v>
      </c>
      <c r="F1118" s="11">
        <v>5000000</v>
      </c>
      <c r="G1118" s="160"/>
      <c r="H1118" s="160"/>
    </row>
    <row r="1119" spans="1:8" x14ac:dyDescent="0.3">
      <c r="A1119" s="117">
        <v>16</v>
      </c>
      <c r="B1119" s="118" t="s">
        <v>2397</v>
      </c>
      <c r="C1119" s="119" t="s">
        <v>2398</v>
      </c>
      <c r="D1119" s="120">
        <v>22000000</v>
      </c>
      <c r="E1119" s="123">
        <v>1798000</v>
      </c>
      <c r="F1119" s="11">
        <v>10000000</v>
      </c>
      <c r="G1119" s="160"/>
      <c r="H1119" s="160"/>
    </row>
    <row r="1120" spans="1:8" x14ac:dyDescent="0.3">
      <c r="A1120" s="117">
        <v>17</v>
      </c>
      <c r="B1120" s="118" t="s">
        <v>2399</v>
      </c>
      <c r="C1120" s="119" t="s">
        <v>2400</v>
      </c>
      <c r="D1120" s="120">
        <v>2000000</v>
      </c>
      <c r="E1120" s="123">
        <v>600000</v>
      </c>
      <c r="F1120" s="11">
        <f>D1120</f>
        <v>2000000</v>
      </c>
      <c r="G1120" s="160"/>
      <c r="H1120" s="160"/>
    </row>
    <row r="1121" spans="1:8" x14ac:dyDescent="0.3">
      <c r="A1121" s="117">
        <v>18</v>
      </c>
      <c r="B1121" s="118" t="s">
        <v>2401</v>
      </c>
      <c r="C1121" s="119" t="s">
        <v>2402</v>
      </c>
      <c r="D1121" s="120">
        <v>3000000</v>
      </c>
      <c r="E1121" s="88" t="s">
        <v>20</v>
      </c>
      <c r="F1121" s="11">
        <v>2100000</v>
      </c>
      <c r="G1121" s="160"/>
      <c r="H1121" s="160"/>
    </row>
    <row r="1122" spans="1:8" ht="31.2" x14ac:dyDescent="0.3">
      <c r="A1122" s="117">
        <v>19</v>
      </c>
      <c r="B1122" s="118" t="s">
        <v>2403</v>
      </c>
      <c r="C1122" s="119" t="s">
        <v>2404</v>
      </c>
      <c r="D1122" s="120">
        <v>8000000</v>
      </c>
      <c r="E1122" s="88" t="s">
        <v>20</v>
      </c>
      <c r="F1122" s="11">
        <v>5000000</v>
      </c>
      <c r="G1122" s="160"/>
      <c r="H1122" s="160"/>
    </row>
    <row r="1123" spans="1:8" x14ac:dyDescent="0.3">
      <c r="A1123" s="117">
        <v>20</v>
      </c>
      <c r="B1123" s="118" t="s">
        <v>2405</v>
      </c>
      <c r="C1123" s="119" t="s">
        <v>2406</v>
      </c>
      <c r="D1123" s="120">
        <v>380000000</v>
      </c>
      <c r="E1123" s="123">
        <v>96926500</v>
      </c>
      <c r="F1123" s="11">
        <v>350000000</v>
      </c>
      <c r="G1123" s="160"/>
      <c r="H1123" s="160"/>
    </row>
    <row r="1124" spans="1:8" ht="15" customHeight="1" x14ac:dyDescent="0.3">
      <c r="A1124" s="607" t="s">
        <v>2366</v>
      </c>
      <c r="B1124" s="607"/>
      <c r="C1124" s="607"/>
      <c r="D1124" s="167">
        <f>SUM(D1104:D1123)</f>
        <v>480000000</v>
      </c>
      <c r="E1124" s="168">
        <f>SUM(E1104:E1123)</f>
        <v>99324500</v>
      </c>
      <c r="F1124" s="167">
        <f>SUM(F1104:F1123)</f>
        <v>391100000</v>
      </c>
      <c r="G1124" s="126"/>
      <c r="H1124" s="126"/>
    </row>
    <row r="1125" spans="1:8" x14ac:dyDescent="0.3">
      <c r="A1125" s="121">
        <v>83</v>
      </c>
      <c r="B1125" s="112" t="s">
        <v>2407</v>
      </c>
      <c r="F1125" s="85"/>
    </row>
    <row r="1126" spans="1:8" x14ac:dyDescent="0.3">
      <c r="A1126" s="117">
        <v>1</v>
      </c>
      <c r="B1126" s="118" t="s">
        <v>2408</v>
      </c>
      <c r="C1126" s="119" t="s">
        <v>2409</v>
      </c>
      <c r="D1126" s="120">
        <v>40000000</v>
      </c>
      <c r="E1126" s="88" t="s">
        <v>20</v>
      </c>
      <c r="F1126" s="11">
        <v>20000000</v>
      </c>
      <c r="G1126" s="160"/>
      <c r="H1126" s="160"/>
    </row>
    <row r="1127" spans="1:8" x14ac:dyDescent="0.3">
      <c r="A1127" s="117">
        <v>2</v>
      </c>
      <c r="B1127" s="118" t="s">
        <v>2410</v>
      </c>
      <c r="C1127" s="119" t="s">
        <v>2411</v>
      </c>
      <c r="D1127" s="120">
        <v>150000000</v>
      </c>
      <c r="E1127" s="88" t="s">
        <v>20</v>
      </c>
      <c r="F1127" s="11">
        <v>50000000</v>
      </c>
      <c r="G1127" s="160"/>
      <c r="H1127" s="160"/>
    </row>
    <row r="1128" spans="1:8" ht="31.2" x14ac:dyDescent="0.3">
      <c r="A1128" s="117">
        <v>3</v>
      </c>
      <c r="B1128" s="118" t="s">
        <v>2412</v>
      </c>
      <c r="C1128" s="119" t="s">
        <v>2413</v>
      </c>
      <c r="D1128" s="88" t="s">
        <v>20</v>
      </c>
      <c r="E1128" s="206">
        <v>0</v>
      </c>
      <c r="F1128" s="11" t="str">
        <f t="shared" ref="F1128:F1134" si="44">D1128</f>
        <v>-</v>
      </c>
      <c r="G1128" s="160"/>
      <c r="H1128" s="160"/>
    </row>
    <row r="1129" spans="1:8" ht="31.2" x14ac:dyDescent="0.3">
      <c r="A1129" s="117">
        <v>4</v>
      </c>
      <c r="B1129" s="118" t="s">
        <v>2414</v>
      </c>
      <c r="C1129" s="119" t="s">
        <v>2415</v>
      </c>
      <c r="D1129" s="120">
        <v>3050000000</v>
      </c>
      <c r="E1129" s="206">
        <v>0</v>
      </c>
      <c r="F1129" s="11">
        <f t="shared" si="44"/>
        <v>3050000000</v>
      </c>
      <c r="G1129" s="160"/>
      <c r="H1129" s="160"/>
    </row>
    <row r="1130" spans="1:8" x14ac:dyDescent="0.3">
      <c r="A1130" s="117">
        <v>5</v>
      </c>
      <c r="B1130" s="118" t="s">
        <v>2416</v>
      </c>
      <c r="C1130" s="119" t="s">
        <v>2417</v>
      </c>
      <c r="D1130" s="120">
        <v>1125450000</v>
      </c>
      <c r="E1130" s="88" t="s">
        <v>20</v>
      </c>
      <c r="F1130" s="11">
        <f t="shared" si="44"/>
        <v>1125450000</v>
      </c>
      <c r="G1130" s="160"/>
      <c r="H1130" s="160"/>
    </row>
    <row r="1131" spans="1:8" ht="31.2" x14ac:dyDescent="0.3">
      <c r="A1131" s="117">
        <v>6</v>
      </c>
      <c r="B1131" s="118" t="s">
        <v>2418</v>
      </c>
      <c r="C1131" s="119" t="s">
        <v>2419</v>
      </c>
      <c r="D1131" s="120">
        <v>60000000</v>
      </c>
      <c r="E1131" s="88"/>
      <c r="F1131" s="11">
        <f t="shared" si="44"/>
        <v>60000000</v>
      </c>
      <c r="G1131" s="160"/>
      <c r="H1131" s="160"/>
    </row>
    <row r="1132" spans="1:8" ht="31.2" x14ac:dyDescent="0.3">
      <c r="A1132" s="117">
        <v>7</v>
      </c>
      <c r="B1132" s="118" t="s">
        <v>2420</v>
      </c>
      <c r="C1132" s="119" t="s">
        <v>2421</v>
      </c>
      <c r="D1132" s="120">
        <v>500000000</v>
      </c>
      <c r="E1132" s="88" t="s">
        <v>20</v>
      </c>
      <c r="F1132" s="11">
        <f t="shared" si="44"/>
        <v>500000000</v>
      </c>
      <c r="G1132" s="160"/>
      <c r="H1132" s="160"/>
    </row>
    <row r="1133" spans="1:8" x14ac:dyDescent="0.3">
      <c r="A1133" s="117">
        <v>8</v>
      </c>
      <c r="B1133" s="118" t="s">
        <v>2422</v>
      </c>
      <c r="C1133" s="119" t="s">
        <v>2423</v>
      </c>
      <c r="D1133" s="120">
        <v>183000000</v>
      </c>
      <c r="E1133" s="88" t="s">
        <v>20</v>
      </c>
      <c r="F1133" s="11">
        <f t="shared" si="44"/>
        <v>183000000</v>
      </c>
      <c r="G1133" s="160"/>
      <c r="H1133" s="160"/>
    </row>
    <row r="1134" spans="1:8" ht="31.2" x14ac:dyDescent="0.3">
      <c r="A1134" s="117">
        <v>9</v>
      </c>
      <c r="B1134" s="118" t="s">
        <v>2424</v>
      </c>
      <c r="C1134" s="119" t="s">
        <v>2425</v>
      </c>
      <c r="D1134" s="120">
        <v>1525000000</v>
      </c>
      <c r="E1134" s="88" t="s">
        <v>20</v>
      </c>
      <c r="F1134" s="11">
        <f t="shared" si="44"/>
        <v>1525000000</v>
      </c>
      <c r="G1134" s="160"/>
      <c r="H1134" s="160"/>
    </row>
    <row r="1135" spans="1:8" ht="15" customHeight="1" x14ac:dyDescent="0.3">
      <c r="A1135" s="607" t="s">
        <v>2426</v>
      </c>
      <c r="B1135" s="607"/>
      <c r="C1135" s="607"/>
      <c r="D1135" s="167">
        <f>SUM(D1126:D1134)</f>
        <v>6633450000</v>
      </c>
      <c r="E1135" s="168">
        <f>SUM(E1126:E1134)</f>
        <v>0</v>
      </c>
      <c r="F1135" s="167">
        <f>SUM(F1126:F1134)</f>
        <v>6513450000</v>
      </c>
      <c r="G1135" s="126"/>
      <c r="H1135" s="126"/>
    </row>
    <row r="1136" spans="1:8" x14ac:dyDescent="0.3">
      <c r="A1136" s="121">
        <v>84</v>
      </c>
      <c r="B1136" s="112" t="s">
        <v>2427</v>
      </c>
      <c r="F1136" s="85"/>
    </row>
    <row r="1137" spans="1:8" ht="31.2" x14ac:dyDescent="0.3">
      <c r="A1137" s="117">
        <v>1</v>
      </c>
      <c r="B1137" s="118" t="s">
        <v>2428</v>
      </c>
      <c r="C1137" s="119" t="s">
        <v>2429</v>
      </c>
      <c r="D1137" s="120">
        <v>45000000</v>
      </c>
      <c r="E1137" s="123">
        <v>11670750</v>
      </c>
      <c r="F1137" s="11">
        <f t="shared" ref="F1137:F1152" si="45">D1137</f>
        <v>45000000</v>
      </c>
      <c r="G1137" s="160"/>
      <c r="H1137" s="160"/>
    </row>
    <row r="1138" spans="1:8" ht="46.8" x14ac:dyDescent="0.3">
      <c r="A1138" s="117">
        <v>2</v>
      </c>
      <c r="B1138" s="118" t="s">
        <v>2430</v>
      </c>
      <c r="C1138" s="119" t="s">
        <v>2431</v>
      </c>
      <c r="D1138" s="88" t="s">
        <v>20</v>
      </c>
      <c r="E1138" s="88" t="s">
        <v>20</v>
      </c>
      <c r="F1138" s="11" t="str">
        <f t="shared" si="45"/>
        <v>-</v>
      </c>
      <c r="G1138" s="160"/>
      <c r="H1138" s="160"/>
    </row>
    <row r="1139" spans="1:8" ht="31.2" x14ac:dyDescent="0.3">
      <c r="A1139" s="117">
        <v>3</v>
      </c>
      <c r="B1139" s="118" t="s">
        <v>2432</v>
      </c>
      <c r="C1139" s="119" t="s">
        <v>2433</v>
      </c>
      <c r="D1139" s="120">
        <v>4603125</v>
      </c>
      <c r="E1139" s="88" t="s">
        <v>20</v>
      </c>
      <c r="F1139" s="11">
        <f t="shared" si="45"/>
        <v>4603125</v>
      </c>
      <c r="G1139" s="160"/>
      <c r="H1139" s="160"/>
    </row>
    <row r="1140" spans="1:8" x14ac:dyDescent="0.3">
      <c r="A1140" s="117">
        <v>4</v>
      </c>
      <c r="B1140" s="118" t="s">
        <v>2434</v>
      </c>
      <c r="C1140" s="119" t="s">
        <v>2435</v>
      </c>
      <c r="D1140" s="88" t="s">
        <v>20</v>
      </c>
      <c r="E1140" s="88" t="s">
        <v>20</v>
      </c>
      <c r="F1140" s="11" t="str">
        <f t="shared" si="45"/>
        <v>-</v>
      </c>
      <c r="G1140" s="160"/>
      <c r="H1140" s="160"/>
    </row>
    <row r="1141" spans="1:8" ht="31.2" x14ac:dyDescent="0.3">
      <c r="A1141" s="117">
        <v>5</v>
      </c>
      <c r="B1141" s="118" t="s">
        <v>2436</v>
      </c>
      <c r="C1141" s="119" t="s">
        <v>2437</v>
      </c>
      <c r="D1141" s="120">
        <v>5000000</v>
      </c>
      <c r="E1141" s="88" t="s">
        <v>20</v>
      </c>
      <c r="F1141" s="11">
        <v>2000000</v>
      </c>
      <c r="G1141" s="160"/>
      <c r="H1141" s="160"/>
    </row>
    <row r="1142" spans="1:8" x14ac:dyDescent="0.3">
      <c r="A1142" s="117">
        <v>6</v>
      </c>
      <c r="B1142" s="118" t="s">
        <v>2438</v>
      </c>
      <c r="C1142" s="119" t="s">
        <v>2439</v>
      </c>
      <c r="D1142" s="88" t="s">
        <v>20</v>
      </c>
      <c r="E1142" s="88" t="s">
        <v>20</v>
      </c>
      <c r="F1142" s="11" t="str">
        <f t="shared" si="45"/>
        <v>-</v>
      </c>
      <c r="G1142" s="160"/>
      <c r="H1142" s="160"/>
    </row>
    <row r="1143" spans="1:8" x14ac:dyDescent="0.3">
      <c r="A1143" s="117">
        <v>7</v>
      </c>
      <c r="B1143" s="118" t="s">
        <v>2440</v>
      </c>
      <c r="C1143" s="119" t="s">
        <v>2441</v>
      </c>
      <c r="D1143" s="88" t="s">
        <v>20</v>
      </c>
      <c r="E1143" s="88" t="s">
        <v>20</v>
      </c>
      <c r="F1143" s="11" t="str">
        <f t="shared" si="45"/>
        <v>-</v>
      </c>
      <c r="G1143" s="160"/>
      <c r="H1143" s="160"/>
    </row>
    <row r="1144" spans="1:8" x14ac:dyDescent="0.3">
      <c r="A1144" s="117">
        <v>8</v>
      </c>
      <c r="B1144" s="118" t="s">
        <v>2442</v>
      </c>
      <c r="C1144" s="119" t="s">
        <v>2443</v>
      </c>
      <c r="D1144" s="120">
        <v>7000000</v>
      </c>
      <c r="E1144" s="88" t="s">
        <v>20</v>
      </c>
      <c r="F1144" s="11">
        <v>2000000</v>
      </c>
      <c r="G1144" s="160"/>
      <c r="H1144" s="160"/>
    </row>
    <row r="1145" spans="1:8" x14ac:dyDescent="0.3">
      <c r="A1145" s="117">
        <v>9</v>
      </c>
      <c r="B1145" s="118" t="s">
        <v>2444</v>
      </c>
      <c r="C1145" s="119" t="s">
        <v>2445</v>
      </c>
      <c r="D1145" s="120">
        <v>7000000</v>
      </c>
      <c r="E1145" s="88" t="s">
        <v>20</v>
      </c>
      <c r="F1145" s="11">
        <v>2000000</v>
      </c>
      <c r="G1145" s="160"/>
      <c r="H1145" s="160"/>
    </row>
    <row r="1146" spans="1:8" ht="31.2" x14ac:dyDescent="0.3">
      <c r="A1146" s="117">
        <v>10</v>
      </c>
      <c r="B1146" s="118" t="s">
        <v>2446</v>
      </c>
      <c r="C1146" s="119" t="s">
        <v>2447</v>
      </c>
      <c r="D1146" s="120">
        <v>9000000</v>
      </c>
      <c r="E1146" s="88" t="s">
        <v>20</v>
      </c>
      <c r="F1146" s="11">
        <v>2000000</v>
      </c>
      <c r="G1146" s="160"/>
      <c r="H1146" s="160"/>
    </row>
    <row r="1147" spans="1:8" x14ac:dyDescent="0.3">
      <c r="A1147" s="117">
        <v>11</v>
      </c>
      <c r="B1147" s="118" t="s">
        <v>2448</v>
      </c>
      <c r="C1147" s="119" t="s">
        <v>2449</v>
      </c>
      <c r="D1147" s="120">
        <v>6000000</v>
      </c>
      <c r="E1147" s="88" t="s">
        <v>20</v>
      </c>
      <c r="F1147" s="11">
        <v>2000000</v>
      </c>
      <c r="G1147" s="160"/>
      <c r="H1147" s="160"/>
    </row>
    <row r="1148" spans="1:8" x14ac:dyDescent="0.3">
      <c r="A1148" s="117">
        <v>12</v>
      </c>
      <c r="B1148" s="118" t="s">
        <v>2450</v>
      </c>
      <c r="C1148" s="119" t="s">
        <v>2451</v>
      </c>
      <c r="D1148" s="120">
        <v>1000000</v>
      </c>
      <c r="E1148" s="88" t="s">
        <v>20</v>
      </c>
      <c r="F1148" s="11">
        <f t="shared" si="45"/>
        <v>1000000</v>
      </c>
      <c r="G1148" s="160"/>
      <c r="H1148" s="160"/>
    </row>
    <row r="1149" spans="1:8" ht="31.2" x14ac:dyDescent="0.3">
      <c r="A1149" s="117">
        <v>13</v>
      </c>
      <c r="B1149" s="118" t="s">
        <v>2452</v>
      </c>
      <c r="C1149" s="119" t="s">
        <v>2453</v>
      </c>
      <c r="D1149" s="120">
        <v>4500000</v>
      </c>
      <c r="E1149" s="88" t="s">
        <v>20</v>
      </c>
      <c r="F1149" s="11">
        <v>3500000</v>
      </c>
      <c r="G1149" s="160"/>
      <c r="H1149" s="160"/>
    </row>
    <row r="1150" spans="1:8" ht="31.2" x14ac:dyDescent="0.3">
      <c r="A1150" s="117">
        <v>14</v>
      </c>
      <c r="B1150" s="118" t="s">
        <v>2454</v>
      </c>
      <c r="C1150" s="119" t="s">
        <v>2455</v>
      </c>
      <c r="D1150" s="120">
        <v>1200000</v>
      </c>
      <c r="E1150" s="88" t="s">
        <v>20</v>
      </c>
      <c r="F1150" s="11">
        <f t="shared" si="45"/>
        <v>1200000</v>
      </c>
      <c r="G1150" s="160"/>
      <c r="H1150" s="160"/>
    </row>
    <row r="1151" spans="1:8" ht="31.2" x14ac:dyDescent="0.3">
      <c r="A1151" s="117">
        <v>15</v>
      </c>
      <c r="B1151" s="118" t="s">
        <v>2456</v>
      </c>
      <c r="C1151" s="119" t="s">
        <v>2457</v>
      </c>
      <c r="D1151" s="120">
        <v>1000000</v>
      </c>
      <c r="E1151" s="88" t="s">
        <v>20</v>
      </c>
      <c r="F1151" s="11">
        <f t="shared" si="45"/>
        <v>1000000</v>
      </c>
      <c r="G1151" s="160"/>
      <c r="H1151" s="160"/>
    </row>
    <row r="1152" spans="1:8" ht="31.2" x14ac:dyDescent="0.3">
      <c r="A1152" s="117">
        <v>16</v>
      </c>
      <c r="B1152" s="118" t="s">
        <v>2458</v>
      </c>
      <c r="C1152" s="119" t="s">
        <v>2459</v>
      </c>
      <c r="D1152" s="120">
        <v>3000000</v>
      </c>
      <c r="E1152" s="88" t="s">
        <v>20</v>
      </c>
      <c r="F1152" s="11">
        <f t="shared" si="45"/>
        <v>3000000</v>
      </c>
      <c r="G1152" s="160"/>
      <c r="H1152" s="160"/>
    </row>
    <row r="1153" spans="1:8" ht="31.2" x14ac:dyDescent="0.3">
      <c r="A1153" s="117">
        <v>17</v>
      </c>
      <c r="B1153" s="118" t="s">
        <v>2460</v>
      </c>
      <c r="C1153" s="119" t="s">
        <v>2461</v>
      </c>
      <c r="D1153" s="120">
        <v>5696875</v>
      </c>
      <c r="E1153" s="88" t="s">
        <v>20</v>
      </c>
      <c r="F1153" s="11">
        <f>D1153</f>
        <v>5696875</v>
      </c>
      <c r="G1153" s="160"/>
      <c r="H1153" s="160"/>
    </row>
    <row r="1154" spans="1:8" ht="15" customHeight="1" x14ac:dyDescent="0.3">
      <c r="A1154" s="607" t="s">
        <v>2462</v>
      </c>
      <c r="B1154" s="607"/>
      <c r="C1154" s="607"/>
      <c r="D1154" s="167">
        <f>SUM(D1137:D1153)</f>
        <v>100000000</v>
      </c>
      <c r="E1154" s="168">
        <f>SUM(E1137:E1153)</f>
        <v>11670750</v>
      </c>
      <c r="F1154" s="167">
        <f>SUM(F1137:F1153)</f>
        <v>75000000</v>
      </c>
      <c r="G1154" s="126"/>
      <c r="H1154" s="126"/>
    </row>
    <row r="1155" spans="1:8" x14ac:dyDescent="0.3">
      <c r="A1155" s="121">
        <v>85</v>
      </c>
      <c r="B1155" s="112" t="s">
        <v>2463</v>
      </c>
      <c r="F1155" s="85"/>
    </row>
    <row r="1156" spans="1:8" x14ac:dyDescent="0.3">
      <c r="A1156" s="117">
        <v>1</v>
      </c>
      <c r="B1156" s="118" t="s">
        <v>2464</v>
      </c>
      <c r="C1156" s="119" t="s">
        <v>2465</v>
      </c>
      <c r="D1156" s="120">
        <v>15000000</v>
      </c>
      <c r="E1156" s="88" t="s">
        <v>20</v>
      </c>
      <c r="F1156" s="11">
        <f>D1156</f>
        <v>15000000</v>
      </c>
      <c r="G1156" s="160"/>
      <c r="H1156" s="160"/>
    </row>
    <row r="1157" spans="1:8" ht="15" customHeight="1" x14ac:dyDescent="0.3">
      <c r="A1157" s="607" t="s">
        <v>2466</v>
      </c>
      <c r="B1157" s="607"/>
      <c r="C1157" s="607"/>
      <c r="D1157" s="169">
        <v>15000000</v>
      </c>
      <c r="E1157" s="170" t="s">
        <v>20</v>
      </c>
      <c r="F1157" s="98">
        <f>F1156</f>
        <v>15000000</v>
      </c>
      <c r="G1157" s="126"/>
      <c r="H1157" s="126"/>
    </row>
    <row r="1158" spans="1:8" x14ac:dyDescent="0.3">
      <c r="A1158" s="121">
        <v>87</v>
      </c>
      <c r="B1158" s="112" t="s">
        <v>2467</v>
      </c>
      <c r="F1158" s="85"/>
    </row>
    <row r="1159" spans="1:8" x14ac:dyDescent="0.3">
      <c r="A1159" s="117">
        <v>1</v>
      </c>
      <c r="B1159" s="118" t="s">
        <v>2468</v>
      </c>
      <c r="C1159" s="119" t="s">
        <v>2469</v>
      </c>
      <c r="D1159" s="120">
        <v>5250000</v>
      </c>
      <c r="E1159" s="88" t="s">
        <v>20</v>
      </c>
      <c r="F1159" s="11">
        <f>D1159</f>
        <v>5250000</v>
      </c>
      <c r="G1159" s="160"/>
      <c r="H1159" s="160"/>
    </row>
    <row r="1160" spans="1:8" x14ac:dyDescent="0.3">
      <c r="A1160" s="117">
        <v>2</v>
      </c>
      <c r="B1160" s="118" t="s">
        <v>2470</v>
      </c>
      <c r="C1160" s="119" t="s">
        <v>2471</v>
      </c>
      <c r="D1160" s="120">
        <v>800000</v>
      </c>
      <c r="E1160" s="88" t="s">
        <v>20</v>
      </c>
      <c r="F1160" s="11">
        <v>0</v>
      </c>
      <c r="G1160" s="160"/>
      <c r="H1160" s="160"/>
    </row>
    <row r="1161" spans="1:8" x14ac:dyDescent="0.3">
      <c r="A1161" s="117">
        <v>3</v>
      </c>
      <c r="B1161" s="118" t="s">
        <v>2472</v>
      </c>
      <c r="C1161" s="119" t="s">
        <v>2473</v>
      </c>
      <c r="D1161" s="88" t="s">
        <v>20</v>
      </c>
      <c r="E1161" s="88" t="s">
        <v>20</v>
      </c>
      <c r="F1161" s="11" t="str">
        <f>D1161</f>
        <v>-</v>
      </c>
      <c r="G1161" s="160"/>
      <c r="H1161" s="160"/>
    </row>
    <row r="1162" spans="1:8" x14ac:dyDescent="0.3">
      <c r="A1162" s="117">
        <v>4</v>
      </c>
      <c r="B1162" s="118" t="s">
        <v>2474</v>
      </c>
      <c r="C1162" s="119" t="s">
        <v>2475</v>
      </c>
      <c r="D1162" s="120">
        <v>600000</v>
      </c>
      <c r="E1162" s="88" t="s">
        <v>20</v>
      </c>
      <c r="F1162" s="11">
        <v>0</v>
      </c>
      <c r="G1162" s="160"/>
      <c r="H1162" s="160"/>
    </row>
    <row r="1163" spans="1:8" x14ac:dyDescent="0.3">
      <c r="A1163" s="117">
        <v>5</v>
      </c>
      <c r="B1163" s="118" t="s">
        <v>2476</v>
      </c>
      <c r="C1163" s="119" t="s">
        <v>2477</v>
      </c>
      <c r="D1163" s="120">
        <v>600000</v>
      </c>
      <c r="E1163" s="88" t="s">
        <v>20</v>
      </c>
      <c r="F1163" s="11">
        <v>0</v>
      </c>
      <c r="G1163" s="160"/>
      <c r="H1163" s="160"/>
    </row>
    <row r="1164" spans="1:8" x14ac:dyDescent="0.3">
      <c r="A1164" s="117">
        <v>6</v>
      </c>
      <c r="B1164" s="118" t="s">
        <v>2478</v>
      </c>
      <c r="C1164" s="119" t="s">
        <v>2479</v>
      </c>
      <c r="D1164" s="120">
        <v>200000</v>
      </c>
      <c r="E1164" s="88" t="s">
        <v>20</v>
      </c>
      <c r="F1164" s="11">
        <v>0</v>
      </c>
      <c r="G1164" s="160"/>
      <c r="H1164" s="160"/>
    </row>
    <row r="1165" spans="1:8" x14ac:dyDescent="0.3">
      <c r="A1165" s="117">
        <v>7</v>
      </c>
      <c r="B1165" s="118" t="s">
        <v>2480</v>
      </c>
      <c r="C1165" s="119" t="s">
        <v>2481</v>
      </c>
      <c r="D1165" s="120">
        <v>900000</v>
      </c>
      <c r="E1165" s="88" t="s">
        <v>20</v>
      </c>
      <c r="F1165" s="11">
        <v>0</v>
      </c>
      <c r="G1165" s="160"/>
      <c r="H1165" s="160"/>
    </row>
    <row r="1166" spans="1:8" x14ac:dyDescent="0.3">
      <c r="A1166" s="117">
        <v>8</v>
      </c>
      <c r="B1166" s="118" t="s">
        <v>2482</v>
      </c>
      <c r="C1166" s="119" t="s">
        <v>2483</v>
      </c>
      <c r="D1166" s="88" t="s">
        <v>20</v>
      </c>
      <c r="E1166" s="88" t="s">
        <v>20</v>
      </c>
      <c r="F1166" s="11">
        <v>0</v>
      </c>
      <c r="G1166" s="160"/>
      <c r="H1166" s="160"/>
    </row>
    <row r="1167" spans="1:8" x14ac:dyDescent="0.3">
      <c r="A1167" s="117">
        <v>9</v>
      </c>
      <c r="B1167" s="118" t="s">
        <v>2484</v>
      </c>
      <c r="C1167" s="119" t="s">
        <v>2485</v>
      </c>
      <c r="D1167" s="120">
        <v>800000</v>
      </c>
      <c r="E1167" s="88" t="s">
        <v>20</v>
      </c>
      <c r="F1167" s="11">
        <v>0</v>
      </c>
      <c r="G1167" s="160"/>
      <c r="H1167" s="160"/>
    </row>
    <row r="1168" spans="1:8" x14ac:dyDescent="0.3">
      <c r="A1168" s="117">
        <v>10</v>
      </c>
      <c r="B1168" s="118" t="s">
        <v>2486</v>
      </c>
      <c r="C1168" s="119" t="s">
        <v>2487</v>
      </c>
      <c r="D1168" s="120">
        <v>250000</v>
      </c>
      <c r="E1168" s="88" t="s">
        <v>20</v>
      </c>
      <c r="F1168" s="11">
        <v>0</v>
      </c>
      <c r="G1168" s="160"/>
      <c r="H1168" s="160"/>
    </row>
    <row r="1169" spans="1:8" x14ac:dyDescent="0.3">
      <c r="A1169" s="117">
        <v>11</v>
      </c>
      <c r="B1169" s="118" t="s">
        <v>2488</v>
      </c>
      <c r="C1169" s="119" t="s">
        <v>2489</v>
      </c>
      <c r="D1169" s="120">
        <v>600000</v>
      </c>
      <c r="E1169" s="88" t="s">
        <v>20</v>
      </c>
      <c r="F1169" s="11">
        <f>D1169</f>
        <v>600000</v>
      </c>
      <c r="G1169" s="160"/>
      <c r="H1169" s="160"/>
    </row>
    <row r="1170" spans="1:8" ht="15" customHeight="1" x14ac:dyDescent="0.3">
      <c r="A1170" s="607" t="s">
        <v>2490</v>
      </c>
      <c r="B1170" s="607"/>
      <c r="C1170" s="607"/>
      <c r="D1170" s="102">
        <v>10000000</v>
      </c>
      <c r="E1170" s="88" t="s">
        <v>20</v>
      </c>
      <c r="F1170" s="167">
        <f>SUM(F1159:F1169)</f>
        <v>5850000</v>
      </c>
      <c r="G1170" s="126"/>
      <c r="H1170" s="126"/>
    </row>
    <row r="1171" spans="1:8" x14ac:dyDescent="0.3">
      <c r="A1171" s="121">
        <v>88</v>
      </c>
      <c r="B1171" s="112" t="s">
        <v>2491</v>
      </c>
      <c r="F1171" s="85"/>
    </row>
    <row r="1172" spans="1:8" x14ac:dyDescent="0.3">
      <c r="A1172" s="117">
        <v>1</v>
      </c>
      <c r="B1172" s="118" t="s">
        <v>2492</v>
      </c>
      <c r="C1172" s="119" t="s">
        <v>2493</v>
      </c>
      <c r="D1172" s="120">
        <v>750000</v>
      </c>
      <c r="E1172" s="88" t="s">
        <v>20</v>
      </c>
      <c r="F1172" s="11">
        <f>D1172</f>
        <v>750000</v>
      </c>
      <c r="G1172" s="160"/>
      <c r="H1172" s="160"/>
    </row>
    <row r="1173" spans="1:8" x14ac:dyDescent="0.3">
      <c r="A1173" s="117">
        <v>2</v>
      </c>
      <c r="B1173" s="118" t="s">
        <v>2494</v>
      </c>
      <c r="C1173" s="119" t="s">
        <v>2495</v>
      </c>
      <c r="D1173" s="120">
        <v>7000000</v>
      </c>
      <c r="E1173" s="88" t="s">
        <v>20</v>
      </c>
      <c r="F1173" s="11">
        <f t="shared" ref="F1173:F1193" si="46">D1173</f>
        <v>7000000</v>
      </c>
      <c r="G1173" s="160"/>
      <c r="H1173" s="160"/>
    </row>
    <row r="1174" spans="1:8" x14ac:dyDescent="0.3">
      <c r="A1174" s="117">
        <v>3</v>
      </c>
      <c r="B1174" s="118" t="s">
        <v>2496</v>
      </c>
      <c r="C1174" s="119" t="s">
        <v>2497</v>
      </c>
      <c r="D1174" s="120">
        <v>125000</v>
      </c>
      <c r="E1174" s="88" t="s">
        <v>20</v>
      </c>
      <c r="F1174" s="11">
        <f t="shared" si="46"/>
        <v>125000</v>
      </c>
      <c r="G1174" s="160"/>
      <c r="H1174" s="160"/>
    </row>
    <row r="1175" spans="1:8" x14ac:dyDescent="0.3">
      <c r="A1175" s="117">
        <v>4</v>
      </c>
      <c r="B1175" s="118" t="s">
        <v>2498</v>
      </c>
      <c r="C1175" s="119" t="s">
        <v>1182</v>
      </c>
      <c r="D1175" s="120">
        <v>250000</v>
      </c>
      <c r="E1175" s="88" t="s">
        <v>20</v>
      </c>
      <c r="F1175" s="11">
        <f t="shared" si="46"/>
        <v>250000</v>
      </c>
      <c r="G1175" s="160"/>
      <c r="H1175" s="160"/>
    </row>
    <row r="1176" spans="1:8" x14ac:dyDescent="0.3">
      <c r="A1176" s="117">
        <v>5</v>
      </c>
      <c r="B1176" s="118" t="s">
        <v>2499</v>
      </c>
      <c r="C1176" s="119" t="s">
        <v>2500</v>
      </c>
      <c r="D1176" s="120">
        <v>250000</v>
      </c>
      <c r="E1176" s="88" t="s">
        <v>20</v>
      </c>
      <c r="F1176" s="11">
        <f t="shared" si="46"/>
        <v>250000</v>
      </c>
      <c r="G1176" s="160"/>
      <c r="H1176" s="160"/>
    </row>
    <row r="1177" spans="1:8" x14ac:dyDescent="0.3">
      <c r="A1177" s="117">
        <v>6</v>
      </c>
      <c r="B1177" s="118" t="s">
        <v>2501</v>
      </c>
      <c r="C1177" s="119" t="s">
        <v>2502</v>
      </c>
      <c r="D1177" s="120">
        <v>125000</v>
      </c>
      <c r="E1177" s="88" t="s">
        <v>20</v>
      </c>
      <c r="F1177" s="11">
        <f t="shared" si="46"/>
        <v>125000</v>
      </c>
      <c r="G1177" s="160"/>
      <c r="H1177" s="160"/>
    </row>
    <row r="1178" spans="1:8" x14ac:dyDescent="0.3">
      <c r="A1178" s="117">
        <v>7</v>
      </c>
      <c r="B1178" s="118" t="s">
        <v>2503</v>
      </c>
      <c r="C1178" s="119" t="s">
        <v>2504</v>
      </c>
      <c r="D1178" s="120">
        <v>125000</v>
      </c>
      <c r="E1178" s="88" t="s">
        <v>20</v>
      </c>
      <c r="F1178" s="11">
        <f t="shared" si="46"/>
        <v>125000</v>
      </c>
      <c r="G1178" s="160"/>
      <c r="H1178" s="160"/>
    </row>
    <row r="1179" spans="1:8" x14ac:dyDescent="0.3">
      <c r="A1179" s="117">
        <v>8</v>
      </c>
      <c r="B1179" s="118" t="s">
        <v>2505</v>
      </c>
      <c r="C1179" s="119" t="s">
        <v>2506</v>
      </c>
      <c r="D1179" s="120">
        <v>2500000</v>
      </c>
      <c r="E1179" s="88" t="s">
        <v>20</v>
      </c>
      <c r="F1179" s="11">
        <f t="shared" si="46"/>
        <v>2500000</v>
      </c>
      <c r="G1179" s="160"/>
      <c r="H1179" s="160"/>
    </row>
    <row r="1180" spans="1:8" x14ac:dyDescent="0.3">
      <c r="A1180" s="117">
        <v>9</v>
      </c>
      <c r="B1180" s="118" t="s">
        <v>2507</v>
      </c>
      <c r="C1180" s="119" t="s">
        <v>2508</v>
      </c>
      <c r="D1180" s="120">
        <v>2000000</v>
      </c>
      <c r="E1180" s="88" t="s">
        <v>20</v>
      </c>
      <c r="F1180" s="11">
        <f t="shared" si="46"/>
        <v>2000000</v>
      </c>
      <c r="G1180" s="160"/>
      <c r="H1180" s="160"/>
    </row>
    <row r="1181" spans="1:8" x14ac:dyDescent="0.3">
      <c r="A1181" s="117">
        <v>10</v>
      </c>
      <c r="B1181" s="118" t="s">
        <v>2509</v>
      </c>
      <c r="C1181" s="119" t="s">
        <v>2510</v>
      </c>
      <c r="D1181" s="120">
        <v>125000</v>
      </c>
      <c r="E1181" s="88" t="s">
        <v>20</v>
      </c>
      <c r="F1181" s="11">
        <f t="shared" si="46"/>
        <v>125000</v>
      </c>
      <c r="G1181" s="160"/>
      <c r="H1181" s="160"/>
    </row>
    <row r="1182" spans="1:8" x14ac:dyDescent="0.3">
      <c r="A1182" s="117">
        <v>11</v>
      </c>
      <c r="B1182" s="118" t="s">
        <v>2511</v>
      </c>
      <c r="C1182" s="119" t="s">
        <v>2512</v>
      </c>
      <c r="D1182" s="120">
        <v>1000000</v>
      </c>
      <c r="E1182" s="88" t="s">
        <v>20</v>
      </c>
      <c r="F1182" s="11">
        <f t="shared" si="46"/>
        <v>1000000</v>
      </c>
      <c r="G1182" s="160"/>
      <c r="H1182" s="160"/>
    </row>
    <row r="1183" spans="1:8" x14ac:dyDescent="0.3">
      <c r="A1183" s="117">
        <v>12</v>
      </c>
      <c r="B1183" s="118" t="s">
        <v>2513</v>
      </c>
      <c r="C1183" s="119" t="s">
        <v>2514</v>
      </c>
      <c r="D1183" s="120">
        <v>125000</v>
      </c>
      <c r="E1183" s="88" t="s">
        <v>20</v>
      </c>
      <c r="F1183" s="11">
        <f t="shared" si="46"/>
        <v>125000</v>
      </c>
      <c r="G1183" s="160"/>
      <c r="H1183" s="160"/>
    </row>
    <row r="1184" spans="1:8" x14ac:dyDescent="0.3">
      <c r="A1184" s="117">
        <v>13</v>
      </c>
      <c r="B1184" s="118" t="s">
        <v>2515</v>
      </c>
      <c r="C1184" s="119" t="s">
        <v>2516</v>
      </c>
      <c r="D1184" s="120">
        <v>5000000</v>
      </c>
      <c r="E1184" s="88" t="s">
        <v>20</v>
      </c>
      <c r="F1184" s="11">
        <f t="shared" si="46"/>
        <v>5000000</v>
      </c>
      <c r="G1184" s="160"/>
      <c r="H1184" s="160"/>
    </row>
    <row r="1185" spans="1:8" x14ac:dyDescent="0.3">
      <c r="A1185" s="117">
        <v>14</v>
      </c>
      <c r="B1185" s="118" t="s">
        <v>2517</v>
      </c>
      <c r="C1185" s="119" t="s">
        <v>2518</v>
      </c>
      <c r="D1185" s="120">
        <v>8250000</v>
      </c>
      <c r="E1185" s="88" t="s">
        <v>20</v>
      </c>
      <c r="F1185" s="11">
        <f t="shared" si="46"/>
        <v>8250000</v>
      </c>
      <c r="G1185" s="160"/>
      <c r="H1185" s="160"/>
    </row>
    <row r="1186" spans="1:8" x14ac:dyDescent="0.3">
      <c r="A1186" s="117">
        <v>15</v>
      </c>
      <c r="B1186" s="118" t="s">
        <v>2519</v>
      </c>
      <c r="C1186" s="119" t="s">
        <v>2520</v>
      </c>
      <c r="D1186" s="120">
        <v>250000</v>
      </c>
      <c r="E1186" s="88" t="s">
        <v>20</v>
      </c>
      <c r="F1186" s="11">
        <f t="shared" si="46"/>
        <v>250000</v>
      </c>
      <c r="G1186" s="160"/>
      <c r="H1186" s="160"/>
    </row>
    <row r="1187" spans="1:8" x14ac:dyDescent="0.3">
      <c r="A1187" s="117">
        <v>16</v>
      </c>
      <c r="B1187" s="118" t="s">
        <v>2521</v>
      </c>
      <c r="C1187" s="119" t="s">
        <v>2522</v>
      </c>
      <c r="D1187" s="120">
        <v>5000000</v>
      </c>
      <c r="E1187" s="88" t="s">
        <v>20</v>
      </c>
      <c r="F1187" s="11">
        <f t="shared" si="46"/>
        <v>5000000</v>
      </c>
      <c r="G1187" s="160"/>
      <c r="H1187" s="160"/>
    </row>
    <row r="1188" spans="1:8" ht="31.2" x14ac:dyDescent="0.3">
      <c r="A1188" s="117">
        <v>17</v>
      </c>
      <c r="B1188" s="118" t="s">
        <v>2523</v>
      </c>
      <c r="C1188" s="119" t="s">
        <v>2524</v>
      </c>
      <c r="D1188" s="120">
        <v>7000000</v>
      </c>
      <c r="E1188" s="88" t="s">
        <v>20</v>
      </c>
      <c r="F1188" s="11">
        <f t="shared" si="46"/>
        <v>7000000</v>
      </c>
      <c r="G1188" s="160"/>
      <c r="H1188" s="160"/>
    </row>
    <row r="1189" spans="1:8" ht="31.2" x14ac:dyDescent="0.3">
      <c r="A1189" s="117">
        <v>18</v>
      </c>
      <c r="B1189" s="118" t="s">
        <v>2525</v>
      </c>
      <c r="C1189" s="119" t="s">
        <v>2526</v>
      </c>
      <c r="D1189" s="120">
        <v>6000000</v>
      </c>
      <c r="E1189" s="88" t="s">
        <v>20</v>
      </c>
      <c r="F1189" s="11">
        <f t="shared" si="46"/>
        <v>6000000</v>
      </c>
      <c r="G1189" s="160"/>
      <c r="H1189" s="160"/>
    </row>
    <row r="1190" spans="1:8" x14ac:dyDescent="0.3">
      <c r="A1190" s="117">
        <v>19</v>
      </c>
      <c r="B1190" s="118" t="s">
        <v>2527</v>
      </c>
      <c r="C1190" s="119" t="s">
        <v>2528</v>
      </c>
      <c r="D1190" s="120">
        <v>125000</v>
      </c>
      <c r="E1190" s="88" t="s">
        <v>20</v>
      </c>
      <c r="F1190" s="11">
        <f t="shared" si="46"/>
        <v>125000</v>
      </c>
      <c r="G1190" s="160"/>
      <c r="H1190" s="160"/>
    </row>
    <row r="1191" spans="1:8" ht="31.2" x14ac:dyDescent="0.3">
      <c r="A1191" s="117">
        <v>20</v>
      </c>
      <c r="B1191" s="118" t="s">
        <v>2529</v>
      </c>
      <c r="C1191" s="119" t="s">
        <v>2530</v>
      </c>
      <c r="D1191" s="120">
        <v>1429311700</v>
      </c>
      <c r="E1191" s="88" t="s">
        <v>20</v>
      </c>
      <c r="F1191" s="11">
        <f t="shared" si="46"/>
        <v>1429311700</v>
      </c>
      <c r="G1191" s="160"/>
      <c r="H1191" s="160"/>
    </row>
    <row r="1192" spans="1:8" x14ac:dyDescent="0.3">
      <c r="A1192" s="117">
        <v>21</v>
      </c>
      <c r="B1192" s="118" t="s">
        <v>2531</v>
      </c>
      <c r="C1192" s="119" t="s">
        <v>2532</v>
      </c>
      <c r="D1192" s="120">
        <v>6000000</v>
      </c>
      <c r="E1192" s="88" t="s">
        <v>20</v>
      </c>
      <c r="F1192" s="11">
        <f t="shared" si="46"/>
        <v>6000000</v>
      </c>
      <c r="G1192" s="160"/>
      <c r="H1192" s="160"/>
    </row>
    <row r="1193" spans="1:8" x14ac:dyDescent="0.3">
      <c r="A1193" s="117">
        <v>22</v>
      </c>
      <c r="B1193" s="118" t="s">
        <v>2533</v>
      </c>
      <c r="C1193" s="119" t="s">
        <v>2534</v>
      </c>
      <c r="D1193" s="120">
        <v>800000000</v>
      </c>
      <c r="E1193" s="88" t="s">
        <v>20</v>
      </c>
      <c r="F1193" s="11">
        <f t="shared" si="46"/>
        <v>800000000</v>
      </c>
      <c r="G1193" s="160"/>
      <c r="H1193" s="160"/>
    </row>
    <row r="1194" spans="1:8" ht="15" customHeight="1" x14ac:dyDescent="0.3">
      <c r="A1194" s="607" t="s">
        <v>2535</v>
      </c>
      <c r="B1194" s="607"/>
      <c r="C1194" s="607"/>
      <c r="D1194" s="102">
        <v>2281311700</v>
      </c>
      <c r="E1194" s="101">
        <f>D1194-F1194</f>
        <v>0</v>
      </c>
      <c r="F1194" s="167">
        <f>SUM(F1172:F1193)</f>
        <v>2281311700</v>
      </c>
      <c r="G1194" s="126"/>
      <c r="H1194" s="126"/>
    </row>
    <row r="1195" spans="1:8" x14ac:dyDescent="0.3">
      <c r="A1195" s="121">
        <v>89</v>
      </c>
      <c r="B1195" s="114" t="s">
        <v>2536</v>
      </c>
      <c r="F1195" s="85"/>
    </row>
    <row r="1196" spans="1:8" x14ac:dyDescent="0.3">
      <c r="A1196" s="117">
        <v>1</v>
      </c>
      <c r="B1196" s="118" t="s">
        <v>2537</v>
      </c>
      <c r="C1196" s="119" t="s">
        <v>2538</v>
      </c>
      <c r="D1196" s="120">
        <v>15000000</v>
      </c>
      <c r="E1196" s="88" t="s">
        <v>20</v>
      </c>
      <c r="F1196" s="11">
        <v>10000000</v>
      </c>
      <c r="G1196" s="160"/>
      <c r="H1196" s="160"/>
    </row>
    <row r="1197" spans="1:8" x14ac:dyDescent="0.3">
      <c r="A1197" s="117">
        <v>2</v>
      </c>
      <c r="B1197" s="118" t="s">
        <v>2539</v>
      </c>
      <c r="C1197" s="119" t="s">
        <v>490</v>
      </c>
      <c r="D1197" s="120">
        <v>2500000</v>
      </c>
      <c r="E1197" s="88" t="s">
        <v>20</v>
      </c>
      <c r="F1197" s="11">
        <v>0</v>
      </c>
      <c r="G1197" s="160"/>
      <c r="H1197" s="160"/>
    </row>
    <row r="1198" spans="1:8" x14ac:dyDescent="0.3">
      <c r="A1198" s="117">
        <v>3</v>
      </c>
      <c r="B1198" s="118" t="s">
        <v>2540</v>
      </c>
      <c r="C1198" s="119" t="s">
        <v>2541</v>
      </c>
      <c r="D1198" s="120">
        <v>500000</v>
      </c>
      <c r="E1198" s="88" t="s">
        <v>20</v>
      </c>
      <c r="F1198" s="11">
        <f>D1198</f>
        <v>500000</v>
      </c>
      <c r="G1198" s="160"/>
      <c r="H1198" s="160"/>
    </row>
    <row r="1199" spans="1:8" ht="15" customHeight="1" x14ac:dyDescent="0.3">
      <c r="A1199" s="117">
        <v>4</v>
      </c>
      <c r="B1199" s="118" t="s">
        <v>2542</v>
      </c>
      <c r="C1199" s="119" t="s">
        <v>2543</v>
      </c>
      <c r="D1199" s="120">
        <v>2000000</v>
      </c>
      <c r="E1199" s="88" t="s">
        <v>20</v>
      </c>
      <c r="F1199" s="11">
        <f>D1199</f>
        <v>2000000</v>
      </c>
      <c r="G1199" s="160"/>
      <c r="H1199" s="160"/>
    </row>
    <row r="1200" spans="1:8" ht="15" customHeight="1" x14ac:dyDescent="0.3">
      <c r="A1200" s="607" t="s">
        <v>2544</v>
      </c>
      <c r="B1200" s="607"/>
      <c r="C1200" s="607"/>
      <c r="D1200" s="102">
        <v>20000000</v>
      </c>
      <c r="E1200" s="88" t="s">
        <v>20</v>
      </c>
      <c r="F1200" s="167">
        <f>SUM(F1196:F1199)</f>
        <v>12500000</v>
      </c>
      <c r="G1200" s="126"/>
      <c r="H1200" s="126"/>
    </row>
    <row r="1201" spans="1:8" x14ac:dyDescent="0.3">
      <c r="A1201" s="121">
        <v>90</v>
      </c>
      <c r="B1201" s="112" t="s">
        <v>2545</v>
      </c>
      <c r="C1201" s="154"/>
      <c r="D1201" s="126"/>
      <c r="E1201" s="126"/>
      <c r="F1201" s="171"/>
      <c r="G1201" s="126"/>
      <c r="H1201" s="126"/>
    </row>
    <row r="1202" spans="1:8" x14ac:dyDescent="0.3">
      <c r="A1202" s="94">
        <v>1</v>
      </c>
      <c r="B1202" s="100" t="s">
        <v>2546</v>
      </c>
      <c r="C1202" s="96" t="s">
        <v>2547</v>
      </c>
      <c r="D1202" s="11">
        <v>600000000</v>
      </c>
      <c r="E1202" s="88" t="s">
        <v>20</v>
      </c>
      <c r="F1202" s="11">
        <v>250000000</v>
      </c>
      <c r="G1202" s="160"/>
      <c r="H1202" s="160"/>
    </row>
    <row r="1203" spans="1:8" ht="15" customHeight="1" x14ac:dyDescent="0.3">
      <c r="A1203" s="608" t="s">
        <v>2548</v>
      </c>
      <c r="B1203" s="608"/>
      <c r="C1203" s="608"/>
      <c r="D1203" s="113">
        <v>600000000</v>
      </c>
      <c r="E1203" s="88" t="s">
        <v>20</v>
      </c>
      <c r="F1203" s="167">
        <f>SUM(F1202)</f>
        <v>250000000</v>
      </c>
      <c r="G1203" s="126"/>
      <c r="H1203" s="126"/>
    </row>
    <row r="1204" spans="1:8" x14ac:dyDescent="0.3">
      <c r="A1204" s="121">
        <v>91</v>
      </c>
      <c r="B1204" s="112" t="s">
        <v>2549</v>
      </c>
      <c r="F1204" s="85"/>
    </row>
    <row r="1205" spans="1:8" ht="31.2" x14ac:dyDescent="0.3">
      <c r="A1205" s="117">
        <v>1</v>
      </c>
      <c r="B1205" s="118" t="s">
        <v>2550</v>
      </c>
      <c r="C1205" s="119" t="s">
        <v>2551</v>
      </c>
      <c r="D1205" s="88" t="s">
        <v>20</v>
      </c>
      <c r="E1205" s="88" t="s">
        <v>20</v>
      </c>
      <c r="F1205" s="115" t="s">
        <v>20</v>
      </c>
      <c r="G1205" s="160"/>
      <c r="H1205" s="160"/>
    </row>
    <row r="1206" spans="1:8" x14ac:dyDescent="0.3">
      <c r="A1206" s="117">
        <v>2</v>
      </c>
      <c r="B1206" s="118" t="s">
        <v>2552</v>
      </c>
      <c r="C1206" s="119" t="s">
        <v>2553</v>
      </c>
      <c r="D1206" s="120">
        <v>50000000</v>
      </c>
      <c r="E1206" s="88" t="s">
        <v>20</v>
      </c>
      <c r="F1206" s="11">
        <f>D1206</f>
        <v>50000000</v>
      </c>
      <c r="G1206" s="160"/>
      <c r="H1206" s="160"/>
    </row>
    <row r="1207" spans="1:8" ht="15" customHeight="1" x14ac:dyDescent="0.3">
      <c r="A1207" s="607" t="s">
        <v>2554</v>
      </c>
      <c r="B1207" s="607"/>
      <c r="C1207" s="607"/>
      <c r="D1207" s="102">
        <v>50000000</v>
      </c>
      <c r="E1207" s="88" t="s">
        <v>20</v>
      </c>
      <c r="F1207" s="167">
        <f>SUM(F1205:F1206)</f>
        <v>50000000</v>
      </c>
      <c r="G1207" s="126"/>
      <c r="H1207" s="126"/>
    </row>
    <row r="1208" spans="1:8" x14ac:dyDescent="0.3">
      <c r="A1208" s="121">
        <v>92</v>
      </c>
      <c r="B1208" s="112" t="s">
        <v>2555</v>
      </c>
      <c r="F1208" s="85"/>
    </row>
    <row r="1209" spans="1:8" x14ac:dyDescent="0.3">
      <c r="A1209" s="117">
        <v>1</v>
      </c>
      <c r="B1209" s="118" t="s">
        <v>2556</v>
      </c>
      <c r="C1209" s="119" t="s">
        <v>2557</v>
      </c>
      <c r="D1209" s="120">
        <v>5000000</v>
      </c>
      <c r="E1209" s="88" t="s">
        <v>20</v>
      </c>
      <c r="F1209" s="11">
        <v>3000000</v>
      </c>
      <c r="G1209" s="160"/>
      <c r="H1209" s="160"/>
    </row>
    <row r="1210" spans="1:8" ht="31.2" x14ac:dyDescent="0.3">
      <c r="A1210" s="117">
        <v>2</v>
      </c>
      <c r="B1210" s="118" t="s">
        <v>2558</v>
      </c>
      <c r="C1210" s="119" t="s">
        <v>2559</v>
      </c>
      <c r="D1210" s="120">
        <v>5000000</v>
      </c>
      <c r="E1210" s="88" t="s">
        <v>20</v>
      </c>
      <c r="F1210" s="11">
        <v>3000000</v>
      </c>
      <c r="G1210" s="160"/>
      <c r="H1210" s="160"/>
    </row>
    <row r="1211" spans="1:8" x14ac:dyDescent="0.3">
      <c r="A1211" s="117">
        <v>3</v>
      </c>
      <c r="B1211" s="118" t="s">
        <v>2560</v>
      </c>
      <c r="C1211" s="119" t="s">
        <v>2561</v>
      </c>
      <c r="D1211" s="120">
        <v>3000000</v>
      </c>
      <c r="E1211" s="88" t="s">
        <v>20</v>
      </c>
      <c r="F1211" s="11">
        <v>2000000</v>
      </c>
      <c r="G1211" s="160"/>
      <c r="H1211" s="160"/>
    </row>
    <row r="1212" spans="1:8" x14ac:dyDescent="0.3">
      <c r="A1212" s="117">
        <v>4</v>
      </c>
      <c r="B1212" s="118" t="s">
        <v>2562</v>
      </c>
      <c r="C1212" s="119" t="s">
        <v>2563</v>
      </c>
      <c r="D1212" s="120">
        <v>3000000</v>
      </c>
      <c r="E1212" s="88" t="s">
        <v>20</v>
      </c>
      <c r="F1212" s="11">
        <f>D1212</f>
        <v>3000000</v>
      </c>
      <c r="G1212" s="160"/>
      <c r="H1212" s="160"/>
    </row>
    <row r="1213" spans="1:8" x14ac:dyDescent="0.3">
      <c r="A1213" s="117">
        <v>5</v>
      </c>
      <c r="B1213" s="118" t="s">
        <v>2564</v>
      </c>
      <c r="C1213" s="119" t="s">
        <v>2565</v>
      </c>
      <c r="D1213" s="120">
        <v>4000000</v>
      </c>
      <c r="E1213" s="88" t="s">
        <v>20</v>
      </c>
      <c r="F1213" s="11">
        <f>D1213</f>
        <v>4000000</v>
      </c>
      <c r="G1213" s="160"/>
      <c r="H1213" s="160"/>
    </row>
    <row r="1214" spans="1:8" ht="15" customHeight="1" x14ac:dyDescent="0.3">
      <c r="A1214" s="607" t="s">
        <v>2566</v>
      </c>
      <c r="B1214" s="607"/>
      <c r="C1214" s="607"/>
      <c r="D1214" s="102">
        <v>20000000</v>
      </c>
      <c r="E1214" s="88" t="s">
        <v>20</v>
      </c>
      <c r="F1214" s="167">
        <f>SUM(F1209:F1213)</f>
        <v>15000000</v>
      </c>
      <c r="G1214" s="126"/>
      <c r="H1214" s="126"/>
    </row>
    <row r="1215" spans="1:8" x14ac:dyDescent="0.3">
      <c r="A1215" s="121">
        <v>93</v>
      </c>
      <c r="B1215" s="114" t="s">
        <v>2567</v>
      </c>
      <c r="F1215" s="85"/>
    </row>
    <row r="1216" spans="1:8" x14ac:dyDescent="0.3">
      <c r="A1216" s="94">
        <v>1</v>
      </c>
      <c r="B1216" s="100" t="s">
        <v>2568</v>
      </c>
      <c r="C1216" s="96" t="s">
        <v>1946</v>
      </c>
      <c r="D1216" s="11">
        <v>2000000</v>
      </c>
      <c r="E1216" s="88" t="s">
        <v>20</v>
      </c>
      <c r="F1216" s="11">
        <v>0</v>
      </c>
    </row>
    <row r="1217" spans="1:8" x14ac:dyDescent="0.3">
      <c r="A1217" s="94">
        <v>2</v>
      </c>
      <c r="B1217" s="100" t="s">
        <v>2569</v>
      </c>
      <c r="C1217" s="96" t="s">
        <v>2570</v>
      </c>
      <c r="D1217" s="11">
        <v>2000000</v>
      </c>
      <c r="E1217" s="88" t="s">
        <v>20</v>
      </c>
      <c r="F1217" s="11">
        <f>D1217</f>
        <v>2000000</v>
      </c>
    </row>
    <row r="1218" spans="1:8" ht="31.2" x14ac:dyDescent="0.3">
      <c r="A1218" s="94">
        <v>3</v>
      </c>
      <c r="B1218" s="100" t="s">
        <v>2571</v>
      </c>
      <c r="C1218" s="96" t="s">
        <v>2572</v>
      </c>
      <c r="D1218" s="11">
        <v>1000000</v>
      </c>
      <c r="E1218" s="88" t="s">
        <v>20</v>
      </c>
      <c r="F1218" s="11">
        <v>0</v>
      </c>
    </row>
    <row r="1219" spans="1:8" x14ac:dyDescent="0.3">
      <c r="A1219" s="608" t="s">
        <v>2573</v>
      </c>
      <c r="B1219" s="608"/>
      <c r="C1219" s="608"/>
      <c r="D1219" s="113">
        <v>5000000</v>
      </c>
      <c r="E1219" s="88" t="s">
        <v>20</v>
      </c>
      <c r="F1219" s="167">
        <f>SUM(F1216:F1218)</f>
        <v>2000000</v>
      </c>
    </row>
    <row r="1220" spans="1:8" x14ac:dyDescent="0.3">
      <c r="A1220" s="121">
        <v>94</v>
      </c>
      <c r="B1220" s="112" t="s">
        <v>2574</v>
      </c>
      <c r="F1220" s="85"/>
    </row>
    <row r="1221" spans="1:8" ht="15" customHeight="1" x14ac:dyDescent="0.3">
      <c r="A1221" s="117">
        <v>1</v>
      </c>
      <c r="B1221" s="118" t="s">
        <v>2575</v>
      </c>
      <c r="C1221" s="119" t="s">
        <v>2576</v>
      </c>
      <c r="D1221" s="120">
        <v>250000000</v>
      </c>
      <c r="E1221" s="123">
        <v>4500000</v>
      </c>
      <c r="F1221" s="89">
        <v>150000000</v>
      </c>
      <c r="G1221" s="160"/>
      <c r="H1221" s="160"/>
    </row>
    <row r="1222" spans="1:8" ht="15" customHeight="1" x14ac:dyDescent="0.3">
      <c r="A1222" s="607" t="s">
        <v>2577</v>
      </c>
      <c r="B1222" s="607"/>
      <c r="C1222" s="607"/>
      <c r="D1222" s="102">
        <v>250000000</v>
      </c>
      <c r="E1222" s="103">
        <v>4500000</v>
      </c>
      <c r="F1222" s="167">
        <f>SUM(F1221)</f>
        <v>150000000</v>
      </c>
      <c r="G1222" s="126"/>
      <c r="H1222" s="126"/>
    </row>
    <row r="1223" spans="1:8" x14ac:dyDescent="0.3">
      <c r="A1223" s="121">
        <v>95</v>
      </c>
      <c r="B1223" s="112" t="s">
        <v>2578</v>
      </c>
      <c r="F1223" s="85"/>
    </row>
    <row r="1224" spans="1:8" x14ac:dyDescent="0.3">
      <c r="A1224" s="94">
        <v>1</v>
      </c>
      <c r="B1224" s="100" t="s">
        <v>2579</v>
      </c>
      <c r="C1224" s="96" t="s">
        <v>2580</v>
      </c>
      <c r="D1224" s="11">
        <v>2000000</v>
      </c>
      <c r="E1224" s="88" t="s">
        <v>20</v>
      </c>
      <c r="F1224" s="89">
        <f>D1224</f>
        <v>2000000</v>
      </c>
      <c r="G1224" s="160"/>
      <c r="H1224" s="160"/>
    </row>
    <row r="1225" spans="1:8" ht="31.2" x14ac:dyDescent="0.3">
      <c r="A1225" s="94">
        <v>2</v>
      </c>
      <c r="B1225" s="100" t="s">
        <v>2581</v>
      </c>
      <c r="C1225" s="96" t="s">
        <v>2582</v>
      </c>
      <c r="D1225" s="11">
        <v>8000000</v>
      </c>
      <c r="E1225" s="101">
        <v>2940000</v>
      </c>
      <c r="F1225" s="89">
        <f t="shared" ref="F1225:F1249" si="47">D1225</f>
        <v>8000000</v>
      </c>
      <c r="G1225" s="160"/>
      <c r="H1225" s="160"/>
    </row>
    <row r="1226" spans="1:8" x14ac:dyDescent="0.3">
      <c r="A1226" s="94">
        <v>3</v>
      </c>
      <c r="B1226" s="100" t="s">
        <v>2583</v>
      </c>
      <c r="C1226" s="96" t="s">
        <v>2584</v>
      </c>
      <c r="D1226" s="11">
        <v>8000000</v>
      </c>
      <c r="E1226" s="101">
        <v>931000</v>
      </c>
      <c r="F1226" s="89">
        <f t="shared" si="47"/>
        <v>8000000</v>
      </c>
      <c r="G1226" s="160"/>
      <c r="H1226" s="160"/>
    </row>
    <row r="1227" spans="1:8" x14ac:dyDescent="0.3">
      <c r="A1227" s="94">
        <v>4</v>
      </c>
      <c r="B1227" s="100" t="s">
        <v>2585</v>
      </c>
      <c r="C1227" s="96" t="s">
        <v>2586</v>
      </c>
      <c r="D1227" s="11">
        <v>500000</v>
      </c>
      <c r="E1227" s="88" t="s">
        <v>20</v>
      </c>
      <c r="F1227" s="89">
        <f t="shared" si="47"/>
        <v>500000</v>
      </c>
      <c r="G1227" s="160"/>
      <c r="H1227" s="160"/>
    </row>
    <row r="1228" spans="1:8" ht="31.2" x14ac:dyDescent="0.3">
      <c r="A1228" s="94">
        <v>5</v>
      </c>
      <c r="B1228" s="100" t="s">
        <v>2587</v>
      </c>
      <c r="C1228" s="96" t="s">
        <v>2588</v>
      </c>
      <c r="D1228" s="11">
        <v>7500000</v>
      </c>
      <c r="E1228" s="88" t="s">
        <v>20</v>
      </c>
      <c r="F1228" s="89">
        <v>0</v>
      </c>
      <c r="G1228" s="160"/>
      <c r="H1228" s="160"/>
    </row>
    <row r="1229" spans="1:8" x14ac:dyDescent="0.3">
      <c r="A1229" s="94">
        <v>6</v>
      </c>
      <c r="B1229" s="100" t="s">
        <v>2589</v>
      </c>
      <c r="C1229" s="96" t="s">
        <v>2590</v>
      </c>
      <c r="D1229" s="11">
        <v>1000000</v>
      </c>
      <c r="E1229" s="88" t="s">
        <v>20</v>
      </c>
      <c r="F1229" s="89">
        <f t="shared" si="47"/>
        <v>1000000</v>
      </c>
      <c r="G1229" s="160"/>
      <c r="H1229" s="160"/>
    </row>
    <row r="1230" spans="1:8" x14ac:dyDescent="0.3">
      <c r="A1230" s="94">
        <v>7</v>
      </c>
      <c r="B1230" s="100" t="s">
        <v>2591</v>
      </c>
      <c r="C1230" s="96" t="s">
        <v>2592</v>
      </c>
      <c r="D1230" s="11">
        <v>9000000</v>
      </c>
      <c r="E1230" s="88" t="s">
        <v>20</v>
      </c>
      <c r="F1230" s="89">
        <f t="shared" si="47"/>
        <v>9000000</v>
      </c>
      <c r="G1230" s="160"/>
      <c r="H1230" s="160"/>
    </row>
    <row r="1231" spans="1:8" ht="31.2" x14ac:dyDescent="0.3">
      <c r="A1231" s="94">
        <v>8</v>
      </c>
      <c r="B1231" s="100" t="s">
        <v>2593</v>
      </c>
      <c r="C1231" s="96" t="s">
        <v>2594</v>
      </c>
      <c r="D1231" s="11">
        <v>13000000</v>
      </c>
      <c r="E1231" s="101">
        <v>9254000</v>
      </c>
      <c r="F1231" s="89">
        <f t="shared" si="47"/>
        <v>13000000</v>
      </c>
      <c r="G1231" s="160"/>
      <c r="H1231" s="160"/>
    </row>
    <row r="1232" spans="1:8" x14ac:dyDescent="0.3">
      <c r="A1232" s="94">
        <v>9</v>
      </c>
      <c r="B1232" s="100" t="s">
        <v>2595</v>
      </c>
      <c r="C1232" s="96" t="s">
        <v>2596</v>
      </c>
      <c r="D1232" s="11">
        <v>1000000</v>
      </c>
      <c r="E1232" s="88" t="s">
        <v>20</v>
      </c>
      <c r="F1232" s="89">
        <f t="shared" si="47"/>
        <v>1000000</v>
      </c>
      <c r="G1232" s="160"/>
      <c r="H1232" s="160"/>
    </row>
    <row r="1233" spans="1:8" ht="46.8" x14ac:dyDescent="0.3">
      <c r="A1233" s="94">
        <v>10</v>
      </c>
      <c r="B1233" s="100" t="s">
        <v>2597</v>
      </c>
      <c r="C1233" s="96" t="s">
        <v>2598</v>
      </c>
      <c r="D1233" s="11">
        <v>9500000</v>
      </c>
      <c r="E1233" s="101">
        <v>6000000</v>
      </c>
      <c r="F1233" s="89">
        <f t="shared" si="47"/>
        <v>9500000</v>
      </c>
      <c r="G1233" s="160"/>
      <c r="H1233" s="160"/>
    </row>
    <row r="1234" spans="1:8" x14ac:dyDescent="0.3">
      <c r="A1234" s="94">
        <v>11</v>
      </c>
      <c r="B1234" s="100" t="s">
        <v>2599</v>
      </c>
      <c r="C1234" s="96" t="s">
        <v>2600</v>
      </c>
      <c r="D1234" s="11">
        <v>1000000</v>
      </c>
      <c r="E1234" s="88" t="s">
        <v>20</v>
      </c>
      <c r="F1234" s="89">
        <f t="shared" si="47"/>
        <v>1000000</v>
      </c>
      <c r="G1234" s="160"/>
      <c r="H1234" s="160"/>
    </row>
    <row r="1235" spans="1:8" x14ac:dyDescent="0.3">
      <c r="A1235" s="94">
        <v>12</v>
      </c>
      <c r="B1235" s="100" t="s">
        <v>2601</v>
      </c>
      <c r="C1235" s="96" t="s">
        <v>2602</v>
      </c>
      <c r="D1235" s="11">
        <v>1500000</v>
      </c>
      <c r="E1235" s="88" t="s">
        <v>20</v>
      </c>
      <c r="F1235" s="89">
        <f t="shared" si="47"/>
        <v>1500000</v>
      </c>
      <c r="G1235" s="160"/>
      <c r="H1235" s="160"/>
    </row>
    <row r="1236" spans="1:8" x14ac:dyDescent="0.3">
      <c r="A1236" s="94">
        <v>13</v>
      </c>
      <c r="B1236" s="100" t="s">
        <v>2603</v>
      </c>
      <c r="C1236" s="96" t="s">
        <v>2604</v>
      </c>
      <c r="D1236" s="11">
        <v>30000000</v>
      </c>
      <c r="E1236" s="88" t="s">
        <v>20</v>
      </c>
      <c r="F1236" s="172">
        <f t="shared" si="47"/>
        <v>30000000</v>
      </c>
      <c r="G1236" s="160"/>
      <c r="H1236" s="160"/>
    </row>
    <row r="1237" spans="1:8" x14ac:dyDescent="0.3">
      <c r="A1237" s="94">
        <v>14</v>
      </c>
      <c r="B1237" s="100" t="s">
        <v>2605</v>
      </c>
      <c r="C1237" s="96" t="s">
        <v>2606</v>
      </c>
      <c r="D1237" s="11">
        <v>70000000</v>
      </c>
      <c r="E1237" s="88" t="s">
        <v>20</v>
      </c>
      <c r="F1237" s="172">
        <f t="shared" si="47"/>
        <v>70000000</v>
      </c>
      <c r="G1237" s="160"/>
      <c r="H1237" s="160"/>
    </row>
    <row r="1238" spans="1:8" x14ac:dyDescent="0.3">
      <c r="A1238" s="94">
        <v>15</v>
      </c>
      <c r="B1238" s="100" t="s">
        <v>2607</v>
      </c>
      <c r="C1238" s="96" t="s">
        <v>2608</v>
      </c>
      <c r="D1238" s="11">
        <v>3000000</v>
      </c>
      <c r="E1238" s="88" t="s">
        <v>20</v>
      </c>
      <c r="F1238" s="89">
        <f t="shared" si="47"/>
        <v>3000000</v>
      </c>
      <c r="G1238" s="160"/>
      <c r="H1238" s="160"/>
    </row>
    <row r="1239" spans="1:8" x14ac:dyDescent="0.3">
      <c r="A1239" s="94">
        <v>16</v>
      </c>
      <c r="B1239" s="100" t="s">
        <v>2609</v>
      </c>
      <c r="C1239" s="96" t="s">
        <v>2610</v>
      </c>
      <c r="D1239" s="11">
        <v>9000000</v>
      </c>
      <c r="E1239" s="88" t="s">
        <v>20</v>
      </c>
      <c r="F1239" s="89">
        <f t="shared" si="47"/>
        <v>9000000</v>
      </c>
      <c r="G1239" s="160"/>
      <c r="H1239" s="160"/>
    </row>
    <row r="1240" spans="1:8" x14ac:dyDescent="0.3">
      <c r="A1240" s="94">
        <v>17</v>
      </c>
      <c r="B1240" s="100" t="s">
        <v>2611</v>
      </c>
      <c r="C1240" s="96" t="s">
        <v>2612</v>
      </c>
      <c r="D1240" s="11">
        <v>2000000</v>
      </c>
      <c r="E1240" s="88" t="s">
        <v>20</v>
      </c>
      <c r="F1240" s="89">
        <f t="shared" si="47"/>
        <v>2000000</v>
      </c>
      <c r="G1240" s="160"/>
      <c r="H1240" s="160"/>
    </row>
    <row r="1241" spans="1:8" x14ac:dyDescent="0.3">
      <c r="A1241" s="94">
        <v>18</v>
      </c>
      <c r="B1241" s="100" t="s">
        <v>2613</v>
      </c>
      <c r="C1241" s="96" t="s">
        <v>2614</v>
      </c>
      <c r="D1241" s="11">
        <v>1000000</v>
      </c>
      <c r="E1241" s="88" t="s">
        <v>20</v>
      </c>
      <c r="F1241" s="89">
        <f t="shared" si="47"/>
        <v>1000000</v>
      </c>
      <c r="G1241" s="160"/>
      <c r="H1241" s="160"/>
    </row>
    <row r="1242" spans="1:8" ht="24" customHeight="1" x14ac:dyDescent="0.3">
      <c r="A1242" s="94">
        <v>19</v>
      </c>
      <c r="B1242" s="100" t="s">
        <v>2615</v>
      </c>
      <c r="C1242" s="96" t="s">
        <v>2616</v>
      </c>
      <c r="D1242" s="11">
        <v>5000000</v>
      </c>
      <c r="E1242" s="88" t="s">
        <v>20</v>
      </c>
      <c r="F1242" s="89">
        <f t="shared" si="47"/>
        <v>5000000</v>
      </c>
      <c r="G1242" s="160"/>
      <c r="H1242" s="160"/>
    </row>
    <row r="1243" spans="1:8" x14ac:dyDescent="0.3">
      <c r="A1243" s="94">
        <v>20</v>
      </c>
      <c r="B1243" s="100" t="s">
        <v>2617</v>
      </c>
      <c r="C1243" s="96" t="s">
        <v>2618</v>
      </c>
      <c r="D1243" s="11">
        <v>1000000</v>
      </c>
      <c r="E1243" s="88" t="s">
        <v>20</v>
      </c>
      <c r="F1243" s="89">
        <f t="shared" si="47"/>
        <v>1000000</v>
      </c>
      <c r="G1243" s="160"/>
      <c r="H1243" s="160"/>
    </row>
    <row r="1244" spans="1:8" ht="31.2" x14ac:dyDescent="0.3">
      <c r="A1244" s="94">
        <v>21</v>
      </c>
      <c r="B1244" s="100" t="s">
        <v>2619</v>
      </c>
      <c r="C1244" s="96" t="s">
        <v>2620</v>
      </c>
      <c r="D1244" s="11">
        <v>3000000</v>
      </c>
      <c r="E1244" s="88" t="s">
        <v>20</v>
      </c>
      <c r="F1244" s="89">
        <f t="shared" si="47"/>
        <v>3000000</v>
      </c>
      <c r="G1244" s="160"/>
      <c r="H1244" s="160"/>
    </row>
    <row r="1245" spans="1:8" x14ac:dyDescent="0.3">
      <c r="A1245" s="94">
        <v>22</v>
      </c>
      <c r="B1245" s="100" t="s">
        <v>2621</v>
      </c>
      <c r="C1245" s="96" t="s">
        <v>2622</v>
      </c>
      <c r="D1245" s="11">
        <v>1000000</v>
      </c>
      <c r="E1245" s="88" t="s">
        <v>20</v>
      </c>
      <c r="F1245" s="89">
        <f t="shared" si="47"/>
        <v>1000000</v>
      </c>
      <c r="G1245" s="160"/>
      <c r="H1245" s="160"/>
    </row>
    <row r="1246" spans="1:8" x14ac:dyDescent="0.3">
      <c r="A1246" s="94">
        <v>23</v>
      </c>
      <c r="B1246" s="100" t="s">
        <v>2623</v>
      </c>
      <c r="C1246" s="96" t="s">
        <v>490</v>
      </c>
      <c r="D1246" s="11">
        <v>3000000</v>
      </c>
      <c r="E1246" s="88" t="s">
        <v>20</v>
      </c>
      <c r="F1246" s="89">
        <v>0</v>
      </c>
      <c r="G1246" s="160"/>
      <c r="H1246" s="160"/>
    </row>
    <row r="1247" spans="1:8" ht="31.2" x14ac:dyDescent="0.3">
      <c r="A1247" s="94">
        <v>24</v>
      </c>
      <c r="B1247" s="100" t="s">
        <v>2624</v>
      </c>
      <c r="C1247" s="96" t="s">
        <v>2625</v>
      </c>
      <c r="D1247" s="11">
        <v>2000000</v>
      </c>
      <c r="E1247" s="88" t="s">
        <v>20</v>
      </c>
      <c r="F1247" s="89">
        <f t="shared" si="47"/>
        <v>2000000</v>
      </c>
      <c r="G1247" s="160"/>
      <c r="H1247" s="160"/>
    </row>
    <row r="1248" spans="1:8" ht="13.5" customHeight="1" x14ac:dyDescent="0.3">
      <c r="A1248" s="94">
        <v>25</v>
      </c>
      <c r="B1248" s="100" t="s">
        <v>2626</v>
      </c>
      <c r="C1248" s="96" t="s">
        <v>2627</v>
      </c>
      <c r="D1248" s="11">
        <v>7000000</v>
      </c>
      <c r="E1248" s="88" t="s">
        <v>20</v>
      </c>
      <c r="F1248" s="89">
        <f t="shared" si="47"/>
        <v>7000000</v>
      </c>
      <c r="G1248" s="160"/>
      <c r="H1248" s="160"/>
    </row>
    <row r="1249" spans="1:8" ht="34.5" customHeight="1" x14ac:dyDescent="0.3">
      <c r="A1249" s="94">
        <v>26</v>
      </c>
      <c r="B1249" s="100" t="s">
        <v>2628</v>
      </c>
      <c r="C1249" s="96" t="s">
        <v>2629</v>
      </c>
      <c r="D1249" s="11">
        <v>1000000</v>
      </c>
      <c r="E1249" s="88" t="s">
        <v>20</v>
      </c>
      <c r="F1249" s="89">
        <f t="shared" si="47"/>
        <v>1000000</v>
      </c>
      <c r="G1249" s="160"/>
      <c r="H1249" s="160"/>
    </row>
    <row r="1250" spans="1:8" ht="15" customHeight="1" x14ac:dyDescent="0.3">
      <c r="A1250" s="608" t="s">
        <v>2630</v>
      </c>
      <c r="B1250" s="608"/>
      <c r="C1250" s="608"/>
      <c r="D1250" s="102">
        <v>200000000</v>
      </c>
      <c r="E1250" s="103">
        <v>19125000</v>
      </c>
      <c r="F1250" s="167">
        <f>SUM(F1224:F1249)</f>
        <v>189500000</v>
      </c>
      <c r="G1250" s="126"/>
      <c r="H1250" s="126"/>
    </row>
    <row r="1251" spans="1:8" x14ac:dyDescent="0.3">
      <c r="A1251" s="121">
        <v>96</v>
      </c>
      <c r="B1251" s="114" t="s">
        <v>2631</v>
      </c>
      <c r="F1251" s="85"/>
    </row>
    <row r="1252" spans="1:8" ht="31.2" x14ac:dyDescent="0.3">
      <c r="A1252" s="117">
        <v>1</v>
      </c>
      <c r="B1252" s="118" t="s">
        <v>2632</v>
      </c>
      <c r="C1252" s="119" t="s">
        <v>2633</v>
      </c>
      <c r="D1252" s="120">
        <v>900000</v>
      </c>
      <c r="E1252" s="123">
        <v>246857.14</v>
      </c>
      <c r="F1252" s="11">
        <f>D1252</f>
        <v>900000</v>
      </c>
      <c r="G1252" s="160"/>
      <c r="H1252" s="160"/>
    </row>
    <row r="1253" spans="1:8" x14ac:dyDescent="0.3">
      <c r="A1253" s="117">
        <v>2</v>
      </c>
      <c r="B1253" s="118" t="s">
        <v>2634</v>
      </c>
      <c r="C1253" s="119" t="s">
        <v>2635</v>
      </c>
      <c r="D1253" s="120">
        <v>80000</v>
      </c>
      <c r="E1253" s="88" t="s">
        <v>20</v>
      </c>
      <c r="F1253" s="11">
        <f t="shared" ref="F1253:F1268" si="48">D1253</f>
        <v>80000</v>
      </c>
      <c r="G1253" s="160"/>
      <c r="H1253" s="160"/>
    </row>
    <row r="1254" spans="1:8" x14ac:dyDescent="0.3">
      <c r="A1254" s="117">
        <v>3</v>
      </c>
      <c r="B1254" s="118" t="s">
        <v>2636</v>
      </c>
      <c r="C1254" s="119" t="s">
        <v>2637</v>
      </c>
      <c r="D1254" s="120">
        <v>450000</v>
      </c>
      <c r="E1254" s="123">
        <v>420776.23</v>
      </c>
      <c r="F1254" s="11">
        <f t="shared" si="48"/>
        <v>450000</v>
      </c>
      <c r="G1254" s="160"/>
      <c r="H1254" s="160"/>
    </row>
    <row r="1255" spans="1:8" x14ac:dyDescent="0.3">
      <c r="A1255" s="117">
        <v>4</v>
      </c>
      <c r="B1255" s="118" t="s">
        <v>2638</v>
      </c>
      <c r="C1255" s="119" t="s">
        <v>2639</v>
      </c>
      <c r="D1255" s="120">
        <v>150000</v>
      </c>
      <c r="E1255" s="123">
        <v>150000</v>
      </c>
      <c r="F1255" s="11">
        <f t="shared" si="48"/>
        <v>150000</v>
      </c>
      <c r="G1255" s="160"/>
      <c r="H1255" s="160"/>
    </row>
    <row r="1256" spans="1:8" x14ac:dyDescent="0.3">
      <c r="A1256" s="117">
        <v>5</v>
      </c>
      <c r="B1256" s="118" t="s">
        <v>2640</v>
      </c>
      <c r="C1256" s="119" t="s">
        <v>2641</v>
      </c>
      <c r="D1256" s="120">
        <v>150000</v>
      </c>
      <c r="E1256" s="88" t="s">
        <v>20</v>
      </c>
      <c r="F1256" s="11">
        <f t="shared" si="48"/>
        <v>150000</v>
      </c>
      <c r="G1256" s="160"/>
      <c r="H1256" s="160"/>
    </row>
    <row r="1257" spans="1:8" x14ac:dyDescent="0.3">
      <c r="A1257" s="117">
        <v>6</v>
      </c>
      <c r="B1257" s="118" t="s">
        <v>2642</v>
      </c>
      <c r="C1257" s="119" t="s">
        <v>2643</v>
      </c>
      <c r="D1257" s="120">
        <v>390000</v>
      </c>
      <c r="E1257" s="123">
        <v>120000</v>
      </c>
      <c r="F1257" s="11">
        <f t="shared" si="48"/>
        <v>390000</v>
      </c>
      <c r="G1257" s="160"/>
      <c r="H1257" s="160"/>
    </row>
    <row r="1258" spans="1:8" x14ac:dyDescent="0.3">
      <c r="A1258" s="117">
        <v>7</v>
      </c>
      <c r="B1258" s="118" t="s">
        <v>2644</v>
      </c>
      <c r="C1258" s="119" t="s">
        <v>2645</v>
      </c>
      <c r="D1258" s="120">
        <v>200000</v>
      </c>
      <c r="E1258" s="88" t="s">
        <v>20</v>
      </c>
      <c r="F1258" s="11">
        <f t="shared" si="48"/>
        <v>200000</v>
      </c>
      <c r="G1258" s="160"/>
      <c r="H1258" s="160"/>
    </row>
    <row r="1259" spans="1:8" x14ac:dyDescent="0.3">
      <c r="A1259" s="117">
        <v>8</v>
      </c>
      <c r="B1259" s="118" t="s">
        <v>2646</v>
      </c>
      <c r="C1259" s="119" t="s">
        <v>2647</v>
      </c>
      <c r="D1259" s="120">
        <v>590000</v>
      </c>
      <c r="E1259" s="88" t="s">
        <v>20</v>
      </c>
      <c r="F1259" s="11">
        <f t="shared" si="48"/>
        <v>590000</v>
      </c>
      <c r="G1259" s="160"/>
      <c r="H1259" s="160"/>
    </row>
    <row r="1260" spans="1:8" x14ac:dyDescent="0.3">
      <c r="A1260" s="117">
        <v>9</v>
      </c>
      <c r="B1260" s="118" t="s">
        <v>2648</v>
      </c>
      <c r="C1260" s="119" t="s">
        <v>2649</v>
      </c>
      <c r="D1260" s="120">
        <v>1000000</v>
      </c>
      <c r="E1260" s="123">
        <v>1000000</v>
      </c>
      <c r="F1260" s="11">
        <f t="shared" si="48"/>
        <v>1000000</v>
      </c>
      <c r="G1260" s="160"/>
      <c r="H1260" s="160"/>
    </row>
    <row r="1261" spans="1:8" x14ac:dyDescent="0.3">
      <c r="A1261" s="117">
        <v>10</v>
      </c>
      <c r="B1261" s="118" t="s">
        <v>2650</v>
      </c>
      <c r="C1261" s="119" t="s">
        <v>2651</v>
      </c>
      <c r="D1261" s="120">
        <v>75000</v>
      </c>
      <c r="E1261" s="88" t="s">
        <v>20</v>
      </c>
      <c r="F1261" s="11">
        <f t="shared" si="48"/>
        <v>75000</v>
      </c>
      <c r="G1261" s="160"/>
      <c r="H1261" s="160"/>
    </row>
    <row r="1262" spans="1:8" x14ac:dyDescent="0.3">
      <c r="A1262" s="117">
        <v>11</v>
      </c>
      <c r="B1262" s="118" t="s">
        <v>2652</v>
      </c>
      <c r="C1262" s="119" t="s">
        <v>2653</v>
      </c>
      <c r="D1262" s="120">
        <v>1142400</v>
      </c>
      <c r="E1262" s="88" t="s">
        <v>20</v>
      </c>
      <c r="F1262" s="11">
        <v>1000000</v>
      </c>
      <c r="G1262" s="160"/>
      <c r="H1262" s="160"/>
    </row>
    <row r="1263" spans="1:8" x14ac:dyDescent="0.3">
      <c r="A1263" s="117">
        <v>12</v>
      </c>
      <c r="B1263" s="118" t="s">
        <v>2654</v>
      </c>
      <c r="C1263" s="119" t="s">
        <v>2655</v>
      </c>
      <c r="D1263" s="120">
        <v>1478000</v>
      </c>
      <c r="E1263" s="88" t="s">
        <v>20</v>
      </c>
      <c r="F1263" s="11">
        <v>1405000</v>
      </c>
      <c r="G1263" s="160"/>
      <c r="H1263" s="160"/>
    </row>
    <row r="1264" spans="1:8" x14ac:dyDescent="0.3">
      <c r="A1264" s="117">
        <v>13</v>
      </c>
      <c r="B1264" s="118" t="s">
        <v>2656</v>
      </c>
      <c r="C1264" s="119" t="s">
        <v>2657</v>
      </c>
      <c r="D1264" s="120">
        <v>1220000</v>
      </c>
      <c r="E1264" s="88" t="s">
        <v>20</v>
      </c>
      <c r="F1264" s="11">
        <f t="shared" si="48"/>
        <v>1220000</v>
      </c>
      <c r="G1264" s="160"/>
      <c r="H1264" s="160"/>
    </row>
    <row r="1265" spans="1:8" x14ac:dyDescent="0.3">
      <c r="A1265" s="117">
        <v>14</v>
      </c>
      <c r="B1265" s="118" t="s">
        <v>2658</v>
      </c>
      <c r="C1265" s="119" t="s">
        <v>2659</v>
      </c>
      <c r="D1265" s="120">
        <v>4000000</v>
      </c>
      <c r="E1265" s="123">
        <v>221229.27</v>
      </c>
      <c r="F1265" s="11">
        <v>1000000</v>
      </c>
      <c r="G1265" s="160"/>
      <c r="H1265" s="160"/>
    </row>
    <row r="1266" spans="1:8" x14ac:dyDescent="0.3">
      <c r="A1266" s="117">
        <v>15</v>
      </c>
      <c r="B1266" s="118" t="s">
        <v>2660</v>
      </c>
      <c r="C1266" s="119" t="s">
        <v>2661</v>
      </c>
      <c r="D1266" s="120">
        <v>2784600</v>
      </c>
      <c r="E1266" s="123">
        <v>43200</v>
      </c>
      <c r="F1266" s="11">
        <v>1000000</v>
      </c>
      <c r="G1266" s="160"/>
      <c r="H1266" s="160"/>
    </row>
    <row r="1267" spans="1:8" x14ac:dyDescent="0.3">
      <c r="A1267" s="117">
        <v>16</v>
      </c>
      <c r="B1267" s="118" t="s">
        <v>2662</v>
      </c>
      <c r="C1267" s="119" t="s">
        <v>2663</v>
      </c>
      <c r="D1267" s="120">
        <v>90000</v>
      </c>
      <c r="E1267" s="88" t="s">
        <v>20</v>
      </c>
      <c r="F1267" s="11">
        <f t="shared" si="48"/>
        <v>90000</v>
      </c>
      <c r="G1267" s="160"/>
      <c r="H1267" s="160"/>
    </row>
    <row r="1268" spans="1:8" x14ac:dyDescent="0.3">
      <c r="A1268" s="117">
        <v>17</v>
      </c>
      <c r="B1268" s="118" t="s">
        <v>2664</v>
      </c>
      <c r="C1268" s="119" t="s">
        <v>2665</v>
      </c>
      <c r="D1268" s="120">
        <v>300000</v>
      </c>
      <c r="E1268" s="123">
        <v>84571.43</v>
      </c>
      <c r="F1268" s="11">
        <f t="shared" si="48"/>
        <v>300000</v>
      </c>
      <c r="G1268" s="160"/>
      <c r="H1268" s="160"/>
    </row>
    <row r="1269" spans="1:8" ht="31.2" x14ac:dyDescent="0.3">
      <c r="A1269" s="117">
        <v>18</v>
      </c>
      <c r="B1269" s="118" t="s">
        <v>2666</v>
      </c>
      <c r="C1269" s="119" t="s">
        <v>2667</v>
      </c>
      <c r="D1269" s="120">
        <v>25000000</v>
      </c>
      <c r="E1269" s="123">
        <v>3381586.94</v>
      </c>
      <c r="F1269" s="11">
        <v>15000000</v>
      </c>
      <c r="G1269" s="160"/>
      <c r="H1269" s="160"/>
    </row>
    <row r="1270" spans="1:8" ht="15" customHeight="1" x14ac:dyDescent="0.3">
      <c r="A1270" s="607" t="s">
        <v>2668</v>
      </c>
      <c r="B1270" s="607"/>
      <c r="C1270" s="607"/>
      <c r="D1270" s="102">
        <v>40000000</v>
      </c>
      <c r="E1270" s="103">
        <v>5668221.0099999998</v>
      </c>
      <c r="F1270" s="167">
        <f>SUM(F1252:F1269)</f>
        <v>25000000</v>
      </c>
      <c r="G1270" s="126"/>
      <c r="H1270" s="126"/>
    </row>
    <row r="1271" spans="1:8" x14ac:dyDescent="0.3">
      <c r="A1271" s="121">
        <v>97</v>
      </c>
      <c r="B1271" s="114" t="s">
        <v>2669</v>
      </c>
      <c r="F1271" s="85"/>
    </row>
    <row r="1272" spans="1:8" x14ac:dyDescent="0.3">
      <c r="A1272" s="117">
        <v>1</v>
      </c>
      <c r="B1272" s="118" t="s">
        <v>2670</v>
      </c>
      <c r="C1272" s="119" t="s">
        <v>2671</v>
      </c>
      <c r="D1272" s="120">
        <v>10000000</v>
      </c>
      <c r="E1272" s="123">
        <v>3500000</v>
      </c>
      <c r="F1272" s="11">
        <v>5000000</v>
      </c>
      <c r="G1272" s="160"/>
      <c r="H1272" s="160"/>
    </row>
    <row r="1273" spans="1:8" ht="31.2" x14ac:dyDescent="0.3">
      <c r="A1273" s="117">
        <v>2</v>
      </c>
      <c r="B1273" s="118" t="s">
        <v>2672</v>
      </c>
      <c r="C1273" s="119" t="s">
        <v>2673</v>
      </c>
      <c r="D1273" s="120">
        <v>5000000</v>
      </c>
      <c r="E1273" s="88" t="s">
        <v>20</v>
      </c>
      <c r="F1273" s="11">
        <f t="shared" ref="F1273:F1279" si="49">D1273</f>
        <v>5000000</v>
      </c>
      <c r="G1273" s="160"/>
      <c r="H1273" s="160"/>
    </row>
    <row r="1274" spans="1:8" x14ac:dyDescent="0.3">
      <c r="A1274" s="117">
        <v>3</v>
      </c>
      <c r="B1274" s="118" t="s">
        <v>2674</v>
      </c>
      <c r="C1274" s="119" t="s">
        <v>2675</v>
      </c>
      <c r="D1274" s="120">
        <v>5000000</v>
      </c>
      <c r="E1274" s="88" t="s">
        <v>20</v>
      </c>
      <c r="F1274" s="11">
        <f t="shared" si="49"/>
        <v>5000000</v>
      </c>
      <c r="G1274" s="160"/>
      <c r="H1274" s="160"/>
    </row>
    <row r="1275" spans="1:8" x14ac:dyDescent="0.3">
      <c r="A1275" s="117">
        <v>4</v>
      </c>
      <c r="B1275" s="118" t="s">
        <v>2676</v>
      </c>
      <c r="C1275" s="119" t="s">
        <v>2677</v>
      </c>
      <c r="D1275" s="120">
        <v>1519884078.8599999</v>
      </c>
      <c r="E1275" s="88" t="s">
        <v>20</v>
      </c>
      <c r="F1275" s="205">
        <f t="shared" si="49"/>
        <v>1519884078.8599999</v>
      </c>
      <c r="G1275" s="160"/>
      <c r="H1275" s="160"/>
    </row>
    <row r="1276" spans="1:8" x14ac:dyDescent="0.3">
      <c r="A1276" s="117">
        <v>5</v>
      </c>
      <c r="B1276" s="118" t="s">
        <v>2678</v>
      </c>
      <c r="C1276" s="119" t="s">
        <v>2679</v>
      </c>
      <c r="D1276" s="120">
        <v>1534884078.8599999</v>
      </c>
      <c r="E1276" s="88" t="s">
        <v>20</v>
      </c>
      <c r="F1276" s="205">
        <f t="shared" si="49"/>
        <v>1534884078.8599999</v>
      </c>
      <c r="G1276" s="160"/>
      <c r="H1276" s="160"/>
    </row>
    <row r="1277" spans="1:8" ht="13.5" customHeight="1" x14ac:dyDescent="0.3">
      <c r="A1277" s="117">
        <v>6</v>
      </c>
      <c r="B1277" s="118" t="s">
        <v>2680</v>
      </c>
      <c r="C1277" s="119" t="s">
        <v>2681</v>
      </c>
      <c r="D1277" s="120">
        <v>5000000</v>
      </c>
      <c r="E1277" s="88" t="s">
        <v>20</v>
      </c>
      <c r="F1277" s="11">
        <f t="shared" si="49"/>
        <v>5000000</v>
      </c>
      <c r="G1277" s="160"/>
      <c r="H1277" s="160"/>
    </row>
    <row r="1278" spans="1:8" x14ac:dyDescent="0.3">
      <c r="A1278" s="117">
        <v>7</v>
      </c>
      <c r="B1278" s="118" t="s">
        <v>2682</v>
      </c>
      <c r="C1278" s="119" t="s">
        <v>2683</v>
      </c>
      <c r="D1278" s="120">
        <v>5000000</v>
      </c>
      <c r="E1278" s="88" t="s">
        <v>20</v>
      </c>
      <c r="F1278" s="11">
        <f t="shared" si="49"/>
        <v>5000000</v>
      </c>
      <c r="G1278" s="160"/>
      <c r="H1278" s="160"/>
    </row>
    <row r="1279" spans="1:8" x14ac:dyDescent="0.3">
      <c r="A1279" s="117">
        <v>8</v>
      </c>
      <c r="B1279" s="118" t="s">
        <v>2684</v>
      </c>
      <c r="C1279" s="119" t="s">
        <v>2685</v>
      </c>
      <c r="D1279" s="120">
        <v>20000000</v>
      </c>
      <c r="E1279" s="88" t="s">
        <v>20</v>
      </c>
      <c r="F1279" s="11">
        <f t="shared" si="49"/>
        <v>20000000</v>
      </c>
      <c r="G1279" s="160"/>
      <c r="H1279" s="160"/>
    </row>
    <row r="1280" spans="1:8" ht="31.2" x14ac:dyDescent="0.3">
      <c r="A1280" s="117">
        <v>9</v>
      </c>
      <c r="B1280" s="118" t="s">
        <v>2686</v>
      </c>
      <c r="C1280" s="119" t="s">
        <v>2687</v>
      </c>
      <c r="D1280" s="120">
        <v>5000000</v>
      </c>
      <c r="E1280" s="88" t="s">
        <v>20</v>
      </c>
      <c r="F1280" s="11">
        <f>D1280</f>
        <v>5000000</v>
      </c>
      <c r="G1280" s="160"/>
      <c r="H1280" s="160"/>
    </row>
    <row r="1281" spans="1:8" ht="15" customHeight="1" x14ac:dyDescent="0.3">
      <c r="A1281" s="607" t="s">
        <v>2688</v>
      </c>
      <c r="B1281" s="607"/>
      <c r="C1281" s="607"/>
      <c r="D1281" s="167">
        <f>SUM(D1272:D1280)</f>
        <v>3109768157.7199998</v>
      </c>
      <c r="E1281" s="103">
        <v>3500000</v>
      </c>
      <c r="F1281" s="204">
        <f>SUM(F1272:F1280)</f>
        <v>3104768157.7199998</v>
      </c>
      <c r="G1281" s="126"/>
      <c r="H1281" s="126"/>
    </row>
    <row r="1282" spans="1:8" x14ac:dyDescent="0.3">
      <c r="A1282" s="121">
        <v>98</v>
      </c>
      <c r="B1282" s="114" t="s">
        <v>2689</v>
      </c>
      <c r="F1282" s="85"/>
    </row>
    <row r="1283" spans="1:8" x14ac:dyDescent="0.3">
      <c r="A1283" s="117">
        <v>1</v>
      </c>
      <c r="B1283" s="118" t="s">
        <v>2690</v>
      </c>
      <c r="C1283" s="119" t="s">
        <v>2691</v>
      </c>
      <c r="D1283" s="120">
        <v>2000000</v>
      </c>
      <c r="E1283" s="88" t="s">
        <v>20</v>
      </c>
      <c r="F1283" s="11">
        <v>1000000</v>
      </c>
      <c r="G1283" s="160"/>
      <c r="H1283" s="160"/>
    </row>
    <row r="1284" spans="1:8" x14ac:dyDescent="0.3">
      <c r="A1284" s="117">
        <v>2</v>
      </c>
      <c r="B1284" s="118" t="s">
        <v>2692</v>
      </c>
      <c r="C1284" s="119" t="s">
        <v>2693</v>
      </c>
      <c r="D1284" s="120">
        <v>1000000</v>
      </c>
      <c r="E1284" s="88" t="s">
        <v>20</v>
      </c>
      <c r="F1284" s="11">
        <v>500000</v>
      </c>
      <c r="G1284" s="160"/>
      <c r="H1284" s="160"/>
    </row>
    <row r="1285" spans="1:8" x14ac:dyDescent="0.3">
      <c r="A1285" s="117">
        <v>3</v>
      </c>
      <c r="B1285" s="118" t="s">
        <v>2694</v>
      </c>
      <c r="C1285" s="119" t="s">
        <v>2695</v>
      </c>
      <c r="D1285" s="120">
        <v>4000000</v>
      </c>
      <c r="E1285" s="88" t="s">
        <v>20</v>
      </c>
      <c r="F1285" s="11">
        <v>2500000</v>
      </c>
      <c r="G1285" s="160"/>
      <c r="H1285" s="160"/>
    </row>
    <row r="1286" spans="1:8" x14ac:dyDescent="0.3">
      <c r="A1286" s="117">
        <v>4</v>
      </c>
      <c r="B1286" s="118" t="s">
        <v>2696</v>
      </c>
      <c r="C1286" s="119" t="s">
        <v>2697</v>
      </c>
      <c r="D1286" s="120">
        <v>3000000</v>
      </c>
      <c r="E1286" s="88" t="s">
        <v>20</v>
      </c>
      <c r="F1286" s="11">
        <f>D1286</f>
        <v>3000000</v>
      </c>
      <c r="G1286" s="160"/>
      <c r="H1286" s="160"/>
    </row>
    <row r="1287" spans="1:8" ht="15" customHeight="1" x14ac:dyDescent="0.3">
      <c r="A1287" s="607" t="s">
        <v>2698</v>
      </c>
      <c r="B1287" s="607"/>
      <c r="C1287" s="607"/>
      <c r="D1287" s="167">
        <f>SUM(D1283:D1286)</f>
        <v>10000000</v>
      </c>
      <c r="E1287" s="88" t="s">
        <v>20</v>
      </c>
      <c r="F1287" s="167">
        <f>SUM(F1283:F1286)</f>
        <v>7000000</v>
      </c>
      <c r="G1287" s="126"/>
      <c r="H1287" s="126"/>
    </row>
    <row r="1288" spans="1:8" x14ac:dyDescent="0.3">
      <c r="A1288" s="121">
        <v>99</v>
      </c>
      <c r="B1288" s="112" t="s">
        <v>2699</v>
      </c>
      <c r="C1288" s="131"/>
      <c r="D1288" s="132"/>
      <c r="E1288" s="173"/>
      <c r="F1288" s="115"/>
      <c r="G1288" s="160"/>
      <c r="H1288" s="160"/>
    </row>
    <row r="1289" spans="1:8" x14ac:dyDescent="0.3">
      <c r="A1289" s="117">
        <v>1</v>
      </c>
      <c r="B1289" s="118" t="s">
        <v>2700</v>
      </c>
      <c r="C1289" s="119" t="s">
        <v>2701</v>
      </c>
      <c r="D1289" s="123">
        <v>50000000</v>
      </c>
      <c r="E1289" s="88" t="s">
        <v>20</v>
      </c>
      <c r="F1289" s="11">
        <f>D1289</f>
        <v>50000000</v>
      </c>
      <c r="G1289" s="160"/>
      <c r="H1289" s="160"/>
    </row>
    <row r="1290" spans="1:8" x14ac:dyDescent="0.3">
      <c r="A1290" s="117">
        <v>2</v>
      </c>
      <c r="B1290" s="118" t="s">
        <v>2702</v>
      </c>
      <c r="C1290" s="119" t="s">
        <v>2703</v>
      </c>
      <c r="D1290" s="123">
        <v>500000000</v>
      </c>
      <c r="E1290" s="88" t="s">
        <v>20</v>
      </c>
      <c r="F1290" s="11">
        <f>D1290</f>
        <v>500000000</v>
      </c>
      <c r="G1290" s="160"/>
      <c r="H1290" s="160"/>
    </row>
    <row r="1291" spans="1:8" ht="15" customHeight="1" x14ac:dyDescent="0.3">
      <c r="A1291" s="607" t="s">
        <v>2704</v>
      </c>
      <c r="B1291" s="607"/>
      <c r="C1291" s="607"/>
      <c r="D1291" s="103">
        <v>550000000</v>
      </c>
      <c r="E1291" s="88" t="s">
        <v>20</v>
      </c>
      <c r="F1291" s="167">
        <f>SUM(F1289:F1290)</f>
        <v>550000000</v>
      </c>
      <c r="G1291" s="126"/>
      <c r="H1291" s="126"/>
    </row>
    <row r="1292" spans="1:8" ht="15" customHeight="1" x14ac:dyDescent="0.3">
      <c r="A1292" s="121">
        <v>100</v>
      </c>
      <c r="B1292" s="114" t="s">
        <v>2705</v>
      </c>
      <c r="C1292" s="133"/>
      <c r="D1292" s="134"/>
      <c r="E1292" s="134"/>
      <c r="F1292" s="115"/>
      <c r="G1292" s="126"/>
      <c r="H1292" s="126"/>
    </row>
    <row r="1293" spans="1:8" x14ac:dyDescent="0.3">
      <c r="A1293" s="117">
        <v>1</v>
      </c>
      <c r="B1293" s="118" t="s">
        <v>2706</v>
      </c>
      <c r="C1293" s="119" t="s">
        <v>2707</v>
      </c>
      <c r="D1293" s="123">
        <v>2000000</v>
      </c>
      <c r="E1293" s="88" t="s">
        <v>20</v>
      </c>
      <c r="F1293" s="11">
        <v>1000000</v>
      </c>
      <c r="G1293" s="160"/>
      <c r="H1293" s="160"/>
    </row>
    <row r="1294" spans="1:8" ht="15" customHeight="1" x14ac:dyDescent="0.3">
      <c r="A1294" s="607" t="s">
        <v>2708</v>
      </c>
      <c r="B1294" s="607"/>
      <c r="C1294" s="607"/>
      <c r="D1294" s="103">
        <v>2000000</v>
      </c>
      <c r="E1294" s="88" t="s">
        <v>20</v>
      </c>
      <c r="F1294" s="167">
        <f>SUM(F1293)</f>
        <v>1000000</v>
      </c>
      <c r="G1294" s="126"/>
      <c r="H1294" s="126"/>
    </row>
    <row r="1295" spans="1:8" x14ac:dyDescent="0.3">
      <c r="A1295" s="121">
        <v>101</v>
      </c>
      <c r="B1295" s="114" t="s">
        <v>2709</v>
      </c>
      <c r="F1295" s="85"/>
    </row>
    <row r="1296" spans="1:8" x14ac:dyDescent="0.3">
      <c r="A1296" s="117">
        <v>1</v>
      </c>
      <c r="B1296" s="118" t="s">
        <v>2710</v>
      </c>
      <c r="C1296" s="119" t="s">
        <v>2711</v>
      </c>
      <c r="D1296" s="123">
        <v>2000000</v>
      </c>
      <c r="E1296" s="88" t="s">
        <v>20</v>
      </c>
      <c r="F1296" s="11">
        <v>1000000</v>
      </c>
      <c r="G1296" s="160"/>
      <c r="H1296" s="160"/>
    </row>
    <row r="1297" spans="1:8" ht="15" customHeight="1" x14ac:dyDescent="0.3">
      <c r="A1297" s="607" t="s">
        <v>2712</v>
      </c>
      <c r="B1297" s="607"/>
      <c r="C1297" s="607"/>
      <c r="D1297" s="103">
        <v>2000000</v>
      </c>
      <c r="E1297" s="88" t="s">
        <v>20</v>
      </c>
      <c r="F1297" s="167">
        <f>SUM(F1296)</f>
        <v>1000000</v>
      </c>
      <c r="G1297" s="126"/>
      <c r="H1297" s="126"/>
    </row>
    <row r="1298" spans="1:8" x14ac:dyDescent="0.3">
      <c r="A1298" s="121">
        <v>102</v>
      </c>
      <c r="B1298" s="114" t="s">
        <v>2713</v>
      </c>
      <c r="F1298" s="85"/>
    </row>
    <row r="1299" spans="1:8" x14ac:dyDescent="0.3">
      <c r="A1299" s="117">
        <v>1</v>
      </c>
      <c r="B1299" s="118" t="s">
        <v>2714</v>
      </c>
      <c r="C1299" s="119" t="s">
        <v>1829</v>
      </c>
      <c r="D1299" s="123">
        <v>2000000</v>
      </c>
      <c r="E1299" s="88" t="s">
        <v>20</v>
      </c>
      <c r="F1299" s="11">
        <v>1000000</v>
      </c>
    </row>
    <row r="1300" spans="1:8" x14ac:dyDescent="0.3">
      <c r="A1300" s="607" t="s">
        <v>2715</v>
      </c>
      <c r="B1300" s="607"/>
      <c r="C1300" s="607"/>
      <c r="D1300" s="103">
        <v>2000000</v>
      </c>
      <c r="E1300" s="88" t="s">
        <v>20</v>
      </c>
      <c r="F1300" s="167">
        <f>SUM(F1299)</f>
        <v>1000000</v>
      </c>
    </row>
    <row r="1301" spans="1:8" x14ac:dyDescent="0.3">
      <c r="A1301" s="121">
        <v>103</v>
      </c>
      <c r="B1301" s="114" t="s">
        <v>2716</v>
      </c>
      <c r="F1301" s="85"/>
    </row>
    <row r="1302" spans="1:8" x14ac:dyDescent="0.3">
      <c r="A1302" s="117">
        <v>1</v>
      </c>
      <c r="B1302" s="118" t="s">
        <v>2717</v>
      </c>
      <c r="C1302" s="119" t="s">
        <v>2718</v>
      </c>
      <c r="D1302" s="123">
        <v>2000000</v>
      </c>
      <c r="E1302" s="88" t="s">
        <v>20</v>
      </c>
      <c r="F1302" s="11">
        <v>1000000</v>
      </c>
    </row>
    <row r="1303" spans="1:8" x14ac:dyDescent="0.3">
      <c r="A1303" s="607" t="s">
        <v>2719</v>
      </c>
      <c r="B1303" s="607"/>
      <c r="C1303" s="607"/>
      <c r="D1303" s="103">
        <v>2000000</v>
      </c>
      <c r="E1303" s="88" t="s">
        <v>20</v>
      </c>
      <c r="F1303" s="167">
        <f>SUM(F1302)</f>
        <v>1000000</v>
      </c>
    </row>
    <row r="1304" spans="1:8" x14ac:dyDescent="0.3">
      <c r="A1304" s="121">
        <v>104</v>
      </c>
      <c r="B1304" s="114" t="s">
        <v>2720</v>
      </c>
      <c r="F1304" s="85"/>
    </row>
    <row r="1305" spans="1:8" ht="31.2" x14ac:dyDescent="0.3">
      <c r="A1305" s="94">
        <v>1</v>
      </c>
      <c r="B1305" s="100" t="s">
        <v>2721</v>
      </c>
      <c r="C1305" s="96" t="s">
        <v>2722</v>
      </c>
      <c r="D1305" s="174">
        <v>2000000</v>
      </c>
      <c r="E1305" s="88" t="s">
        <v>20</v>
      </c>
      <c r="F1305" s="11">
        <v>1000000</v>
      </c>
    </row>
    <row r="1306" spans="1:8" ht="15" customHeight="1" x14ac:dyDescent="0.3">
      <c r="A1306" s="94">
        <v>2</v>
      </c>
      <c r="B1306" s="100" t="s">
        <v>2723</v>
      </c>
      <c r="C1306" s="96" t="s">
        <v>1829</v>
      </c>
      <c r="D1306" s="174">
        <v>1000000</v>
      </c>
      <c r="E1306" s="88" t="s">
        <v>20</v>
      </c>
      <c r="F1306" s="11">
        <v>500000</v>
      </c>
    </row>
    <row r="1307" spans="1:8" x14ac:dyDescent="0.3">
      <c r="A1307" s="607" t="s">
        <v>2724</v>
      </c>
      <c r="B1307" s="607"/>
      <c r="C1307" s="607"/>
      <c r="D1307" s="97">
        <f>SUM(D1305:D1306)</f>
        <v>3000000</v>
      </c>
      <c r="E1307" s="88" t="s">
        <v>20</v>
      </c>
      <c r="F1307" s="167">
        <f>SUM(F1305:F1306)</f>
        <v>1500000</v>
      </c>
    </row>
    <row r="1308" spans="1:8" x14ac:dyDescent="0.3">
      <c r="A1308" s="121">
        <v>105</v>
      </c>
      <c r="B1308" s="114" t="s">
        <v>2725</v>
      </c>
      <c r="F1308" s="85"/>
    </row>
    <row r="1309" spans="1:8" x14ac:dyDescent="0.3">
      <c r="A1309" s="117">
        <v>1</v>
      </c>
      <c r="B1309" s="118" t="s">
        <v>2726</v>
      </c>
      <c r="C1309" s="119" t="s">
        <v>2718</v>
      </c>
      <c r="D1309" s="123">
        <v>2000000</v>
      </c>
      <c r="E1309" s="88" t="s">
        <v>20</v>
      </c>
      <c r="F1309" s="11">
        <v>1000000</v>
      </c>
    </row>
    <row r="1310" spans="1:8" x14ac:dyDescent="0.3">
      <c r="A1310" s="607" t="s">
        <v>2727</v>
      </c>
      <c r="B1310" s="607"/>
      <c r="C1310" s="607"/>
      <c r="D1310" s="103">
        <v>2000000</v>
      </c>
      <c r="E1310" s="88" t="s">
        <v>20</v>
      </c>
      <c r="F1310" s="167">
        <f>SUM(F1309)</f>
        <v>1000000</v>
      </c>
    </row>
    <row r="1311" spans="1:8" x14ac:dyDescent="0.3">
      <c r="A1311" s="121">
        <v>106</v>
      </c>
      <c r="B1311" s="114" t="s">
        <v>2728</v>
      </c>
      <c r="F1311" s="85"/>
    </row>
    <row r="1312" spans="1:8" ht="31.2" x14ac:dyDescent="0.3">
      <c r="A1312" s="117">
        <v>1</v>
      </c>
      <c r="B1312" s="118" t="s">
        <v>2729</v>
      </c>
      <c r="C1312" s="119" t="s">
        <v>2730</v>
      </c>
      <c r="D1312" s="123">
        <v>2000000</v>
      </c>
      <c r="E1312" s="88" t="s">
        <v>20</v>
      </c>
      <c r="F1312" s="11">
        <v>1000000</v>
      </c>
    </row>
    <row r="1313" spans="1:9" x14ac:dyDescent="0.3">
      <c r="A1313" s="607" t="s">
        <v>2731</v>
      </c>
      <c r="B1313" s="607"/>
      <c r="C1313" s="607"/>
      <c r="D1313" s="103">
        <v>2000000</v>
      </c>
      <c r="E1313" s="88" t="s">
        <v>20</v>
      </c>
      <c r="F1313" s="167">
        <f>SUM(F1312)</f>
        <v>1000000</v>
      </c>
    </row>
    <row r="1314" spans="1:9" x14ac:dyDescent="0.3">
      <c r="A1314" s="121">
        <v>107</v>
      </c>
      <c r="B1314" s="114" t="s">
        <v>2732</v>
      </c>
      <c r="F1314" s="85"/>
    </row>
    <row r="1315" spans="1:9" x14ac:dyDescent="0.3">
      <c r="A1315" s="117">
        <v>1</v>
      </c>
      <c r="B1315" s="118" t="s">
        <v>2714</v>
      </c>
      <c r="C1315" s="119" t="s">
        <v>1829</v>
      </c>
      <c r="D1315" s="123">
        <v>2000000</v>
      </c>
      <c r="E1315" s="88" t="s">
        <v>20</v>
      </c>
      <c r="F1315" s="11">
        <v>1000000</v>
      </c>
    </row>
    <row r="1316" spans="1:9" x14ac:dyDescent="0.3">
      <c r="A1316" s="607" t="s">
        <v>2733</v>
      </c>
      <c r="B1316" s="607"/>
      <c r="C1316" s="607"/>
      <c r="D1316" s="103">
        <v>2000000</v>
      </c>
      <c r="E1316" s="88" t="s">
        <v>20</v>
      </c>
      <c r="F1316" s="167">
        <f>SUM(F1315)</f>
        <v>1000000</v>
      </c>
      <c r="H1316" s="158">
        <f>H1317-D1423</f>
        <v>0</v>
      </c>
    </row>
    <row r="1317" spans="1:9" x14ac:dyDescent="0.3">
      <c r="A1317" s="121">
        <v>108</v>
      </c>
      <c r="B1317" s="114" t="s">
        <v>3204</v>
      </c>
      <c r="F1317" s="85"/>
      <c r="H1317" s="175">
        <v>80470043323.580002</v>
      </c>
    </row>
    <row r="1318" spans="1:9" x14ac:dyDescent="0.3">
      <c r="A1318" s="117">
        <v>1</v>
      </c>
      <c r="B1318" s="118" t="s">
        <v>2734</v>
      </c>
      <c r="C1318" s="119" t="s">
        <v>2735</v>
      </c>
      <c r="D1318" s="123">
        <v>2000000</v>
      </c>
      <c r="E1318" s="88" t="s">
        <v>20</v>
      </c>
      <c r="F1318" s="11">
        <v>1000000</v>
      </c>
    </row>
    <row r="1319" spans="1:9" x14ac:dyDescent="0.3">
      <c r="A1319" s="607" t="s">
        <v>3419</v>
      </c>
      <c r="B1319" s="607"/>
      <c r="C1319" s="607"/>
      <c r="D1319" s="103">
        <v>2000000</v>
      </c>
      <c r="E1319" s="88" t="s">
        <v>20</v>
      </c>
      <c r="F1319" s="167">
        <f>SUM(F1318)</f>
        <v>1000000</v>
      </c>
    </row>
    <row r="1320" spans="1:9" x14ac:dyDescent="0.3">
      <c r="A1320" s="121">
        <v>106</v>
      </c>
      <c r="B1320" s="112" t="s">
        <v>2736</v>
      </c>
      <c r="D1320" s="85"/>
      <c r="E1320" s="85"/>
      <c r="F1320" s="85"/>
    </row>
    <row r="1321" spans="1:9" x14ac:dyDescent="0.3">
      <c r="A1321" s="94">
        <v>1</v>
      </c>
      <c r="B1321" s="100" t="s">
        <v>2737</v>
      </c>
      <c r="C1321" s="96" t="s">
        <v>2738</v>
      </c>
      <c r="D1321" s="11">
        <v>2000000</v>
      </c>
      <c r="E1321" s="115" t="s">
        <v>20</v>
      </c>
      <c r="F1321" s="11">
        <f>D1321</f>
        <v>2000000</v>
      </c>
      <c r="G1321" s="120"/>
      <c r="H1321" s="160"/>
      <c r="I1321" s="160"/>
    </row>
    <row r="1322" spans="1:9" ht="46.8" x14ac:dyDescent="0.3">
      <c r="A1322" s="94">
        <v>2</v>
      </c>
      <c r="B1322" s="100" t="s">
        <v>2739</v>
      </c>
      <c r="C1322" s="96" t="s">
        <v>2740</v>
      </c>
      <c r="D1322" s="11">
        <v>10000000</v>
      </c>
      <c r="E1322" s="115" t="s">
        <v>20</v>
      </c>
      <c r="F1322" s="11">
        <f t="shared" ref="F1322:F1344" si="50">D1322</f>
        <v>10000000</v>
      </c>
      <c r="G1322" s="120"/>
      <c r="H1322" s="160"/>
      <c r="I1322" s="160"/>
    </row>
    <row r="1323" spans="1:9" ht="31.2" x14ac:dyDescent="0.3">
      <c r="A1323" s="94">
        <v>3</v>
      </c>
      <c r="B1323" s="100" t="s">
        <v>2741</v>
      </c>
      <c r="C1323" s="96" t="s">
        <v>2742</v>
      </c>
      <c r="D1323" s="11">
        <v>4000000</v>
      </c>
      <c r="E1323" s="115" t="s">
        <v>20</v>
      </c>
      <c r="F1323" s="11">
        <f t="shared" si="50"/>
        <v>4000000</v>
      </c>
      <c r="G1323" s="120"/>
      <c r="H1323" s="160"/>
      <c r="I1323" s="160"/>
    </row>
    <row r="1324" spans="1:9" x14ac:dyDescent="0.3">
      <c r="A1324" s="94">
        <v>4</v>
      </c>
      <c r="B1324" s="100" t="s">
        <v>2743</v>
      </c>
      <c r="C1324" s="96" t="s">
        <v>2744</v>
      </c>
      <c r="D1324" s="11">
        <v>40000000</v>
      </c>
      <c r="E1324" s="115" t="s">
        <v>20</v>
      </c>
      <c r="F1324" s="11">
        <v>15000000</v>
      </c>
      <c r="G1324" s="120"/>
      <c r="H1324" s="160"/>
      <c r="I1324" s="160"/>
    </row>
    <row r="1325" spans="1:9" x14ac:dyDescent="0.3">
      <c r="A1325" s="94">
        <v>5</v>
      </c>
      <c r="B1325" s="100" t="s">
        <v>2745</v>
      </c>
      <c r="C1325" s="96" t="s">
        <v>2746</v>
      </c>
      <c r="D1325" s="11">
        <v>4000000</v>
      </c>
      <c r="E1325" s="115" t="s">
        <v>20</v>
      </c>
      <c r="F1325" s="11">
        <f t="shared" si="50"/>
        <v>4000000</v>
      </c>
      <c r="G1325" s="120"/>
      <c r="H1325" s="160"/>
      <c r="I1325" s="160"/>
    </row>
    <row r="1326" spans="1:9" x14ac:dyDescent="0.3">
      <c r="A1326" s="94">
        <v>6</v>
      </c>
      <c r="B1326" s="100" t="s">
        <v>2747</v>
      </c>
      <c r="C1326" s="96" t="s">
        <v>2748</v>
      </c>
      <c r="D1326" s="11">
        <v>10000000</v>
      </c>
      <c r="E1326" s="115" t="s">
        <v>20</v>
      </c>
      <c r="F1326" s="11">
        <f t="shared" si="50"/>
        <v>10000000</v>
      </c>
      <c r="G1326" s="120"/>
      <c r="H1326" s="160"/>
      <c r="I1326" s="160"/>
    </row>
    <row r="1327" spans="1:9" x14ac:dyDescent="0.3">
      <c r="A1327" s="94">
        <v>7</v>
      </c>
      <c r="B1327" s="100" t="s">
        <v>2749</v>
      </c>
      <c r="C1327" s="96" t="s">
        <v>2750</v>
      </c>
      <c r="D1327" s="11">
        <v>800000000</v>
      </c>
      <c r="E1327" s="101">
        <v>19162350.010000002</v>
      </c>
      <c r="F1327" s="11">
        <v>300000000</v>
      </c>
      <c r="G1327" s="120"/>
      <c r="H1327" s="160"/>
      <c r="I1327" s="160"/>
    </row>
    <row r="1328" spans="1:9" x14ac:dyDescent="0.3">
      <c r="A1328" s="94">
        <v>8</v>
      </c>
      <c r="B1328" s="100" t="s">
        <v>2751</v>
      </c>
      <c r="C1328" s="96" t="s">
        <v>2752</v>
      </c>
      <c r="D1328" s="11">
        <v>10000000</v>
      </c>
      <c r="E1328" s="115" t="s">
        <v>20</v>
      </c>
      <c r="F1328" s="11">
        <f t="shared" si="50"/>
        <v>10000000</v>
      </c>
      <c r="G1328" s="120"/>
      <c r="H1328" s="160"/>
      <c r="I1328" s="160"/>
    </row>
    <row r="1329" spans="1:9" ht="31.2" x14ac:dyDescent="0.3">
      <c r="A1329" s="94">
        <v>9</v>
      </c>
      <c r="B1329" s="100" t="s">
        <v>2753</v>
      </c>
      <c r="C1329" s="96" t="s">
        <v>2754</v>
      </c>
      <c r="D1329" s="11">
        <v>10000000</v>
      </c>
      <c r="E1329" s="115" t="s">
        <v>20</v>
      </c>
      <c r="F1329" s="11">
        <f t="shared" si="50"/>
        <v>10000000</v>
      </c>
      <c r="G1329" s="120"/>
      <c r="H1329" s="160"/>
      <c r="I1329" s="160"/>
    </row>
    <row r="1330" spans="1:9" x14ac:dyDescent="0.3">
      <c r="A1330" s="94">
        <v>10</v>
      </c>
      <c r="B1330" s="100" t="s">
        <v>2755</v>
      </c>
      <c r="C1330" s="96" t="s">
        <v>2756</v>
      </c>
      <c r="D1330" s="11">
        <v>15000000</v>
      </c>
      <c r="E1330" s="115" t="s">
        <v>20</v>
      </c>
      <c r="F1330" s="11">
        <v>5000000</v>
      </c>
      <c r="G1330" s="120"/>
      <c r="H1330" s="160"/>
      <c r="I1330" s="160"/>
    </row>
    <row r="1331" spans="1:9" x14ac:dyDescent="0.3">
      <c r="A1331" s="94">
        <v>11</v>
      </c>
      <c r="B1331" s="100" t="s">
        <v>2757</v>
      </c>
      <c r="C1331" s="96" t="s">
        <v>2758</v>
      </c>
      <c r="D1331" s="11">
        <v>2000000</v>
      </c>
      <c r="E1331" s="115" t="s">
        <v>20</v>
      </c>
      <c r="F1331" s="11">
        <f t="shared" si="50"/>
        <v>2000000</v>
      </c>
      <c r="G1331" s="120"/>
      <c r="H1331" s="160"/>
      <c r="I1331" s="160"/>
    </row>
    <row r="1332" spans="1:9" ht="31.2" x14ac:dyDescent="0.3">
      <c r="A1332" s="94">
        <v>12</v>
      </c>
      <c r="B1332" s="100" t="s">
        <v>2759</v>
      </c>
      <c r="C1332" s="96" t="s">
        <v>2760</v>
      </c>
      <c r="D1332" s="11">
        <v>5000000</v>
      </c>
      <c r="E1332" s="101">
        <v>1666666.6</v>
      </c>
      <c r="F1332" s="11">
        <v>4860000</v>
      </c>
      <c r="G1332" s="120"/>
      <c r="H1332" s="160"/>
      <c r="I1332" s="160"/>
    </row>
    <row r="1333" spans="1:9" x14ac:dyDescent="0.3">
      <c r="A1333" s="94">
        <v>13</v>
      </c>
      <c r="B1333" s="100" t="s">
        <v>2761</v>
      </c>
      <c r="C1333" s="96" t="s">
        <v>2762</v>
      </c>
      <c r="D1333" s="11">
        <v>2000000</v>
      </c>
      <c r="E1333" s="115" t="s">
        <v>20</v>
      </c>
      <c r="F1333" s="11">
        <f t="shared" si="50"/>
        <v>2000000</v>
      </c>
      <c r="G1333" s="120"/>
      <c r="H1333" s="160"/>
      <c r="I1333" s="160"/>
    </row>
    <row r="1334" spans="1:9" ht="31.2" x14ac:dyDescent="0.3">
      <c r="A1334" s="94">
        <v>14</v>
      </c>
      <c r="B1334" s="100" t="s">
        <v>2763</v>
      </c>
      <c r="C1334" s="96" t="s">
        <v>2764</v>
      </c>
      <c r="D1334" s="11">
        <v>35000000</v>
      </c>
      <c r="E1334" s="115" t="s">
        <v>20</v>
      </c>
      <c r="F1334" s="11">
        <f t="shared" si="50"/>
        <v>35000000</v>
      </c>
      <c r="G1334" s="120"/>
      <c r="H1334" s="160"/>
      <c r="I1334" s="160"/>
    </row>
    <row r="1335" spans="1:9" ht="31.2" x14ac:dyDescent="0.3">
      <c r="A1335" s="94">
        <v>15</v>
      </c>
      <c r="B1335" s="100" t="s">
        <v>2765</v>
      </c>
      <c r="C1335" s="96" t="s">
        <v>2766</v>
      </c>
      <c r="D1335" s="11">
        <v>140000000</v>
      </c>
      <c r="E1335" s="115" t="s">
        <v>20</v>
      </c>
      <c r="F1335" s="11">
        <f t="shared" si="50"/>
        <v>140000000</v>
      </c>
      <c r="G1335" s="120"/>
      <c r="H1335" s="160"/>
      <c r="I1335" s="160"/>
    </row>
    <row r="1336" spans="1:9" ht="31.2" x14ac:dyDescent="0.3">
      <c r="A1336" s="94">
        <v>16</v>
      </c>
      <c r="B1336" s="100" t="s">
        <v>2767</v>
      </c>
      <c r="C1336" s="96" t="s">
        <v>2768</v>
      </c>
      <c r="D1336" s="11">
        <v>110000000</v>
      </c>
      <c r="E1336" s="115" t="s">
        <v>20</v>
      </c>
      <c r="F1336" s="11">
        <f t="shared" si="50"/>
        <v>110000000</v>
      </c>
      <c r="G1336" s="120"/>
      <c r="H1336" s="160"/>
      <c r="I1336" s="160"/>
    </row>
    <row r="1337" spans="1:9" ht="31.2" x14ac:dyDescent="0.3">
      <c r="A1337" s="94">
        <v>17</v>
      </c>
      <c r="B1337" s="100" t="s">
        <v>2769</v>
      </c>
      <c r="C1337" s="96" t="s">
        <v>2770</v>
      </c>
      <c r="D1337" s="11">
        <v>832000000</v>
      </c>
      <c r="E1337" s="115" t="s">
        <v>20</v>
      </c>
      <c r="F1337" s="143">
        <f t="shared" si="50"/>
        <v>832000000</v>
      </c>
      <c r="G1337" s="120"/>
      <c r="H1337" s="160"/>
      <c r="I1337" s="160"/>
    </row>
    <row r="1338" spans="1:9" x14ac:dyDescent="0.3">
      <c r="A1338" s="94">
        <v>18</v>
      </c>
      <c r="B1338" s="100" t="s">
        <v>2771</v>
      </c>
      <c r="C1338" s="96" t="s">
        <v>2772</v>
      </c>
      <c r="D1338" s="11">
        <v>1000000</v>
      </c>
      <c r="E1338" s="115" t="s">
        <v>20</v>
      </c>
      <c r="F1338" s="11">
        <f t="shared" si="50"/>
        <v>1000000</v>
      </c>
      <c r="G1338" s="120"/>
      <c r="H1338" s="160"/>
      <c r="I1338" s="160"/>
    </row>
    <row r="1339" spans="1:9" ht="46.8" x14ac:dyDescent="0.3">
      <c r="A1339" s="94">
        <v>19</v>
      </c>
      <c r="B1339" s="100" t="s">
        <v>2773</v>
      </c>
      <c r="C1339" s="96" t="s">
        <v>2774</v>
      </c>
      <c r="D1339" s="11">
        <v>30000000</v>
      </c>
      <c r="E1339" s="115" t="s">
        <v>20</v>
      </c>
      <c r="F1339" s="11">
        <f t="shared" si="50"/>
        <v>30000000</v>
      </c>
      <c r="G1339" s="120"/>
      <c r="H1339" s="160"/>
      <c r="I1339" s="160"/>
    </row>
    <row r="1340" spans="1:9" x14ac:dyDescent="0.3">
      <c r="A1340" s="94">
        <v>20</v>
      </c>
      <c r="B1340" s="100" t="s">
        <v>2775</v>
      </c>
      <c r="C1340" s="96" t="s">
        <v>2776</v>
      </c>
      <c r="D1340" s="11">
        <v>25000000</v>
      </c>
      <c r="E1340" s="115" t="s">
        <v>20</v>
      </c>
      <c r="F1340" s="11">
        <f t="shared" si="50"/>
        <v>25000000</v>
      </c>
      <c r="G1340" s="120"/>
      <c r="H1340" s="160"/>
      <c r="I1340" s="160"/>
    </row>
    <row r="1341" spans="1:9" ht="31.2" x14ac:dyDescent="0.3">
      <c r="A1341" s="94">
        <v>21</v>
      </c>
      <c r="B1341" s="100" t="s">
        <v>2777</v>
      </c>
      <c r="C1341" s="96" t="s">
        <v>2778</v>
      </c>
      <c r="D1341" s="11">
        <v>25000000</v>
      </c>
      <c r="E1341" s="115" t="s">
        <v>20</v>
      </c>
      <c r="F1341" s="11">
        <f t="shared" si="50"/>
        <v>25000000</v>
      </c>
      <c r="G1341" s="120"/>
      <c r="H1341" s="160"/>
      <c r="I1341" s="160"/>
    </row>
    <row r="1342" spans="1:9" ht="46.8" x14ac:dyDescent="0.3">
      <c r="A1342" s="94">
        <v>22</v>
      </c>
      <c r="B1342" s="100" t="s">
        <v>2779</v>
      </c>
      <c r="C1342" s="96" t="s">
        <v>2780</v>
      </c>
      <c r="D1342" s="11">
        <v>10000000</v>
      </c>
      <c r="E1342" s="115" t="s">
        <v>20</v>
      </c>
      <c r="F1342" s="11">
        <f t="shared" si="50"/>
        <v>10000000</v>
      </c>
      <c r="G1342" s="120"/>
      <c r="H1342" s="160"/>
      <c r="I1342" s="160"/>
    </row>
    <row r="1343" spans="1:9" ht="31.2" x14ac:dyDescent="0.3">
      <c r="A1343" s="94">
        <v>23</v>
      </c>
      <c r="B1343" s="100" t="s">
        <v>2781</v>
      </c>
      <c r="C1343" s="96" t="s">
        <v>2782</v>
      </c>
      <c r="D1343" s="11">
        <v>1140000</v>
      </c>
      <c r="E1343" s="115" t="s">
        <v>20</v>
      </c>
      <c r="F1343" s="11">
        <f t="shared" si="50"/>
        <v>1140000</v>
      </c>
      <c r="G1343" s="120"/>
      <c r="H1343" s="160"/>
      <c r="I1343" s="160"/>
    </row>
    <row r="1344" spans="1:9" x14ac:dyDescent="0.3">
      <c r="A1344" s="94">
        <v>24</v>
      </c>
      <c r="B1344" s="100" t="s">
        <v>2783</v>
      </c>
      <c r="C1344" s="96" t="s">
        <v>2784</v>
      </c>
      <c r="D1344" s="11">
        <v>5000000</v>
      </c>
      <c r="E1344" s="115" t="s">
        <v>20</v>
      </c>
      <c r="F1344" s="11">
        <f t="shared" si="50"/>
        <v>5000000</v>
      </c>
      <c r="G1344" s="120"/>
      <c r="H1344" s="160"/>
      <c r="I1344" s="160"/>
    </row>
    <row r="1345" spans="1:9" x14ac:dyDescent="0.3">
      <c r="A1345" s="94">
        <v>25</v>
      </c>
      <c r="B1345" s="100" t="s">
        <v>2785</v>
      </c>
      <c r="C1345" s="96" t="s">
        <v>2786</v>
      </c>
      <c r="D1345" s="11">
        <v>8000000</v>
      </c>
      <c r="E1345" s="115" t="s">
        <v>20</v>
      </c>
      <c r="F1345" s="11">
        <v>2000000</v>
      </c>
      <c r="G1345" s="120"/>
      <c r="H1345" s="160"/>
      <c r="I1345" s="160"/>
    </row>
    <row r="1346" spans="1:9" x14ac:dyDescent="0.3">
      <c r="A1346" s="94">
        <v>26</v>
      </c>
      <c r="B1346" s="100" t="s">
        <v>2787</v>
      </c>
      <c r="C1346" s="96" t="s">
        <v>2788</v>
      </c>
      <c r="D1346" s="11">
        <v>35000000</v>
      </c>
      <c r="E1346" s="115" t="s">
        <v>20</v>
      </c>
      <c r="F1346" s="11">
        <v>5000000</v>
      </c>
      <c r="G1346" s="120"/>
      <c r="H1346" s="160"/>
      <c r="I1346" s="160"/>
    </row>
    <row r="1347" spans="1:9" ht="15" customHeight="1" x14ac:dyDescent="0.3">
      <c r="A1347" s="607" t="s">
        <v>2789</v>
      </c>
      <c r="B1347" s="607"/>
      <c r="C1347" s="607"/>
      <c r="D1347" s="102">
        <v>2171140000</v>
      </c>
      <c r="E1347" s="103">
        <v>20829016.609999999</v>
      </c>
      <c r="F1347" s="204">
        <f>SUM(F1321:F1346)</f>
        <v>1600000000</v>
      </c>
      <c r="G1347" s="102"/>
      <c r="H1347" s="126"/>
      <c r="I1347" s="126"/>
    </row>
    <row r="1348" spans="1:9" x14ac:dyDescent="0.3">
      <c r="A1348" s="121">
        <v>107</v>
      </c>
      <c r="B1348" s="114" t="s">
        <v>2790</v>
      </c>
      <c r="F1348" s="83"/>
    </row>
    <row r="1349" spans="1:9" x14ac:dyDescent="0.3">
      <c r="A1349" s="117">
        <v>1</v>
      </c>
      <c r="B1349" s="118" t="s">
        <v>2791</v>
      </c>
      <c r="C1349" s="119" t="s">
        <v>2792</v>
      </c>
      <c r="D1349" s="120">
        <v>7000000</v>
      </c>
      <c r="E1349" s="120">
        <v>5000000</v>
      </c>
      <c r="F1349" s="11">
        <v>5000000</v>
      </c>
      <c r="G1349" s="120"/>
      <c r="H1349" s="160"/>
      <c r="I1349" s="160"/>
    </row>
    <row r="1350" spans="1:9" x14ac:dyDescent="0.3">
      <c r="A1350" s="117">
        <v>2</v>
      </c>
      <c r="B1350" s="118" t="s">
        <v>2793</v>
      </c>
      <c r="C1350" s="119" t="s">
        <v>2794</v>
      </c>
      <c r="D1350" s="120">
        <v>15000000</v>
      </c>
      <c r="E1350" s="115" t="s">
        <v>20</v>
      </c>
      <c r="F1350" s="11">
        <v>10000000</v>
      </c>
      <c r="G1350" s="120"/>
      <c r="H1350" s="160"/>
      <c r="I1350" s="160"/>
    </row>
    <row r="1351" spans="1:9" ht="62.4" x14ac:dyDescent="0.3">
      <c r="A1351" s="117">
        <v>3</v>
      </c>
      <c r="B1351" s="118" t="s">
        <v>2795</v>
      </c>
      <c r="C1351" s="119" t="s">
        <v>2796</v>
      </c>
      <c r="D1351" s="120">
        <v>5000000</v>
      </c>
      <c r="E1351" s="120">
        <v>5000000</v>
      </c>
      <c r="F1351" s="11">
        <f t="shared" ref="F1351:F1360" si="51">D1351</f>
        <v>5000000</v>
      </c>
      <c r="G1351" s="122"/>
      <c r="H1351" s="160"/>
      <c r="I1351" s="160"/>
    </row>
    <row r="1352" spans="1:9" ht="46.8" x14ac:dyDescent="0.3">
      <c r="A1352" s="117">
        <v>4</v>
      </c>
      <c r="B1352" s="118" t="s">
        <v>2797</v>
      </c>
      <c r="C1352" s="119" t="s">
        <v>2798</v>
      </c>
      <c r="D1352" s="120">
        <v>16000000</v>
      </c>
      <c r="E1352" s="115" t="s">
        <v>20</v>
      </c>
      <c r="F1352" s="11">
        <v>10000000</v>
      </c>
      <c r="G1352" s="120"/>
      <c r="H1352" s="160"/>
      <c r="I1352" s="160"/>
    </row>
    <row r="1353" spans="1:9" x14ac:dyDescent="0.3">
      <c r="A1353" s="117">
        <v>5</v>
      </c>
      <c r="B1353" s="118" t="s">
        <v>2799</v>
      </c>
      <c r="C1353" s="119" t="s">
        <v>2800</v>
      </c>
      <c r="D1353" s="120">
        <v>110000000</v>
      </c>
      <c r="E1353" s="115" t="s">
        <v>20</v>
      </c>
      <c r="F1353" s="11">
        <v>80000000</v>
      </c>
      <c r="G1353" s="120"/>
      <c r="H1353" s="160"/>
      <c r="I1353" s="160"/>
    </row>
    <row r="1354" spans="1:9" x14ac:dyDescent="0.3">
      <c r="A1354" s="117">
        <v>6</v>
      </c>
      <c r="B1354" s="118" t="s">
        <v>2801</v>
      </c>
      <c r="C1354" s="119" t="s">
        <v>2802</v>
      </c>
      <c r="D1354" s="120">
        <v>8000000</v>
      </c>
      <c r="E1354" s="115" t="s">
        <v>20</v>
      </c>
      <c r="F1354" s="11">
        <f t="shared" si="51"/>
        <v>8000000</v>
      </c>
      <c r="G1354" s="120"/>
      <c r="H1354" s="160"/>
      <c r="I1354" s="160"/>
    </row>
    <row r="1355" spans="1:9" x14ac:dyDescent="0.3">
      <c r="A1355" s="117">
        <v>7</v>
      </c>
      <c r="B1355" s="118" t="s">
        <v>2803</v>
      </c>
      <c r="C1355" s="119" t="s">
        <v>2804</v>
      </c>
      <c r="D1355" s="120">
        <v>1350000000</v>
      </c>
      <c r="E1355" s="115" t="s">
        <v>20</v>
      </c>
      <c r="F1355" s="203">
        <v>1000000000</v>
      </c>
      <c r="G1355" s="120"/>
      <c r="H1355" s="160"/>
      <c r="I1355" s="160"/>
    </row>
    <row r="1356" spans="1:9" ht="46.8" x14ac:dyDescent="0.3">
      <c r="A1356" s="117">
        <v>8</v>
      </c>
      <c r="B1356" s="118" t="s">
        <v>2805</v>
      </c>
      <c r="C1356" s="119" t="s">
        <v>2806</v>
      </c>
      <c r="D1356" s="120">
        <v>3000000</v>
      </c>
      <c r="E1356" s="115" t="s">
        <v>20</v>
      </c>
      <c r="F1356" s="11">
        <f t="shared" si="51"/>
        <v>3000000</v>
      </c>
      <c r="G1356" s="120"/>
      <c r="H1356" s="160"/>
      <c r="I1356" s="160"/>
    </row>
    <row r="1357" spans="1:9" ht="93.6" x14ac:dyDescent="0.3">
      <c r="A1357" s="117">
        <v>9</v>
      </c>
      <c r="B1357" s="118" t="s">
        <v>2807</v>
      </c>
      <c r="C1357" s="119" t="s">
        <v>2808</v>
      </c>
      <c r="D1357" s="120">
        <v>3000000</v>
      </c>
      <c r="E1357" s="115" t="s">
        <v>20</v>
      </c>
      <c r="F1357" s="11">
        <f t="shared" si="51"/>
        <v>3000000</v>
      </c>
      <c r="G1357" s="120"/>
      <c r="H1357" s="160"/>
      <c r="I1357" s="160"/>
    </row>
    <row r="1358" spans="1:9" ht="31.2" x14ac:dyDescent="0.3">
      <c r="A1358" s="117">
        <v>10</v>
      </c>
      <c r="B1358" s="118" t="s">
        <v>2809</v>
      </c>
      <c r="C1358" s="119" t="s">
        <v>2810</v>
      </c>
      <c r="D1358" s="120">
        <v>480000000</v>
      </c>
      <c r="E1358" s="115" t="s">
        <v>20</v>
      </c>
      <c r="F1358" s="11">
        <f t="shared" si="51"/>
        <v>480000000</v>
      </c>
      <c r="G1358" s="120"/>
      <c r="H1358" s="160"/>
      <c r="I1358" s="160"/>
    </row>
    <row r="1359" spans="1:9" x14ac:dyDescent="0.3">
      <c r="A1359" s="117">
        <v>11</v>
      </c>
      <c r="B1359" s="118" t="s">
        <v>2811</v>
      </c>
      <c r="C1359" s="119" t="s">
        <v>2812</v>
      </c>
      <c r="D1359" s="120">
        <v>10000000</v>
      </c>
      <c r="E1359" s="115" t="s">
        <v>20</v>
      </c>
      <c r="F1359" s="11">
        <f t="shared" si="51"/>
        <v>10000000</v>
      </c>
      <c r="G1359" s="120"/>
      <c r="H1359" s="160"/>
      <c r="I1359" s="160"/>
    </row>
    <row r="1360" spans="1:9" ht="46.8" x14ac:dyDescent="0.3">
      <c r="A1360" s="117">
        <v>12</v>
      </c>
      <c r="B1360" s="118" t="s">
        <v>2813</v>
      </c>
      <c r="C1360" s="119" t="s">
        <v>2814</v>
      </c>
      <c r="D1360" s="120">
        <v>10000000</v>
      </c>
      <c r="E1360" s="115" t="s">
        <v>20</v>
      </c>
      <c r="F1360" s="11">
        <f t="shared" si="51"/>
        <v>10000000</v>
      </c>
      <c r="G1360" s="120"/>
      <c r="H1360" s="160"/>
      <c r="I1360" s="160"/>
    </row>
    <row r="1361" spans="1:9" ht="31.2" x14ac:dyDescent="0.3">
      <c r="A1361" s="117">
        <v>13</v>
      </c>
      <c r="B1361" s="118" t="s">
        <v>2815</v>
      </c>
      <c r="C1361" s="119" t="s">
        <v>2816</v>
      </c>
      <c r="D1361" s="120">
        <v>200000000</v>
      </c>
      <c r="E1361" s="115" t="s">
        <v>20</v>
      </c>
      <c r="F1361" s="11">
        <v>166000000</v>
      </c>
      <c r="G1361" s="120"/>
      <c r="H1361" s="160"/>
      <c r="I1361" s="160"/>
    </row>
    <row r="1362" spans="1:9" ht="31.2" x14ac:dyDescent="0.3">
      <c r="A1362" s="117">
        <v>14</v>
      </c>
      <c r="B1362" s="118" t="s">
        <v>2817</v>
      </c>
      <c r="C1362" s="119" t="s">
        <v>2818</v>
      </c>
      <c r="D1362" s="120">
        <v>13000000</v>
      </c>
      <c r="E1362" s="115" t="s">
        <v>20</v>
      </c>
      <c r="F1362" s="11">
        <v>10000000</v>
      </c>
      <c r="G1362" s="120"/>
      <c r="H1362" s="160"/>
      <c r="I1362" s="160"/>
    </row>
    <row r="1363" spans="1:9" ht="15" customHeight="1" x14ac:dyDescent="0.3">
      <c r="A1363" s="607" t="s">
        <v>2819</v>
      </c>
      <c r="B1363" s="607"/>
      <c r="C1363" s="607"/>
      <c r="D1363" s="102">
        <v>2230000000</v>
      </c>
      <c r="E1363" s="102">
        <v>10000000</v>
      </c>
      <c r="F1363" s="167">
        <f>SUM(F1349:F1362)</f>
        <v>1800000000</v>
      </c>
      <c r="G1363" s="102"/>
      <c r="H1363" s="126"/>
      <c r="I1363" s="126"/>
    </row>
    <row r="1364" spans="1:9" x14ac:dyDescent="0.3">
      <c r="A1364" s="121">
        <v>108</v>
      </c>
      <c r="B1364" s="112" t="s">
        <v>664</v>
      </c>
      <c r="F1364" s="83"/>
    </row>
    <row r="1365" spans="1:9" x14ac:dyDescent="0.3">
      <c r="A1365" s="117">
        <v>1</v>
      </c>
      <c r="B1365" s="118" t="s">
        <v>2820</v>
      </c>
      <c r="C1365" s="119" t="s">
        <v>2821</v>
      </c>
      <c r="D1365" s="120">
        <v>50000000</v>
      </c>
      <c r="E1365" s="115" t="s">
        <v>20</v>
      </c>
      <c r="F1365" s="11">
        <v>10000000</v>
      </c>
      <c r="G1365" s="120"/>
      <c r="H1365" s="160"/>
      <c r="I1365" s="160"/>
    </row>
    <row r="1366" spans="1:9" ht="15" customHeight="1" x14ac:dyDescent="0.3">
      <c r="A1366" s="607" t="s">
        <v>667</v>
      </c>
      <c r="B1366" s="607"/>
      <c r="C1366" s="607"/>
      <c r="D1366" s="102">
        <v>50000000</v>
      </c>
      <c r="E1366" s="115"/>
      <c r="F1366" s="167">
        <f>F1365</f>
        <v>10000000</v>
      </c>
      <c r="G1366" s="102"/>
      <c r="H1366" s="126"/>
      <c r="I1366" s="126"/>
    </row>
    <row r="1367" spans="1:9" x14ac:dyDescent="0.3">
      <c r="A1367" s="121">
        <v>109</v>
      </c>
      <c r="B1367" s="112" t="s">
        <v>1825</v>
      </c>
      <c r="F1367" s="83"/>
    </row>
    <row r="1368" spans="1:9" x14ac:dyDescent="0.3">
      <c r="A1368" s="94">
        <v>1</v>
      </c>
      <c r="B1368" s="100" t="s">
        <v>1830</v>
      </c>
      <c r="C1368" s="96" t="s">
        <v>1826</v>
      </c>
      <c r="D1368" s="11">
        <v>3400000</v>
      </c>
      <c r="E1368" s="88" t="s">
        <v>20</v>
      </c>
      <c r="F1368" s="11">
        <f>D1368</f>
        <v>3400000</v>
      </c>
      <c r="G1368" s="176"/>
    </row>
    <row r="1369" spans="1:9" x14ac:dyDescent="0.3">
      <c r="A1369" s="94">
        <v>2</v>
      </c>
      <c r="B1369" s="100" t="s">
        <v>1831</v>
      </c>
      <c r="C1369" s="96" t="s">
        <v>1827</v>
      </c>
      <c r="D1369" s="11">
        <v>4000000</v>
      </c>
      <c r="E1369" s="88" t="s">
        <v>20</v>
      </c>
      <c r="F1369" s="11">
        <f>D1369</f>
        <v>4000000</v>
      </c>
      <c r="G1369" s="176"/>
    </row>
    <row r="1370" spans="1:9" x14ac:dyDescent="0.3">
      <c r="A1370" s="94">
        <v>3</v>
      </c>
      <c r="B1370" s="100" t="s">
        <v>1832</v>
      </c>
      <c r="C1370" s="96" t="s">
        <v>1828</v>
      </c>
      <c r="D1370" s="115" t="s">
        <v>20</v>
      </c>
      <c r="E1370" s="88" t="s">
        <v>20</v>
      </c>
      <c r="F1370" s="11" t="str">
        <f>D1370</f>
        <v>-</v>
      </c>
      <c r="G1370" s="177"/>
    </row>
    <row r="1371" spans="1:9" x14ac:dyDescent="0.3">
      <c r="A1371" s="94">
        <v>4</v>
      </c>
      <c r="B1371" s="100" t="s">
        <v>1833</v>
      </c>
      <c r="C1371" s="96" t="s">
        <v>1829</v>
      </c>
      <c r="D1371" s="11">
        <v>2600000</v>
      </c>
      <c r="E1371" s="88" t="s">
        <v>20</v>
      </c>
      <c r="F1371" s="11">
        <f>D1371</f>
        <v>2600000</v>
      </c>
      <c r="G1371" s="176"/>
    </row>
    <row r="1372" spans="1:9" x14ac:dyDescent="0.3">
      <c r="A1372" s="608" t="s">
        <v>1834</v>
      </c>
      <c r="B1372" s="608"/>
      <c r="C1372" s="608"/>
      <c r="D1372" s="113">
        <v>10000000</v>
      </c>
      <c r="E1372" s="88"/>
      <c r="F1372" s="167">
        <f>SUM(F1368:F1371)</f>
        <v>10000000</v>
      </c>
      <c r="G1372" s="178"/>
    </row>
    <row r="1373" spans="1:9" x14ac:dyDescent="0.3">
      <c r="A1373" s="121">
        <v>110</v>
      </c>
      <c r="B1373" s="112" t="s">
        <v>2822</v>
      </c>
      <c r="F1373" s="85"/>
    </row>
    <row r="1374" spans="1:9" x14ac:dyDescent="0.3">
      <c r="A1374" s="117">
        <v>1</v>
      </c>
      <c r="B1374" s="118" t="s">
        <v>2823</v>
      </c>
      <c r="C1374" s="119" t="s">
        <v>2824</v>
      </c>
      <c r="D1374" s="120">
        <v>8300000</v>
      </c>
      <c r="E1374" s="115" t="s">
        <v>20</v>
      </c>
      <c r="F1374" s="11">
        <f t="shared" ref="F1374:F1385" si="52">D1374</f>
        <v>8300000</v>
      </c>
      <c r="G1374" s="120"/>
      <c r="H1374" s="160"/>
      <c r="I1374" s="160"/>
    </row>
    <row r="1375" spans="1:9" x14ac:dyDescent="0.3">
      <c r="A1375" s="117">
        <v>2</v>
      </c>
      <c r="B1375" s="118" t="s">
        <v>2825</v>
      </c>
      <c r="C1375" s="119" t="s">
        <v>2826</v>
      </c>
      <c r="D1375" s="120">
        <v>350000</v>
      </c>
      <c r="E1375" s="115" t="s">
        <v>20</v>
      </c>
      <c r="F1375" s="11">
        <f t="shared" si="52"/>
        <v>350000</v>
      </c>
      <c r="G1375" s="120"/>
      <c r="H1375" s="160"/>
      <c r="I1375" s="160"/>
    </row>
    <row r="1376" spans="1:9" x14ac:dyDescent="0.3">
      <c r="A1376" s="117">
        <v>3</v>
      </c>
      <c r="B1376" s="118" t="s">
        <v>2827</v>
      </c>
      <c r="C1376" s="119" t="s">
        <v>446</v>
      </c>
      <c r="D1376" s="115" t="s">
        <v>20</v>
      </c>
      <c r="E1376" s="115" t="s">
        <v>20</v>
      </c>
      <c r="F1376" s="11" t="str">
        <f t="shared" si="52"/>
        <v>-</v>
      </c>
      <c r="G1376" s="122"/>
      <c r="H1376" s="160"/>
      <c r="I1376" s="160"/>
    </row>
    <row r="1377" spans="1:9" x14ac:dyDescent="0.3">
      <c r="A1377" s="117">
        <v>4</v>
      </c>
      <c r="B1377" s="118" t="s">
        <v>2828</v>
      </c>
      <c r="C1377" s="119" t="s">
        <v>2829</v>
      </c>
      <c r="D1377" s="115" t="s">
        <v>20</v>
      </c>
      <c r="E1377" s="115" t="s">
        <v>20</v>
      </c>
      <c r="F1377" s="11" t="str">
        <f t="shared" si="52"/>
        <v>-</v>
      </c>
      <c r="G1377" s="122"/>
      <c r="H1377" s="160"/>
      <c r="I1377" s="160"/>
    </row>
    <row r="1378" spans="1:9" ht="31.2" x14ac:dyDescent="0.3">
      <c r="A1378" s="117">
        <v>5</v>
      </c>
      <c r="B1378" s="118" t="s">
        <v>2830</v>
      </c>
      <c r="C1378" s="119" t="s">
        <v>2831</v>
      </c>
      <c r="D1378" s="120">
        <v>1000000</v>
      </c>
      <c r="E1378" s="115" t="s">
        <v>20</v>
      </c>
      <c r="F1378" s="11">
        <f t="shared" si="52"/>
        <v>1000000</v>
      </c>
      <c r="G1378" s="120"/>
      <c r="H1378" s="160"/>
      <c r="I1378" s="160"/>
    </row>
    <row r="1379" spans="1:9" ht="31.2" x14ac:dyDescent="0.3">
      <c r="A1379" s="117">
        <v>6</v>
      </c>
      <c r="B1379" s="118" t="s">
        <v>2832</v>
      </c>
      <c r="C1379" s="119" t="s">
        <v>2833</v>
      </c>
      <c r="D1379" s="120">
        <v>80000000</v>
      </c>
      <c r="E1379" s="115" t="s">
        <v>20</v>
      </c>
      <c r="F1379" s="11">
        <v>50000000</v>
      </c>
      <c r="G1379" s="120"/>
      <c r="H1379" s="160"/>
      <c r="I1379" s="160"/>
    </row>
    <row r="1380" spans="1:9" x14ac:dyDescent="0.3">
      <c r="A1380" s="117">
        <v>7</v>
      </c>
      <c r="B1380" s="118" t="s">
        <v>2834</v>
      </c>
      <c r="C1380" s="119" t="s">
        <v>2835</v>
      </c>
      <c r="D1380" s="120">
        <v>500000</v>
      </c>
      <c r="E1380" s="115" t="s">
        <v>20</v>
      </c>
      <c r="F1380" s="11">
        <f t="shared" si="52"/>
        <v>500000</v>
      </c>
      <c r="G1380" s="120"/>
      <c r="H1380" s="160"/>
      <c r="I1380" s="160"/>
    </row>
    <row r="1381" spans="1:9" x14ac:dyDescent="0.3">
      <c r="A1381" s="117">
        <v>8</v>
      </c>
      <c r="B1381" s="118" t="s">
        <v>2836</v>
      </c>
      <c r="C1381" s="119" t="s">
        <v>2837</v>
      </c>
      <c r="D1381" s="120">
        <v>500000</v>
      </c>
      <c r="E1381" s="115" t="s">
        <v>20</v>
      </c>
      <c r="F1381" s="11">
        <f t="shared" si="52"/>
        <v>500000</v>
      </c>
      <c r="G1381" s="120"/>
      <c r="H1381" s="160"/>
      <c r="I1381" s="160"/>
    </row>
    <row r="1382" spans="1:9" ht="36.75" customHeight="1" x14ac:dyDescent="0.3">
      <c r="A1382" s="117">
        <v>9</v>
      </c>
      <c r="B1382" s="118" t="s">
        <v>2838</v>
      </c>
      <c r="C1382" s="119" t="s">
        <v>2839</v>
      </c>
      <c r="D1382" s="120">
        <v>1000000</v>
      </c>
      <c r="E1382" s="115" t="s">
        <v>20</v>
      </c>
      <c r="F1382" s="11">
        <f t="shared" si="52"/>
        <v>1000000</v>
      </c>
      <c r="G1382" s="120"/>
      <c r="H1382" s="160"/>
      <c r="I1382" s="160"/>
    </row>
    <row r="1383" spans="1:9" x14ac:dyDescent="0.3">
      <c r="A1383" s="117">
        <v>10</v>
      </c>
      <c r="B1383" s="118" t="s">
        <v>2840</v>
      </c>
      <c r="C1383" s="119" t="s">
        <v>2841</v>
      </c>
      <c r="D1383" s="120">
        <v>1000000</v>
      </c>
      <c r="E1383" s="123">
        <v>657419.62</v>
      </c>
      <c r="F1383" s="11">
        <f t="shared" si="52"/>
        <v>1000000</v>
      </c>
      <c r="G1383" s="120"/>
      <c r="H1383" s="160"/>
      <c r="I1383" s="160"/>
    </row>
    <row r="1384" spans="1:9" ht="62.4" x14ac:dyDescent="0.3">
      <c r="A1384" s="117">
        <v>11</v>
      </c>
      <c r="B1384" s="118" t="s">
        <v>2842</v>
      </c>
      <c r="C1384" s="119" t="s">
        <v>2843</v>
      </c>
      <c r="D1384" s="120">
        <v>3000000</v>
      </c>
      <c r="E1384" s="123">
        <v>2186000</v>
      </c>
      <c r="F1384" s="11">
        <f t="shared" si="52"/>
        <v>3000000</v>
      </c>
      <c r="G1384" s="120"/>
      <c r="H1384" s="160"/>
      <c r="I1384" s="160"/>
    </row>
    <row r="1385" spans="1:9" ht="31.2" x14ac:dyDescent="0.3">
      <c r="A1385" s="117">
        <v>12</v>
      </c>
      <c r="B1385" s="118" t="s">
        <v>2844</v>
      </c>
      <c r="C1385" s="119" t="s">
        <v>2845</v>
      </c>
      <c r="D1385" s="120">
        <v>3600000</v>
      </c>
      <c r="E1385" s="115" t="s">
        <v>20</v>
      </c>
      <c r="F1385" s="11">
        <f t="shared" si="52"/>
        <v>3600000</v>
      </c>
      <c r="G1385" s="120"/>
      <c r="H1385" s="160"/>
      <c r="I1385" s="160"/>
    </row>
    <row r="1386" spans="1:9" x14ac:dyDescent="0.3">
      <c r="A1386" s="117">
        <v>13</v>
      </c>
      <c r="B1386" s="118" t="s">
        <v>2846</v>
      </c>
      <c r="C1386" s="119" t="s">
        <v>2847</v>
      </c>
      <c r="D1386" s="120">
        <v>750000</v>
      </c>
      <c r="E1386" s="115" t="s">
        <v>20</v>
      </c>
      <c r="F1386" s="11">
        <f>D1386</f>
        <v>750000</v>
      </c>
      <c r="G1386" s="120"/>
      <c r="H1386" s="160"/>
      <c r="I1386" s="160"/>
    </row>
    <row r="1387" spans="1:9" ht="15" customHeight="1" x14ac:dyDescent="0.3">
      <c r="A1387" s="607" t="s">
        <v>2848</v>
      </c>
      <c r="B1387" s="607"/>
      <c r="C1387" s="607"/>
      <c r="D1387" s="102">
        <v>100000000</v>
      </c>
      <c r="E1387" s="102">
        <v>2843419.62</v>
      </c>
      <c r="F1387" s="167">
        <f>SUM(F1374:F1386)</f>
        <v>70000000</v>
      </c>
      <c r="G1387" s="178"/>
      <c r="H1387" s="126"/>
      <c r="I1387" s="126"/>
    </row>
    <row r="1388" spans="1:9" ht="15" customHeight="1" x14ac:dyDescent="0.3">
      <c r="A1388" s="179">
        <v>111</v>
      </c>
      <c r="B1388" s="180" t="s">
        <v>2849</v>
      </c>
      <c r="C1388" s="124"/>
      <c r="D1388" s="102"/>
      <c r="E1388" s="102"/>
      <c r="F1388" s="115"/>
      <c r="G1388" s="134"/>
      <c r="H1388" s="126"/>
      <c r="I1388" s="126"/>
    </row>
    <row r="1389" spans="1:9" ht="15" customHeight="1" x14ac:dyDescent="0.3">
      <c r="A1389" s="117">
        <v>1</v>
      </c>
      <c r="B1389" s="118" t="s">
        <v>2850</v>
      </c>
      <c r="C1389" s="119" t="s">
        <v>2851</v>
      </c>
      <c r="D1389" s="120">
        <v>15000000</v>
      </c>
      <c r="E1389" s="115" t="s">
        <v>20</v>
      </c>
      <c r="F1389" s="11">
        <f>D1389</f>
        <v>15000000</v>
      </c>
      <c r="G1389" s="120"/>
      <c r="H1389" s="160"/>
      <c r="I1389" s="160"/>
    </row>
    <row r="1390" spans="1:9" ht="15" customHeight="1" x14ac:dyDescent="0.3">
      <c r="A1390" s="117">
        <v>2</v>
      </c>
      <c r="B1390" s="118" t="s">
        <v>2852</v>
      </c>
      <c r="C1390" s="119" t="s">
        <v>2853</v>
      </c>
      <c r="D1390" s="120">
        <v>10000000</v>
      </c>
      <c r="E1390" s="115" t="s">
        <v>20</v>
      </c>
      <c r="F1390" s="11">
        <f t="shared" ref="F1390:F1421" si="53">D1390</f>
        <v>10000000</v>
      </c>
      <c r="G1390" s="120"/>
      <c r="H1390" s="160"/>
      <c r="I1390" s="160"/>
    </row>
    <row r="1391" spans="1:9" ht="46.8" x14ac:dyDescent="0.3">
      <c r="A1391" s="117">
        <v>3</v>
      </c>
      <c r="B1391" s="118" t="s">
        <v>2854</v>
      </c>
      <c r="C1391" s="119" t="s">
        <v>2855</v>
      </c>
      <c r="D1391" s="120">
        <v>6000000</v>
      </c>
      <c r="E1391" s="115" t="s">
        <v>20</v>
      </c>
      <c r="F1391" s="11">
        <f t="shared" si="53"/>
        <v>6000000</v>
      </c>
      <c r="G1391" s="120"/>
      <c r="H1391" s="160"/>
      <c r="I1391" s="160"/>
    </row>
    <row r="1392" spans="1:9" ht="15" customHeight="1" x14ac:dyDescent="0.3">
      <c r="A1392" s="117">
        <v>4</v>
      </c>
      <c r="B1392" s="118" t="s">
        <v>2856</v>
      </c>
      <c r="C1392" s="119" t="s">
        <v>2857</v>
      </c>
      <c r="D1392" s="120">
        <v>3000000</v>
      </c>
      <c r="E1392" s="115" t="s">
        <v>20</v>
      </c>
      <c r="F1392" s="11">
        <f t="shared" si="53"/>
        <v>3000000</v>
      </c>
      <c r="G1392" s="120"/>
      <c r="H1392" s="160"/>
      <c r="I1392" s="160"/>
    </row>
    <row r="1393" spans="1:9" ht="15" customHeight="1" x14ac:dyDescent="0.3">
      <c r="A1393" s="117">
        <v>5</v>
      </c>
      <c r="B1393" s="118" t="s">
        <v>2858</v>
      </c>
      <c r="C1393" s="119" t="s">
        <v>2859</v>
      </c>
      <c r="D1393" s="120">
        <v>10000000</v>
      </c>
      <c r="E1393" s="115" t="s">
        <v>20</v>
      </c>
      <c r="F1393" s="11">
        <f t="shared" si="53"/>
        <v>10000000</v>
      </c>
      <c r="G1393" s="120"/>
      <c r="H1393" s="160"/>
      <c r="I1393" s="160"/>
    </row>
    <row r="1394" spans="1:9" ht="15" customHeight="1" x14ac:dyDescent="0.3">
      <c r="A1394" s="117">
        <v>6</v>
      </c>
      <c r="B1394" s="118" t="s">
        <v>2860</v>
      </c>
      <c r="C1394" s="119" t="s">
        <v>2861</v>
      </c>
      <c r="D1394" s="120">
        <v>10000000</v>
      </c>
      <c r="E1394" s="115" t="s">
        <v>20</v>
      </c>
      <c r="F1394" s="11">
        <f t="shared" si="53"/>
        <v>10000000</v>
      </c>
      <c r="G1394" s="120"/>
      <c r="H1394" s="160"/>
      <c r="I1394" s="160"/>
    </row>
    <row r="1395" spans="1:9" ht="15" customHeight="1" x14ac:dyDescent="0.3">
      <c r="A1395" s="117">
        <v>7</v>
      </c>
      <c r="B1395" s="118" t="s">
        <v>2862</v>
      </c>
      <c r="C1395" s="119" t="s">
        <v>2863</v>
      </c>
      <c r="D1395" s="120">
        <v>20000000</v>
      </c>
      <c r="E1395" s="115" t="s">
        <v>20</v>
      </c>
      <c r="F1395" s="11">
        <f t="shared" si="53"/>
        <v>20000000</v>
      </c>
      <c r="G1395" s="120"/>
      <c r="H1395" s="160"/>
      <c r="I1395" s="160"/>
    </row>
    <row r="1396" spans="1:9" ht="15" customHeight="1" x14ac:dyDescent="0.3">
      <c r="A1396" s="117">
        <v>8</v>
      </c>
      <c r="B1396" s="118" t="s">
        <v>2864</v>
      </c>
      <c r="C1396" s="119" t="s">
        <v>2865</v>
      </c>
      <c r="D1396" s="120">
        <v>2000000</v>
      </c>
      <c r="E1396" s="115" t="s">
        <v>20</v>
      </c>
      <c r="F1396" s="11">
        <f t="shared" si="53"/>
        <v>2000000</v>
      </c>
      <c r="G1396" s="120"/>
      <c r="H1396" s="160"/>
      <c r="I1396" s="160"/>
    </row>
    <row r="1397" spans="1:9" ht="15" customHeight="1" x14ac:dyDescent="0.3">
      <c r="A1397" s="117">
        <v>9</v>
      </c>
      <c r="B1397" s="118" t="s">
        <v>2866</v>
      </c>
      <c r="C1397" s="119" t="s">
        <v>2867</v>
      </c>
      <c r="D1397" s="120">
        <v>20000000</v>
      </c>
      <c r="E1397" s="123">
        <v>17355643.199999999</v>
      </c>
      <c r="F1397" s="11">
        <f t="shared" si="53"/>
        <v>20000000</v>
      </c>
      <c r="G1397" s="120"/>
      <c r="H1397" s="160"/>
      <c r="I1397" s="160"/>
    </row>
    <row r="1398" spans="1:9" ht="15" customHeight="1" x14ac:dyDescent="0.3">
      <c r="A1398" s="117">
        <v>10</v>
      </c>
      <c r="B1398" s="118" t="s">
        <v>2868</v>
      </c>
      <c r="C1398" s="119" t="s">
        <v>2869</v>
      </c>
      <c r="D1398" s="120">
        <v>2500000</v>
      </c>
      <c r="E1398" s="115" t="s">
        <v>20</v>
      </c>
      <c r="F1398" s="11">
        <f t="shared" si="53"/>
        <v>2500000</v>
      </c>
      <c r="G1398" s="120"/>
      <c r="H1398" s="160"/>
      <c r="I1398" s="160"/>
    </row>
    <row r="1399" spans="1:9" ht="15" customHeight="1" x14ac:dyDescent="0.3">
      <c r="A1399" s="117">
        <v>11</v>
      </c>
      <c r="B1399" s="118" t="s">
        <v>2870</v>
      </c>
      <c r="C1399" s="119" t="s">
        <v>2871</v>
      </c>
      <c r="D1399" s="120">
        <v>15000000</v>
      </c>
      <c r="E1399" s="115" t="s">
        <v>20</v>
      </c>
      <c r="F1399" s="11">
        <f t="shared" si="53"/>
        <v>15000000</v>
      </c>
      <c r="G1399" s="120"/>
      <c r="H1399" s="160"/>
      <c r="I1399" s="160"/>
    </row>
    <row r="1400" spans="1:9" ht="15" customHeight="1" x14ac:dyDescent="0.3">
      <c r="A1400" s="117">
        <v>12</v>
      </c>
      <c r="B1400" s="118" t="s">
        <v>2872</v>
      </c>
      <c r="C1400" s="119" t="s">
        <v>2873</v>
      </c>
      <c r="D1400" s="120">
        <v>20000000</v>
      </c>
      <c r="E1400" s="115" t="s">
        <v>20</v>
      </c>
      <c r="F1400" s="11">
        <f t="shared" si="53"/>
        <v>20000000</v>
      </c>
      <c r="G1400" s="120"/>
      <c r="H1400" s="160"/>
      <c r="I1400" s="160"/>
    </row>
    <row r="1401" spans="1:9" ht="15" customHeight="1" x14ac:dyDescent="0.3">
      <c r="A1401" s="117">
        <v>13</v>
      </c>
      <c r="B1401" s="118" t="s">
        <v>2874</v>
      </c>
      <c r="C1401" s="119" t="s">
        <v>2875</v>
      </c>
      <c r="D1401" s="120">
        <v>40000000</v>
      </c>
      <c r="E1401" s="115" t="s">
        <v>20</v>
      </c>
      <c r="F1401" s="11">
        <f t="shared" si="53"/>
        <v>40000000</v>
      </c>
      <c r="G1401" s="120"/>
      <c r="H1401" s="160"/>
      <c r="I1401" s="160"/>
    </row>
    <row r="1402" spans="1:9" ht="15" customHeight="1" x14ac:dyDescent="0.3">
      <c r="A1402" s="117">
        <v>14</v>
      </c>
      <c r="B1402" s="118" t="s">
        <v>2876</v>
      </c>
      <c r="C1402" s="119" t="s">
        <v>2877</v>
      </c>
      <c r="D1402" s="120">
        <v>2500000</v>
      </c>
      <c r="E1402" s="115" t="s">
        <v>20</v>
      </c>
      <c r="F1402" s="11">
        <f t="shared" si="53"/>
        <v>2500000</v>
      </c>
      <c r="G1402" s="120"/>
      <c r="H1402" s="160"/>
      <c r="I1402" s="160"/>
    </row>
    <row r="1403" spans="1:9" ht="31.2" x14ac:dyDescent="0.3">
      <c r="A1403" s="117">
        <v>15</v>
      </c>
      <c r="B1403" s="118" t="s">
        <v>2878</v>
      </c>
      <c r="C1403" s="119" t="s">
        <v>2879</v>
      </c>
      <c r="D1403" s="120">
        <v>725000000</v>
      </c>
      <c r="E1403" s="115" t="s">
        <v>20</v>
      </c>
      <c r="F1403" s="11">
        <v>100000000</v>
      </c>
      <c r="G1403" s="120"/>
      <c r="H1403" s="160"/>
      <c r="I1403" s="160"/>
    </row>
    <row r="1404" spans="1:9" ht="15" customHeight="1" x14ac:dyDescent="0.3">
      <c r="A1404" s="117">
        <v>16</v>
      </c>
      <c r="B1404" s="118" t="s">
        <v>2880</v>
      </c>
      <c r="C1404" s="119" t="s">
        <v>2881</v>
      </c>
      <c r="D1404" s="120">
        <v>11036000000</v>
      </c>
      <c r="E1404" s="123">
        <v>4112582949.6199999</v>
      </c>
      <c r="F1404" s="11">
        <v>10036000000</v>
      </c>
      <c r="G1404" s="120"/>
      <c r="H1404" s="160"/>
      <c r="I1404" s="160"/>
    </row>
    <row r="1405" spans="1:9" ht="15" customHeight="1" x14ac:dyDescent="0.3">
      <c r="A1405" s="117">
        <v>17</v>
      </c>
      <c r="B1405" s="118" t="s">
        <v>2882</v>
      </c>
      <c r="C1405" s="119" t="s">
        <v>2883</v>
      </c>
      <c r="D1405" s="120">
        <v>2000000</v>
      </c>
      <c r="E1405" s="115" t="s">
        <v>20</v>
      </c>
      <c r="F1405" s="11">
        <f t="shared" si="53"/>
        <v>2000000</v>
      </c>
      <c r="G1405" s="120"/>
      <c r="H1405" s="160"/>
      <c r="I1405" s="160"/>
    </row>
    <row r="1406" spans="1:9" ht="15" customHeight="1" x14ac:dyDescent="0.3">
      <c r="A1406" s="117">
        <v>18</v>
      </c>
      <c r="B1406" s="118" t="s">
        <v>2884</v>
      </c>
      <c r="C1406" s="119" t="s">
        <v>2885</v>
      </c>
      <c r="D1406" s="120">
        <v>2000000000</v>
      </c>
      <c r="E1406" s="115" t="s">
        <v>20</v>
      </c>
      <c r="F1406" s="11">
        <f t="shared" si="53"/>
        <v>2000000000</v>
      </c>
      <c r="G1406" s="120"/>
      <c r="H1406" s="160"/>
      <c r="I1406" s="160"/>
    </row>
    <row r="1407" spans="1:9" ht="15" customHeight="1" x14ac:dyDescent="0.3">
      <c r="A1407" s="117">
        <v>19</v>
      </c>
      <c r="B1407" s="118" t="s">
        <v>2886</v>
      </c>
      <c r="C1407" s="119" t="s">
        <v>2887</v>
      </c>
      <c r="D1407" s="120">
        <v>3000000</v>
      </c>
      <c r="E1407" s="115" t="s">
        <v>20</v>
      </c>
      <c r="F1407" s="11">
        <f t="shared" si="53"/>
        <v>3000000</v>
      </c>
      <c r="G1407" s="120"/>
      <c r="H1407" s="160"/>
      <c r="I1407" s="160"/>
    </row>
    <row r="1408" spans="1:9" ht="15" customHeight="1" x14ac:dyDescent="0.3">
      <c r="A1408" s="117">
        <v>20</v>
      </c>
      <c r="B1408" s="118" t="s">
        <v>2888</v>
      </c>
      <c r="C1408" s="119" t="s">
        <v>2889</v>
      </c>
      <c r="D1408" s="120">
        <v>1200000000</v>
      </c>
      <c r="E1408" s="123">
        <v>341802301.72000003</v>
      </c>
      <c r="F1408" s="11">
        <v>1000000000</v>
      </c>
      <c r="G1408" s="120"/>
      <c r="H1408" s="160"/>
      <c r="I1408" s="160"/>
    </row>
    <row r="1409" spans="1:9" ht="31.2" x14ac:dyDescent="0.3">
      <c r="A1409" s="117">
        <v>21</v>
      </c>
      <c r="B1409" s="118" t="s">
        <v>2890</v>
      </c>
      <c r="C1409" s="119" t="s">
        <v>2891</v>
      </c>
      <c r="D1409" s="120">
        <v>15000000</v>
      </c>
      <c r="E1409" s="115" t="s">
        <v>20</v>
      </c>
      <c r="F1409" s="11">
        <f t="shared" si="53"/>
        <v>15000000</v>
      </c>
      <c r="G1409" s="120"/>
      <c r="H1409" s="160"/>
      <c r="I1409" s="160"/>
    </row>
    <row r="1410" spans="1:9" ht="15" customHeight="1" x14ac:dyDescent="0.3">
      <c r="A1410" s="117">
        <v>22</v>
      </c>
      <c r="B1410" s="118" t="s">
        <v>2892</v>
      </c>
      <c r="C1410" s="119" t="s">
        <v>2893</v>
      </c>
      <c r="D1410" s="120">
        <v>300000000</v>
      </c>
      <c r="E1410" s="123">
        <v>13163924.199999999</v>
      </c>
      <c r="F1410" s="11">
        <v>200000000</v>
      </c>
      <c r="G1410" s="120"/>
      <c r="H1410" s="160"/>
      <c r="I1410" s="160"/>
    </row>
    <row r="1411" spans="1:9" ht="15" customHeight="1" x14ac:dyDescent="0.3">
      <c r="A1411" s="117">
        <v>23</v>
      </c>
      <c r="B1411" s="118" t="s">
        <v>2894</v>
      </c>
      <c r="C1411" s="119" t="s">
        <v>2895</v>
      </c>
      <c r="D1411" s="120">
        <v>200000000</v>
      </c>
      <c r="E1411" s="115" t="s">
        <v>20</v>
      </c>
      <c r="F1411" s="11">
        <v>100000000</v>
      </c>
      <c r="G1411" s="120"/>
      <c r="H1411" s="160"/>
      <c r="I1411" s="160"/>
    </row>
    <row r="1412" spans="1:9" ht="15" customHeight="1" x14ac:dyDescent="0.3">
      <c r="A1412" s="117">
        <v>24</v>
      </c>
      <c r="B1412" s="118" t="s">
        <v>2896</v>
      </c>
      <c r="C1412" s="119" t="s">
        <v>2897</v>
      </c>
      <c r="D1412" s="120">
        <v>167000000</v>
      </c>
      <c r="E1412" s="115" t="s">
        <v>20</v>
      </c>
      <c r="F1412" s="11">
        <f t="shared" si="53"/>
        <v>167000000</v>
      </c>
      <c r="G1412" s="120"/>
      <c r="H1412" s="160"/>
      <c r="I1412" s="160"/>
    </row>
    <row r="1413" spans="1:9" ht="15" customHeight="1" x14ac:dyDescent="0.3">
      <c r="A1413" s="117">
        <v>25</v>
      </c>
      <c r="B1413" s="118" t="s">
        <v>2898</v>
      </c>
      <c r="C1413" s="119" t="s">
        <v>2899</v>
      </c>
      <c r="D1413" s="120">
        <v>10000000</v>
      </c>
      <c r="E1413" s="115" t="s">
        <v>20</v>
      </c>
      <c r="F1413" s="11">
        <f t="shared" si="53"/>
        <v>10000000</v>
      </c>
      <c r="G1413" s="120"/>
      <c r="H1413" s="160"/>
      <c r="I1413" s="160"/>
    </row>
    <row r="1414" spans="1:9" ht="15" customHeight="1" x14ac:dyDescent="0.3">
      <c r="A1414" s="117">
        <v>26</v>
      </c>
      <c r="B1414" s="118" t="s">
        <v>2900</v>
      </c>
      <c r="C1414" s="119" t="s">
        <v>2901</v>
      </c>
      <c r="D1414" s="120">
        <v>3000000</v>
      </c>
      <c r="E1414" s="115" t="s">
        <v>20</v>
      </c>
      <c r="F1414" s="11">
        <f t="shared" si="53"/>
        <v>3000000</v>
      </c>
      <c r="G1414" s="120"/>
      <c r="H1414" s="160"/>
      <c r="I1414" s="160"/>
    </row>
    <row r="1415" spans="1:9" ht="15" customHeight="1" x14ac:dyDescent="0.3">
      <c r="A1415" s="117">
        <v>27</v>
      </c>
      <c r="B1415" s="118" t="s">
        <v>2902</v>
      </c>
      <c r="C1415" s="119" t="s">
        <v>2903</v>
      </c>
      <c r="D1415" s="115" t="s">
        <v>20</v>
      </c>
      <c r="E1415" s="115" t="s">
        <v>20</v>
      </c>
      <c r="F1415" s="11" t="str">
        <f t="shared" si="53"/>
        <v>-</v>
      </c>
      <c r="G1415" s="122"/>
      <c r="H1415" s="160"/>
      <c r="I1415" s="160"/>
    </row>
    <row r="1416" spans="1:9" ht="15" customHeight="1" x14ac:dyDescent="0.3">
      <c r="A1416" s="117">
        <v>28</v>
      </c>
      <c r="B1416" s="118" t="s">
        <v>2904</v>
      </c>
      <c r="C1416" s="119" t="s">
        <v>2905</v>
      </c>
      <c r="D1416" s="120">
        <v>5000000</v>
      </c>
      <c r="E1416" s="115" t="s">
        <v>20</v>
      </c>
      <c r="F1416" s="11">
        <f t="shared" si="53"/>
        <v>5000000</v>
      </c>
      <c r="G1416" s="120"/>
      <c r="H1416" s="160"/>
      <c r="I1416" s="160"/>
    </row>
    <row r="1417" spans="1:9" ht="15" customHeight="1" x14ac:dyDescent="0.3">
      <c r="A1417" s="117">
        <v>29</v>
      </c>
      <c r="B1417" s="118" t="s">
        <v>2906</v>
      </c>
      <c r="C1417" s="119" t="s">
        <v>2907</v>
      </c>
      <c r="D1417" s="120">
        <v>1100000000</v>
      </c>
      <c r="E1417" s="115" t="s">
        <v>20</v>
      </c>
      <c r="F1417" s="11">
        <v>100000000</v>
      </c>
      <c r="G1417" s="120"/>
      <c r="H1417" s="160"/>
      <c r="I1417" s="160"/>
    </row>
    <row r="1418" spans="1:9" ht="15" customHeight="1" x14ac:dyDescent="0.3">
      <c r="A1418" s="117">
        <v>30</v>
      </c>
      <c r="B1418" s="118" t="s">
        <v>2908</v>
      </c>
      <c r="C1418" s="119" t="s">
        <v>2909</v>
      </c>
      <c r="D1418" s="120">
        <v>5000000</v>
      </c>
      <c r="E1418" s="115" t="s">
        <v>20</v>
      </c>
      <c r="F1418" s="11">
        <f t="shared" si="53"/>
        <v>5000000</v>
      </c>
      <c r="G1418" s="120"/>
      <c r="H1418" s="160"/>
      <c r="I1418" s="160"/>
    </row>
    <row r="1419" spans="1:9" ht="31.2" x14ac:dyDescent="0.3">
      <c r="A1419" s="117">
        <v>31</v>
      </c>
      <c r="B1419" s="118" t="s">
        <v>2910</v>
      </c>
      <c r="C1419" s="119" t="s">
        <v>2911</v>
      </c>
      <c r="D1419" s="120">
        <v>370000000</v>
      </c>
      <c r="E1419" s="115" t="s">
        <v>20</v>
      </c>
      <c r="F1419" s="11">
        <f t="shared" si="53"/>
        <v>370000000</v>
      </c>
      <c r="G1419" s="120"/>
      <c r="H1419" s="160"/>
      <c r="I1419" s="160"/>
    </row>
    <row r="1420" spans="1:9" ht="15" customHeight="1" x14ac:dyDescent="0.3">
      <c r="A1420" s="117">
        <v>32</v>
      </c>
      <c r="B1420" s="118" t="s">
        <v>2912</v>
      </c>
      <c r="C1420" s="119" t="s">
        <v>2913</v>
      </c>
      <c r="D1420" s="120">
        <v>5000000</v>
      </c>
      <c r="E1420" s="115" t="s">
        <v>20</v>
      </c>
      <c r="F1420" s="11">
        <f t="shared" si="53"/>
        <v>5000000</v>
      </c>
      <c r="G1420" s="120"/>
      <c r="H1420" s="160"/>
      <c r="I1420" s="160"/>
    </row>
    <row r="1421" spans="1:9" ht="31.2" x14ac:dyDescent="0.3">
      <c r="A1421" s="117">
        <v>33</v>
      </c>
      <c r="B1421" s="118" t="s">
        <v>2914</v>
      </c>
      <c r="C1421" s="119" t="s">
        <v>2915</v>
      </c>
      <c r="D1421" s="120">
        <v>3000000</v>
      </c>
      <c r="E1421" s="115" t="s">
        <v>20</v>
      </c>
      <c r="F1421" s="11">
        <f t="shared" si="53"/>
        <v>3000000</v>
      </c>
      <c r="G1421" s="120"/>
      <c r="H1421" s="160"/>
      <c r="I1421" s="160"/>
    </row>
    <row r="1422" spans="1:9" ht="15" customHeight="1" x14ac:dyDescent="0.3">
      <c r="A1422" s="607" t="s">
        <v>2916</v>
      </c>
      <c r="B1422" s="607"/>
      <c r="C1422" s="607"/>
      <c r="D1422" s="102">
        <v>17325000000</v>
      </c>
      <c r="E1422" s="202">
        <v>4484904818.7399998</v>
      </c>
      <c r="F1422" s="167">
        <f>SUM(F1389:F1421)</f>
        <v>14300000000</v>
      </c>
      <c r="G1422" s="102"/>
      <c r="H1422" s="126"/>
      <c r="I1422" s="126"/>
    </row>
    <row r="1423" spans="1:9" x14ac:dyDescent="0.3">
      <c r="A1423" s="606" t="s">
        <v>2363</v>
      </c>
      <c r="B1423" s="606"/>
      <c r="C1423" s="606"/>
      <c r="D1423" s="102">
        <f>D1319+D1316+D1313+D1310+D1307+D1303+D1300+D1297+D1294+D1291+D1287+D1281+D1270+D1250+D1222+D1219+D1214+D1207+D1424+D1203+D1200+D1194+D1170+D1157+D1154+D1135+D1124+D1347+D1363+D1366+D1372+D1387+D1422</f>
        <v>80470043323.580002</v>
      </c>
      <c r="E1423" s="102"/>
      <c r="F1423" s="102">
        <f>F1319+F1316+F1313+F1310+F1307+F1303+F1300+F1297+F1294+F1291+F1287+F1281+F1270+F1250+F1222+F1219+F1214+F1207+F1424+F1203+F1200+F1194+F1170+F1157+F1154+F1135+F1124+F1347+F1363+F1366+F1372+F1387+F1422</f>
        <v>69873476964</v>
      </c>
      <c r="G1423" s="181" t="s">
        <v>2364</v>
      </c>
      <c r="H1423" s="181">
        <f>D1423-F1423</f>
        <v>10596566359.580002</v>
      </c>
    </row>
    <row r="1424" spans="1:9" ht="0.6" customHeight="1" x14ac:dyDescent="0.3">
      <c r="A1424" s="606"/>
      <c r="B1424" s="606"/>
      <c r="C1424" s="606"/>
      <c r="D1424" s="181">
        <f>D1101+D1093+D1080+D1077+D1073+D1063+D1052+D1042+D1020+D1015+D984+D972+D968+D961+D945+D934+D923+D913+D909+D897+D886+D904+D877+D854+D841+D834+D810+D802+D795+D789+D785+D771+D767+D753+D743+D719+D698+D672+D629+D622+D608+D589+D573+D513+D488+D453+D426+D403+D377+D359+D327+D309+D304+D301+D290+D265+D260+D253+D246+D237+D220+D217+D212+D204+D198+D189+D169+D162+D140+D124+D118+D113+D97+D93+D77+D65+D56+D17+D6</f>
        <v>44190373465.860001</v>
      </c>
      <c r="E1424" s="181"/>
      <c r="F1424" s="181">
        <f>F1101+F1093+F1080+F1077+F1073+F1063+F1052+F1042+F1020+F1015+F984+F972+F968+F961+F945+F934+F923+F913+F909+F897+F886+F904+F877+F854+F841+F834+F810+F802+F795+F789+F785+F771+F767+F753+F743+F719+F698+F672+F629+F622+F608+F589+F573+F513+F488+F453+F426+F403+F377+F359+F327+F309+F304+F301+F290+F265+F260+F253+F246+F237+F220+F217+F212+F204+F198+F189+F169+F162+F140+F124+F118+F113+F97+F93+F77+F65+F56+F17+F6</f>
        <v>38436497106.279999</v>
      </c>
      <c r="G1424" s="181" t="s">
        <v>2364</v>
      </c>
      <c r="H1424" s="181">
        <f>D1424-F1424</f>
        <v>5753876359.5800018</v>
      </c>
    </row>
    <row r="1425" spans="4:5" x14ac:dyDescent="0.3">
      <c r="D1425" s="183" t="s">
        <v>2917</v>
      </c>
      <c r="E1425" s="236">
        <f>D1423-F1423</f>
        <v>10596566359.580002</v>
      </c>
    </row>
  </sheetData>
  <mergeCells count="151">
    <mergeCell ref="A1316:C1316"/>
    <mergeCell ref="A1319:C1319"/>
    <mergeCell ref="A1423:C1423"/>
    <mergeCell ref="A1124:C1124"/>
    <mergeCell ref="A1135:C1135"/>
    <mergeCell ref="A1154:C1154"/>
    <mergeCell ref="A1157:C1157"/>
    <mergeCell ref="A1170:C1170"/>
    <mergeCell ref="A1194:C1194"/>
    <mergeCell ref="A1200:C1200"/>
    <mergeCell ref="A1203:C1203"/>
    <mergeCell ref="A1207:C1207"/>
    <mergeCell ref="A1214:C1214"/>
    <mergeCell ref="A1219:C1219"/>
    <mergeCell ref="A1222:C1222"/>
    <mergeCell ref="A1250:C1250"/>
    <mergeCell ref="A1270:C1270"/>
    <mergeCell ref="A1281:C1281"/>
    <mergeCell ref="A1287:C1287"/>
    <mergeCell ref="A1291:C1291"/>
    <mergeCell ref="A1:F1"/>
    <mergeCell ref="G93:H93"/>
    <mergeCell ref="G97:H97"/>
    <mergeCell ref="G113:H113"/>
    <mergeCell ref="B7:C7"/>
    <mergeCell ref="A56:C56"/>
    <mergeCell ref="G56:H56"/>
    <mergeCell ref="A65:C65"/>
    <mergeCell ref="G65:H65"/>
    <mergeCell ref="A17:C17"/>
    <mergeCell ref="B3:C3"/>
    <mergeCell ref="A6:C6"/>
    <mergeCell ref="G140:H140"/>
    <mergeCell ref="A77:C77"/>
    <mergeCell ref="A93:C93"/>
    <mergeCell ref="A246:C246"/>
    <mergeCell ref="A253:C253"/>
    <mergeCell ref="G221:H221"/>
    <mergeCell ref="A217:C217"/>
    <mergeCell ref="A220:C220"/>
    <mergeCell ref="A237:C237"/>
    <mergeCell ref="A189:C189"/>
    <mergeCell ref="G189:H189"/>
    <mergeCell ref="A198:C198"/>
    <mergeCell ref="A204:C204"/>
    <mergeCell ref="A212:C212"/>
    <mergeCell ref="G212:H212"/>
    <mergeCell ref="A169:C169"/>
    <mergeCell ref="G169:H169"/>
    <mergeCell ref="A162:C162"/>
    <mergeCell ref="G162:H162"/>
    <mergeCell ref="A118:C118"/>
    <mergeCell ref="A124:C124"/>
    <mergeCell ref="G124:H124"/>
    <mergeCell ref="A140:C140"/>
    <mergeCell ref="A290:C290"/>
    <mergeCell ref="G290:H290"/>
    <mergeCell ref="A301:C301"/>
    <mergeCell ref="G301:H301"/>
    <mergeCell ref="A304:C304"/>
    <mergeCell ref="G304:H304"/>
    <mergeCell ref="A260:C260"/>
    <mergeCell ref="G260:H260"/>
    <mergeCell ref="A265:C265"/>
    <mergeCell ref="A377:C377"/>
    <mergeCell ref="A403:C403"/>
    <mergeCell ref="G403:H403"/>
    <mergeCell ref="A426:C426"/>
    <mergeCell ref="G426:H426"/>
    <mergeCell ref="A309:C309"/>
    <mergeCell ref="G309:H309"/>
    <mergeCell ref="A327:C327"/>
    <mergeCell ref="A359:C359"/>
    <mergeCell ref="G359:H359"/>
    <mergeCell ref="A622:C622"/>
    <mergeCell ref="G622:H622"/>
    <mergeCell ref="A629:C629"/>
    <mergeCell ref="A573:C573"/>
    <mergeCell ref="G573:H573"/>
    <mergeCell ref="A589:C589"/>
    <mergeCell ref="A608:C608"/>
    <mergeCell ref="G608:H608"/>
    <mergeCell ref="A453:C453"/>
    <mergeCell ref="G453:H453"/>
    <mergeCell ref="A488:C488"/>
    <mergeCell ref="G488:H488"/>
    <mergeCell ref="A513:C513"/>
    <mergeCell ref="G513:H513"/>
    <mergeCell ref="A743:C743"/>
    <mergeCell ref="G743:H743"/>
    <mergeCell ref="A753:C753"/>
    <mergeCell ref="A767:C767"/>
    <mergeCell ref="A771:C771"/>
    <mergeCell ref="G771:H771"/>
    <mergeCell ref="A672:C672"/>
    <mergeCell ref="A698:C698"/>
    <mergeCell ref="G698:H698"/>
    <mergeCell ref="A719:C719"/>
    <mergeCell ref="G719:H719"/>
    <mergeCell ref="A802:C802"/>
    <mergeCell ref="G802:H802"/>
    <mergeCell ref="A810:C810"/>
    <mergeCell ref="G810:H810"/>
    <mergeCell ref="A785:C785"/>
    <mergeCell ref="G785:H785"/>
    <mergeCell ref="A789:C789"/>
    <mergeCell ref="G789:H789"/>
    <mergeCell ref="A795:C795"/>
    <mergeCell ref="G795:H795"/>
    <mergeCell ref="A877:C877"/>
    <mergeCell ref="A886:C886"/>
    <mergeCell ref="A897:C897"/>
    <mergeCell ref="A904:C904"/>
    <mergeCell ref="A841:C841"/>
    <mergeCell ref="G841:H841"/>
    <mergeCell ref="A854:C854"/>
    <mergeCell ref="A834:C834"/>
    <mergeCell ref="G834:H834"/>
    <mergeCell ref="A945:C945"/>
    <mergeCell ref="A961:C961"/>
    <mergeCell ref="A968:C968"/>
    <mergeCell ref="A972:C972"/>
    <mergeCell ref="A984:C984"/>
    <mergeCell ref="A909:C909"/>
    <mergeCell ref="A913:C913"/>
    <mergeCell ref="A923:C923"/>
    <mergeCell ref="A934:C934"/>
    <mergeCell ref="A1424:C1424"/>
    <mergeCell ref="A1093:C1093"/>
    <mergeCell ref="A1101:C1101"/>
    <mergeCell ref="A1052:C1052"/>
    <mergeCell ref="A1063:C1063"/>
    <mergeCell ref="A1073:C1073"/>
    <mergeCell ref="A1077:C1077"/>
    <mergeCell ref="A1080:C1080"/>
    <mergeCell ref="A1015:C1015"/>
    <mergeCell ref="A1020:C1020"/>
    <mergeCell ref="A1042:C1042"/>
    <mergeCell ref="A1347:C1347"/>
    <mergeCell ref="A1363:C1363"/>
    <mergeCell ref="A1366:C1366"/>
    <mergeCell ref="A1372:C1372"/>
    <mergeCell ref="A1387:C1387"/>
    <mergeCell ref="A1422:C1422"/>
    <mergeCell ref="A1294:C1294"/>
    <mergeCell ref="A1297:C1297"/>
    <mergeCell ref="A1300:C1300"/>
    <mergeCell ref="A1303:C1303"/>
    <mergeCell ref="A1307:C1307"/>
    <mergeCell ref="A1310:C1310"/>
    <mergeCell ref="A1313:C1313"/>
  </mergeCells>
  <hyperlinks>
    <hyperlink ref="H361" r:id="rId1" display="http://192.168.137.1/expenditure/admin/capital/add_capital_fund.php?id=11667&amp;programme_segment=01030002370101"/>
    <hyperlink ref="H362" r:id="rId2" display="http://192.168.137.1/expenditure/admin/capital/add_capital_fund.php?id=11672&amp;programme_segment=02120002390101"/>
    <hyperlink ref="H363" r:id="rId3" display="http://192.168.137.1/expenditure/admin/capital/add_capital_fund.php?id=12924&amp;programme_segment=02120002390102"/>
    <hyperlink ref="H364" r:id="rId4" display="http://192.168.137.1/expenditure/admin/capital/add_capital_fund.php?id=11171&amp;programme_segment=02120002390107"/>
    <hyperlink ref="H365" r:id="rId5" display="http://192.168.137.1/expenditure/admin/capital/add_capital_fund.php?id=11175&amp;programme_segment=02120002390108"/>
    <hyperlink ref="H366" r:id="rId6" display="http://192.168.137.1/expenditure/admin/capital/add_capital_fund.php?id=11179&amp;programme_segment=02120002390109"/>
    <hyperlink ref="H367" r:id="rId7" display="http://192.168.137.1/expenditure/admin/capital/add_capital_fund.php?id=11182&amp;programme_segment=02120002390110"/>
    <hyperlink ref="H368" r:id="rId8" display="http://192.168.137.1/expenditure/admin/capital/add_capital_fund.php?id=11186&amp;programme_segment=02120002390111"/>
    <hyperlink ref="H369" r:id="rId9" display="http://192.168.137.1/expenditure/admin/capital/add_capital_fund.php?id=12709&amp;programme_segment=02120002390113"/>
    <hyperlink ref="H370" r:id="rId10" display="http://192.168.137.1/expenditure/admin/capital/add_capital_fund.php?id=13532&amp;programme_segment=02120002390115"/>
    <hyperlink ref="H371" r:id="rId11" display="http://192.168.137.1/expenditure/admin/capital/add_capital_fund.php?id=13533&amp;programme_segment=02120002390116"/>
    <hyperlink ref="H372" r:id="rId12" display="http://192.168.137.1/expenditure/admin/capital/add_capital_fund.php?id=13534&amp;programme_segment=02120002390117"/>
    <hyperlink ref="H373" r:id="rId13" display="http://192.168.137.1/expenditure/admin/capital/add_capital_fund.php?id=13535&amp;programme_segment=02120002390118"/>
    <hyperlink ref="H374" r:id="rId14" display="http://192.168.137.1/expenditure/admin/capital/add_capital_fund.php?id=13536&amp;programme_segment=02120002390119"/>
    <hyperlink ref="H375" r:id="rId15" display="http://192.168.137.1/expenditure/admin/capital/add_capital_fund.php?id=11343&amp;programme_segment=05120001220101"/>
    <hyperlink ref="H376" r:id="rId16" display="http://192.168.137.1/expenditure/admin/capital/add_capital_fund.php?id=12921&amp;programme_segment=05120001220104"/>
  </hyperlinks>
  <pageMargins left="0.7" right="0.7" top="0.75" bottom="0.75" header="0.3" footer="0.3"/>
  <pageSetup scale="91" orientation="landscape" r:id="rId17"/>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F6" sqref="F6"/>
    </sheetView>
  </sheetViews>
  <sheetFormatPr defaultRowHeight="14.4" x14ac:dyDescent="0.3"/>
  <cols>
    <col min="1" max="1" width="20.5546875" customWidth="1"/>
    <col min="2" max="2" width="38.88671875" customWidth="1"/>
    <col min="3" max="3" width="15.88671875" bestFit="1" customWidth="1"/>
    <col min="4" max="4" width="15.88671875" customWidth="1"/>
    <col min="5" max="5" width="18.88671875" customWidth="1"/>
    <col min="6" max="6" width="14.6640625" bestFit="1" customWidth="1"/>
  </cols>
  <sheetData>
    <row r="1" spans="1:6" x14ac:dyDescent="0.3">
      <c r="A1" s="734" t="s">
        <v>3693</v>
      </c>
      <c r="B1" s="734"/>
      <c r="C1" s="734"/>
      <c r="D1" s="734"/>
      <c r="E1" s="734"/>
    </row>
    <row r="2" spans="1:6" x14ac:dyDescent="0.3">
      <c r="A2" s="734" t="s">
        <v>3694</v>
      </c>
      <c r="B2" s="734"/>
      <c r="C2" s="734"/>
      <c r="D2" s="734"/>
      <c r="E2" s="734"/>
    </row>
    <row r="3" spans="1:6" ht="15" thickBot="1" x14ac:dyDescent="0.35">
      <c r="A3" s="446"/>
    </row>
    <row r="4" spans="1:6" ht="21" customHeight="1" thickBot="1" x14ac:dyDescent="0.35">
      <c r="A4" s="447" t="s">
        <v>2919</v>
      </c>
      <c r="B4" s="447" t="s">
        <v>3695</v>
      </c>
      <c r="C4" s="448" t="s">
        <v>3696</v>
      </c>
      <c r="D4" s="448" t="s">
        <v>3704</v>
      </c>
      <c r="E4" s="450" t="s">
        <v>3703</v>
      </c>
    </row>
    <row r="5" spans="1:6" ht="15" thickBot="1" x14ac:dyDescent="0.35">
      <c r="A5" s="449"/>
      <c r="B5" s="449"/>
      <c r="C5" s="448" t="s">
        <v>3697</v>
      </c>
      <c r="D5" s="448" t="s">
        <v>3697</v>
      </c>
      <c r="E5" s="450" t="s">
        <v>3697</v>
      </c>
    </row>
    <row r="6" spans="1:6" ht="21" thickBot="1" x14ac:dyDescent="0.35">
      <c r="A6" s="451">
        <v>11101200100</v>
      </c>
      <c r="B6" s="452" t="s">
        <v>2060</v>
      </c>
      <c r="C6" s="453">
        <v>200000000</v>
      </c>
      <c r="D6" s="458">
        <v>50000000</v>
      </c>
      <c r="E6" s="453">
        <f>C6-(C6*0.11)</f>
        <v>178000000</v>
      </c>
    </row>
    <row r="7" spans="1:6" ht="15" thickBot="1" x14ac:dyDescent="0.35">
      <c r="A7" s="451">
        <v>11111500200</v>
      </c>
      <c r="B7" s="452" t="s">
        <v>3201</v>
      </c>
      <c r="C7" s="454">
        <v>0</v>
      </c>
      <c r="D7" s="454">
        <v>0</v>
      </c>
      <c r="E7" s="453">
        <f t="shared" ref="E7:E21" si="0">C7-(C7*0.11)</f>
        <v>0</v>
      </c>
    </row>
    <row r="8" spans="1:6" ht="15" thickBot="1" x14ac:dyDescent="0.35">
      <c r="A8" s="451">
        <v>12300300100</v>
      </c>
      <c r="B8" s="452" t="s">
        <v>2132</v>
      </c>
      <c r="C8" s="453">
        <v>60000000</v>
      </c>
      <c r="D8" s="453">
        <v>0</v>
      </c>
      <c r="E8" s="453">
        <f t="shared" si="0"/>
        <v>53400000</v>
      </c>
    </row>
    <row r="9" spans="1:6" ht="15" thickBot="1" x14ac:dyDescent="0.35">
      <c r="A9" s="451">
        <v>12305500100</v>
      </c>
      <c r="B9" s="452" t="s">
        <v>2463</v>
      </c>
      <c r="C9" s="453">
        <v>120000000</v>
      </c>
      <c r="D9" s="453">
        <v>56791283.200000003</v>
      </c>
      <c r="E9" s="453">
        <f>C9</f>
        <v>120000000</v>
      </c>
      <c r="F9" s="4"/>
    </row>
    <row r="10" spans="1:6" ht="15" thickBot="1" x14ac:dyDescent="0.35">
      <c r="A10" s="451">
        <v>12400400100</v>
      </c>
      <c r="B10" s="452" t="s">
        <v>3698</v>
      </c>
      <c r="C10" s="453">
        <v>2000000</v>
      </c>
      <c r="D10" s="453">
        <v>580800</v>
      </c>
      <c r="E10" s="453">
        <f t="shared" si="0"/>
        <v>1780000</v>
      </c>
    </row>
    <row r="11" spans="1:6" ht="15" thickBot="1" x14ac:dyDescent="0.35">
      <c r="A11" s="451">
        <v>12400400200</v>
      </c>
      <c r="B11" s="452" t="s">
        <v>3699</v>
      </c>
      <c r="C11" s="453">
        <v>3000000</v>
      </c>
      <c r="D11" s="453">
        <v>1050000</v>
      </c>
      <c r="E11" s="453">
        <f t="shared" si="0"/>
        <v>2670000</v>
      </c>
    </row>
    <row r="12" spans="1:6" ht="15" thickBot="1" x14ac:dyDescent="0.35">
      <c r="A12" s="451">
        <v>12500100200</v>
      </c>
      <c r="B12" s="452" t="s">
        <v>3700</v>
      </c>
      <c r="C12" s="453">
        <v>2500000</v>
      </c>
      <c r="D12" s="453">
        <v>1050000</v>
      </c>
      <c r="E12" s="453">
        <f t="shared" si="0"/>
        <v>2225000</v>
      </c>
    </row>
    <row r="13" spans="1:6" ht="15" thickBot="1" x14ac:dyDescent="0.35">
      <c r="A13" s="451">
        <v>23305200100</v>
      </c>
      <c r="B13" s="452" t="s">
        <v>3701</v>
      </c>
      <c r="C13" s="454">
        <v>0</v>
      </c>
      <c r="D13" s="454"/>
      <c r="E13" s="453">
        <v>2000000</v>
      </c>
    </row>
    <row r="14" spans="1:6" ht="21" thickBot="1" x14ac:dyDescent="0.35">
      <c r="A14" s="451">
        <v>23400400100</v>
      </c>
      <c r="B14" s="452" t="s">
        <v>3702</v>
      </c>
      <c r="C14" s="453">
        <v>40000000</v>
      </c>
      <c r="D14" s="453">
        <v>11665500</v>
      </c>
      <c r="E14" s="453">
        <f t="shared" si="0"/>
        <v>35600000</v>
      </c>
    </row>
    <row r="15" spans="1:6" ht="15" thickBot="1" x14ac:dyDescent="0.35">
      <c r="A15" s="451">
        <v>51300100200</v>
      </c>
      <c r="B15" s="452" t="s">
        <v>2016</v>
      </c>
      <c r="C15" s="453">
        <v>700000000</v>
      </c>
      <c r="D15" s="453">
        <v>208000000</v>
      </c>
      <c r="E15" s="453">
        <f t="shared" si="0"/>
        <v>623000000</v>
      </c>
    </row>
    <row r="16" spans="1:6" ht="15" thickBot="1" x14ac:dyDescent="0.35">
      <c r="A16" s="451">
        <v>51701800100</v>
      </c>
      <c r="B16" s="452" t="s">
        <v>2549</v>
      </c>
      <c r="C16" s="453">
        <v>2600000000</v>
      </c>
      <c r="D16" s="453">
        <v>997565000</v>
      </c>
      <c r="E16" s="453">
        <v>2400000000</v>
      </c>
    </row>
    <row r="17" spans="1:5" ht="15" thickBot="1" x14ac:dyDescent="0.35">
      <c r="A17" s="451">
        <v>51702100100</v>
      </c>
      <c r="B17" s="452" t="s">
        <v>9</v>
      </c>
      <c r="C17" s="453">
        <v>2002000000</v>
      </c>
      <c r="D17" s="453">
        <v>743750000</v>
      </c>
      <c r="E17" s="453">
        <f t="shared" si="0"/>
        <v>1781780000</v>
      </c>
    </row>
    <row r="18" spans="1:5" ht="21" thickBot="1" x14ac:dyDescent="0.35">
      <c r="A18" s="451">
        <v>51702100200</v>
      </c>
      <c r="B18" s="452" t="s">
        <v>2346</v>
      </c>
      <c r="C18" s="453">
        <v>700000000</v>
      </c>
      <c r="D18" s="453">
        <v>210000000</v>
      </c>
      <c r="E18" s="453">
        <f t="shared" si="0"/>
        <v>623000000</v>
      </c>
    </row>
    <row r="19" spans="1:5" ht="15" thickBot="1" x14ac:dyDescent="0.35">
      <c r="A19" s="451">
        <v>51702100300</v>
      </c>
      <c r="B19" s="452" t="s">
        <v>2319</v>
      </c>
      <c r="C19" s="453">
        <v>700000000</v>
      </c>
      <c r="D19" s="453">
        <v>225000000</v>
      </c>
      <c r="E19" s="453">
        <f t="shared" si="0"/>
        <v>623000000</v>
      </c>
    </row>
    <row r="20" spans="1:5" ht="21" thickBot="1" x14ac:dyDescent="0.35">
      <c r="A20" s="451">
        <v>52102600100</v>
      </c>
      <c r="B20" s="452" t="s">
        <v>2323</v>
      </c>
      <c r="C20" s="453">
        <v>1250000000</v>
      </c>
      <c r="D20" s="453">
        <v>400000000</v>
      </c>
      <c r="E20" s="453">
        <f>C20</f>
        <v>1250000000</v>
      </c>
    </row>
    <row r="21" spans="1:5" ht="15" thickBot="1" x14ac:dyDescent="0.35">
      <c r="A21" s="451">
        <v>53905300100</v>
      </c>
      <c r="B21" s="452" t="s">
        <v>3238</v>
      </c>
      <c r="C21" s="453">
        <v>50000000</v>
      </c>
      <c r="D21" s="453">
        <v>0</v>
      </c>
      <c r="E21" s="453">
        <f t="shared" si="0"/>
        <v>44500000</v>
      </c>
    </row>
    <row r="22" spans="1:5" ht="15" thickBot="1" x14ac:dyDescent="0.35">
      <c r="A22" s="455" t="s">
        <v>365</v>
      </c>
      <c r="B22" s="456"/>
      <c r="C22" s="457">
        <f>SUM(C6:C21)</f>
        <v>8429500000</v>
      </c>
      <c r="D22" s="457">
        <f>SUM(D6:D21)</f>
        <v>2905452583.1999998</v>
      </c>
      <c r="E22" s="457">
        <f>SUM(E6:E21)</f>
        <v>7740955000</v>
      </c>
    </row>
    <row r="23" spans="1:5" x14ac:dyDescent="0.3">
      <c r="E23" s="224"/>
    </row>
    <row r="24" spans="1:5" x14ac:dyDescent="0.3">
      <c r="E24" s="224"/>
    </row>
  </sheetData>
  <mergeCells count="2">
    <mergeCell ref="A1:E1"/>
    <mergeCell ref="A2:E2"/>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topLeftCell="A6" workbookViewId="0">
      <selection activeCell="B9" sqref="B9:B11"/>
    </sheetView>
  </sheetViews>
  <sheetFormatPr defaultRowHeight="14.4" x14ac:dyDescent="0.3"/>
  <cols>
    <col min="1" max="1" width="33.21875" customWidth="1"/>
    <col min="2" max="2" width="21.109375" customWidth="1"/>
    <col min="6" max="6" width="18.21875" bestFit="1" customWidth="1"/>
    <col min="8" max="8" width="18.21875" bestFit="1" customWidth="1"/>
  </cols>
  <sheetData>
    <row r="1" spans="1:8" x14ac:dyDescent="0.3">
      <c r="H1" s="4">
        <v>9516664285.7142868</v>
      </c>
    </row>
    <row r="2" spans="1:8" x14ac:dyDescent="0.3">
      <c r="H2" s="4">
        <v>1642500000</v>
      </c>
    </row>
    <row r="3" spans="1:8" x14ac:dyDescent="0.3">
      <c r="H3" s="4">
        <v>5406958157.7199993</v>
      </c>
    </row>
    <row r="4" spans="1:8" x14ac:dyDescent="0.3">
      <c r="H4" s="4">
        <v>8907528000</v>
      </c>
    </row>
    <row r="5" spans="1:8" x14ac:dyDescent="0.3">
      <c r="H5" s="4">
        <v>1595540000</v>
      </c>
    </row>
    <row r="6" spans="1:8" x14ac:dyDescent="0.3">
      <c r="B6" s="401">
        <f>SUM(B7:B11)</f>
        <v>15200000000</v>
      </c>
      <c r="H6" s="4">
        <v>2071036270</v>
      </c>
    </row>
    <row r="7" spans="1:8" s="400" customFormat="1" ht="15" x14ac:dyDescent="0.25">
      <c r="A7" s="396" t="s">
        <v>3497</v>
      </c>
      <c r="B7" s="397">
        <f>15200000000-B12</f>
        <v>9577000000</v>
      </c>
      <c r="C7" s="398" t="s">
        <v>3498</v>
      </c>
      <c r="D7" s="399" t="s">
        <v>3463</v>
      </c>
      <c r="H7" s="404">
        <v>17259289284.889999</v>
      </c>
    </row>
    <row r="8" spans="1:8" s="400" customFormat="1" ht="15" x14ac:dyDescent="0.25">
      <c r="A8" s="396" t="s">
        <v>3499</v>
      </c>
      <c r="B8" s="397">
        <v>3200000000</v>
      </c>
      <c r="C8" s="398" t="s">
        <v>3498</v>
      </c>
      <c r="D8" s="399" t="s">
        <v>3460</v>
      </c>
      <c r="H8" s="404">
        <v>2891550000</v>
      </c>
    </row>
    <row r="9" spans="1:8" s="400" customFormat="1" ht="15" x14ac:dyDescent="0.25">
      <c r="A9" s="396" t="s">
        <v>3500</v>
      </c>
      <c r="B9" s="397">
        <v>923000000</v>
      </c>
      <c r="C9" s="398" t="s">
        <v>3498</v>
      </c>
      <c r="D9" s="399" t="s">
        <v>3470</v>
      </c>
      <c r="H9" s="404">
        <v>2629112771.8200002</v>
      </c>
    </row>
    <row r="10" spans="1:8" s="400" customFormat="1" ht="15" x14ac:dyDescent="0.25">
      <c r="A10" s="396" t="s">
        <v>3501</v>
      </c>
      <c r="B10" s="397">
        <v>500000000</v>
      </c>
      <c r="C10" s="398" t="s">
        <v>3498</v>
      </c>
      <c r="D10" s="399" t="s">
        <v>3467</v>
      </c>
      <c r="H10" s="404">
        <v>3776609600</v>
      </c>
    </row>
    <row r="11" spans="1:8" s="400" customFormat="1" ht="15" x14ac:dyDescent="0.25">
      <c r="A11" s="396" t="s">
        <v>3502</v>
      </c>
      <c r="B11" s="397">
        <v>1000000000</v>
      </c>
      <c r="C11" s="398" t="s">
        <v>3498</v>
      </c>
      <c r="D11" s="399" t="s">
        <v>3466</v>
      </c>
      <c r="H11" s="404">
        <v>8900255913.3899994</v>
      </c>
    </row>
    <row r="12" spans="1:8" x14ac:dyDescent="0.3">
      <c r="B12" s="401">
        <f>SUM(B8:B11)</f>
        <v>5623000000</v>
      </c>
      <c r="H12" s="4">
        <v>7742844100</v>
      </c>
    </row>
    <row r="13" spans="1:8" x14ac:dyDescent="0.3">
      <c r="H13" s="4">
        <v>2865368750</v>
      </c>
    </row>
    <row r="14" spans="1:8" x14ac:dyDescent="0.3">
      <c r="H14" s="4">
        <v>15000000000</v>
      </c>
    </row>
    <row r="15" spans="1:8" x14ac:dyDescent="0.3">
      <c r="B15" s="320">
        <f>B7-2600000000</f>
        <v>6977000000</v>
      </c>
      <c r="H15" s="4">
        <v>7525202400</v>
      </c>
    </row>
    <row r="16" spans="1:8" x14ac:dyDescent="0.3">
      <c r="B16" s="4">
        <v>6977000000</v>
      </c>
      <c r="H16" s="4">
        <v>4257519505.8899999</v>
      </c>
    </row>
    <row r="17" spans="6:8" x14ac:dyDescent="0.3">
      <c r="H17" s="4">
        <v>2424476385.4899998</v>
      </c>
    </row>
    <row r="18" spans="6:8" x14ac:dyDescent="0.3">
      <c r="H18" s="4">
        <v>10900000000</v>
      </c>
    </row>
    <row r="19" spans="6:8" x14ac:dyDescent="0.3">
      <c r="H19" s="4">
        <v>40000000000</v>
      </c>
    </row>
    <row r="20" spans="6:8" x14ac:dyDescent="0.3">
      <c r="H20" s="4"/>
    </row>
    <row r="21" spans="6:8" x14ac:dyDescent="0.3">
      <c r="F21" s="224"/>
      <c r="H21" s="4">
        <f>SUM(H1:H20)</f>
        <v>155312455424.91431</v>
      </c>
    </row>
  </sheetData>
  <conditionalFormatting sqref="D7:D11">
    <cfRule type="expression" dxfId="0" priority="2">
      <formula>$C7=$F$9</formula>
    </cfRule>
  </conditionalFormatting>
  <dataValidations disablePrompts="1" count="2">
    <dataValidation type="list" allowBlank="1" showInputMessage="1" showErrorMessage="1" sqref="C7:C11">
      <formula1>CapExx</formula1>
    </dataValidation>
    <dataValidation type="list" allowBlank="1" showInputMessage="1" showErrorMessage="1" sqref="D7:D11">
      <formula1>Sectors_NonDisc</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topLeftCell="A33" zoomScale="130" zoomScaleNormal="130" workbookViewId="0">
      <selection activeCell="D41" sqref="D41"/>
    </sheetView>
  </sheetViews>
  <sheetFormatPr defaultRowHeight="14.4" x14ac:dyDescent="0.3"/>
  <cols>
    <col min="1" max="1" width="6" customWidth="1"/>
    <col min="2" max="2" width="12.6640625" customWidth="1"/>
    <col min="3" max="3" width="49" customWidth="1"/>
    <col min="4" max="4" width="23.33203125" bestFit="1" customWidth="1"/>
    <col min="5" max="5" width="16" bestFit="1" customWidth="1"/>
  </cols>
  <sheetData>
    <row r="1" spans="1:5" x14ac:dyDescent="0.3">
      <c r="A1" s="734" t="s">
        <v>3342</v>
      </c>
      <c r="B1" s="734"/>
      <c r="C1" s="734"/>
      <c r="D1" s="734"/>
      <c r="E1" s="734"/>
    </row>
    <row r="2" spans="1:5" x14ac:dyDescent="0.3">
      <c r="A2" s="734" t="s">
        <v>3716</v>
      </c>
      <c r="B2" s="734"/>
      <c r="C2" s="734"/>
      <c r="D2" s="734"/>
      <c r="E2" s="734"/>
    </row>
    <row r="3" spans="1:5" ht="15" thickBot="1" x14ac:dyDescent="0.35">
      <c r="A3" s="446"/>
    </row>
    <row r="4" spans="1:5" ht="15" thickBot="1" x14ac:dyDescent="0.35">
      <c r="A4" s="742" t="s">
        <v>2918</v>
      </c>
      <c r="B4" s="742" t="s">
        <v>3344</v>
      </c>
      <c r="C4" s="742" t="s">
        <v>3</v>
      </c>
      <c r="D4" s="585" t="s">
        <v>3346</v>
      </c>
      <c r="E4" s="586" t="s">
        <v>3410</v>
      </c>
    </row>
    <row r="5" spans="1:5" ht="15" thickBot="1" x14ac:dyDescent="0.35">
      <c r="A5" s="743"/>
      <c r="B5" s="743"/>
      <c r="C5" s="743"/>
      <c r="D5" s="479">
        <v>2020</v>
      </c>
      <c r="E5" s="479">
        <v>2020</v>
      </c>
    </row>
    <row r="6" spans="1:5" ht="15" thickBot="1" x14ac:dyDescent="0.35">
      <c r="A6" s="480">
        <v>1</v>
      </c>
      <c r="B6" s="480">
        <v>22000100100</v>
      </c>
      <c r="C6" s="744" t="s">
        <v>1079</v>
      </c>
      <c r="D6" s="745"/>
      <c r="E6" s="746"/>
    </row>
    <row r="7" spans="1:5" ht="15" thickBot="1" x14ac:dyDescent="0.35">
      <c r="A7" s="451">
        <v>1</v>
      </c>
      <c r="B7" s="451">
        <v>21010103</v>
      </c>
      <c r="C7" s="452" t="s">
        <v>3717</v>
      </c>
      <c r="D7" s="454">
        <v>0</v>
      </c>
      <c r="E7" s="454">
        <v>0</v>
      </c>
    </row>
    <row r="8" spans="1:5" ht="15" thickBot="1" x14ac:dyDescent="0.35">
      <c r="A8" s="451">
        <v>2</v>
      </c>
      <c r="B8" s="451">
        <v>21020201</v>
      </c>
      <c r="C8" s="452" t="s">
        <v>3718</v>
      </c>
      <c r="D8" s="453">
        <v>600000000</v>
      </c>
      <c r="E8" s="453">
        <v>600000000</v>
      </c>
    </row>
    <row r="9" spans="1:5" ht="15" thickBot="1" x14ac:dyDescent="0.35">
      <c r="A9" s="451">
        <v>3</v>
      </c>
      <c r="B9" s="451">
        <v>21020202</v>
      </c>
      <c r="C9" s="452" t="s">
        <v>3719</v>
      </c>
      <c r="D9" s="453">
        <v>775000000</v>
      </c>
      <c r="E9" s="453">
        <v>400000000</v>
      </c>
    </row>
    <row r="10" spans="1:5" ht="15" thickBot="1" x14ac:dyDescent="0.35">
      <c r="A10" s="451">
        <v>4</v>
      </c>
      <c r="B10" s="451">
        <v>21030101</v>
      </c>
      <c r="C10" s="452" t="s">
        <v>3720</v>
      </c>
      <c r="D10" s="453">
        <v>3000000000</v>
      </c>
      <c r="E10" s="453">
        <v>1375000000</v>
      </c>
    </row>
    <row r="11" spans="1:5" ht="15" thickBot="1" x14ac:dyDescent="0.35">
      <c r="A11" s="451">
        <v>5</v>
      </c>
      <c r="B11" s="451">
        <v>21030102</v>
      </c>
      <c r="C11" s="452" t="s">
        <v>3721</v>
      </c>
      <c r="D11" s="453">
        <v>8500000000</v>
      </c>
      <c r="E11" s="453">
        <v>8500000000</v>
      </c>
    </row>
    <row r="12" spans="1:5" ht="15" thickBot="1" x14ac:dyDescent="0.35">
      <c r="A12" s="451">
        <v>6</v>
      </c>
      <c r="B12" s="451">
        <v>21030104</v>
      </c>
      <c r="C12" s="452" t="s">
        <v>3722</v>
      </c>
      <c r="D12" s="453">
        <v>25000000</v>
      </c>
      <c r="E12" s="453">
        <v>25000000</v>
      </c>
    </row>
    <row r="13" spans="1:5" ht="15" thickBot="1" x14ac:dyDescent="0.35">
      <c r="A13" s="451">
        <v>7</v>
      </c>
      <c r="B13" s="451">
        <v>22020908</v>
      </c>
      <c r="C13" s="452" t="s">
        <v>3723</v>
      </c>
      <c r="D13" s="454">
        <v>0</v>
      </c>
      <c r="E13" s="454">
        <v>0</v>
      </c>
    </row>
    <row r="14" spans="1:5" ht="15" thickBot="1" x14ac:dyDescent="0.35">
      <c r="A14" s="747" t="s">
        <v>365</v>
      </c>
      <c r="B14" s="748"/>
      <c r="C14" s="749"/>
      <c r="D14" s="481">
        <f>SUM(D7:D13)</f>
        <v>12900000000</v>
      </c>
      <c r="E14" s="481">
        <f>SUM(E7:E13)</f>
        <v>10900000000</v>
      </c>
    </row>
    <row r="15" spans="1:5" ht="15" thickBot="1" x14ac:dyDescent="0.35">
      <c r="A15" s="747" t="s">
        <v>3409</v>
      </c>
      <c r="B15" s="748"/>
      <c r="C15" s="749"/>
      <c r="D15" s="482">
        <f>D14</f>
        <v>12900000000</v>
      </c>
      <c r="E15" s="482">
        <f>E14</f>
        <v>10900000000</v>
      </c>
    </row>
    <row r="16" spans="1:5" x14ac:dyDescent="0.3">
      <c r="A16" s="483"/>
    </row>
    <row r="17" spans="1:4" x14ac:dyDescent="0.3">
      <c r="A17" s="483"/>
    </row>
    <row r="18" spans="1:4" x14ac:dyDescent="0.3">
      <c r="A18" s="483"/>
    </row>
    <row r="19" spans="1:4" x14ac:dyDescent="0.3">
      <c r="A19" s="483"/>
    </row>
    <row r="20" spans="1:4" x14ac:dyDescent="0.3">
      <c r="A20" s="483"/>
    </row>
    <row r="21" spans="1:4" x14ac:dyDescent="0.3">
      <c r="A21" s="483"/>
    </row>
    <row r="22" spans="1:4" x14ac:dyDescent="0.3">
      <c r="A22" s="483"/>
    </row>
    <row r="23" spans="1:4" x14ac:dyDescent="0.3">
      <c r="A23" s="483"/>
    </row>
    <row r="24" spans="1:4" x14ac:dyDescent="0.3">
      <c r="A24" s="483"/>
    </row>
    <row r="25" spans="1:4" ht="15.6" x14ac:dyDescent="0.3">
      <c r="A25" s="750" t="s">
        <v>3724</v>
      </c>
      <c r="B25" s="750"/>
      <c r="C25" s="750"/>
      <c r="D25" s="750"/>
    </row>
    <row r="26" spans="1:4" ht="16.2" thickBot="1" x14ac:dyDescent="0.35">
      <c r="A26" s="751" t="s">
        <v>3725</v>
      </c>
      <c r="B26" s="751"/>
      <c r="C26" s="751"/>
      <c r="D26" s="751"/>
    </row>
    <row r="27" spans="1:4" ht="31.8" thickBot="1" x14ac:dyDescent="0.35">
      <c r="A27" s="484" t="s">
        <v>3726</v>
      </c>
      <c r="B27" s="485" t="s">
        <v>3727</v>
      </c>
      <c r="C27" s="486"/>
      <c r="D27" s="487" t="s">
        <v>3728</v>
      </c>
    </row>
    <row r="28" spans="1:4" ht="16.2" thickBot="1" x14ac:dyDescent="0.35">
      <c r="A28" s="735" t="s">
        <v>3729</v>
      </c>
      <c r="B28" s="737" t="s">
        <v>3730</v>
      </c>
      <c r="C28" s="488" t="s">
        <v>3731</v>
      </c>
      <c r="D28" s="489">
        <v>534819165.83999997</v>
      </c>
    </row>
    <row r="29" spans="1:4" ht="16.2" thickBot="1" x14ac:dyDescent="0.35">
      <c r="A29" s="736"/>
      <c r="B29" s="738"/>
      <c r="C29" s="488" t="s">
        <v>3732</v>
      </c>
      <c r="D29" s="489">
        <v>101870317.3</v>
      </c>
    </row>
    <row r="30" spans="1:4" ht="16.2" thickBot="1" x14ac:dyDescent="0.35">
      <c r="A30" s="735" t="s">
        <v>3729</v>
      </c>
      <c r="B30" s="737" t="s">
        <v>3733</v>
      </c>
      <c r="C30" s="488" t="s">
        <v>3731</v>
      </c>
      <c r="D30" s="489">
        <v>2371330588.9200001</v>
      </c>
    </row>
    <row r="31" spans="1:4" ht="16.2" thickBot="1" x14ac:dyDescent="0.35">
      <c r="A31" s="736"/>
      <c r="B31" s="738"/>
      <c r="C31" s="488" t="s">
        <v>3732</v>
      </c>
      <c r="D31" s="489">
        <v>4100226861.8400002</v>
      </c>
    </row>
    <row r="32" spans="1:4" ht="16.2" thickBot="1" x14ac:dyDescent="0.35">
      <c r="A32" s="735" t="s">
        <v>3734</v>
      </c>
      <c r="B32" s="737" t="s">
        <v>3730</v>
      </c>
      <c r="C32" s="488" t="s">
        <v>3731</v>
      </c>
      <c r="D32" s="489">
        <v>100000000</v>
      </c>
    </row>
    <row r="33" spans="1:5" ht="16.2" thickBot="1" x14ac:dyDescent="0.35">
      <c r="A33" s="736"/>
      <c r="B33" s="738"/>
      <c r="C33" s="488" t="s">
        <v>3732</v>
      </c>
      <c r="D33" s="489">
        <v>50000000</v>
      </c>
    </row>
    <row r="34" spans="1:5" ht="16.2" thickBot="1" x14ac:dyDescent="0.35">
      <c r="A34" s="735" t="s">
        <v>3735</v>
      </c>
      <c r="B34" s="737" t="s">
        <v>3733</v>
      </c>
      <c r="C34" s="488" t="s">
        <v>3731</v>
      </c>
      <c r="D34" s="489">
        <v>500000000</v>
      </c>
    </row>
    <row r="35" spans="1:5" ht="16.2" thickBot="1" x14ac:dyDescent="0.35">
      <c r="A35" s="736"/>
      <c r="B35" s="738"/>
      <c r="C35" s="488" t="s">
        <v>3732</v>
      </c>
      <c r="D35" s="489">
        <v>2500000000</v>
      </c>
    </row>
    <row r="36" spans="1:5" ht="16.2" thickBot="1" x14ac:dyDescent="0.35">
      <c r="A36" s="735" t="s">
        <v>3736</v>
      </c>
      <c r="B36" s="737"/>
      <c r="C36" s="488" t="s">
        <v>3731</v>
      </c>
      <c r="D36" s="489">
        <v>250000000</v>
      </c>
    </row>
    <row r="37" spans="1:5" ht="16.2" thickBot="1" x14ac:dyDescent="0.35">
      <c r="A37" s="736"/>
      <c r="B37" s="738"/>
      <c r="C37" s="488" t="s">
        <v>3732</v>
      </c>
      <c r="D37" s="490" t="s">
        <v>3737</v>
      </c>
    </row>
    <row r="38" spans="1:5" ht="16.2" thickBot="1" x14ac:dyDescent="0.35">
      <c r="A38" s="496"/>
      <c r="B38" s="497"/>
      <c r="C38" s="498" t="s">
        <v>3736</v>
      </c>
      <c r="D38" s="499">
        <v>2491753066</v>
      </c>
      <c r="E38" s="8" t="s">
        <v>3741</v>
      </c>
    </row>
    <row r="39" spans="1:5" ht="16.2" thickBot="1" x14ac:dyDescent="0.35">
      <c r="A39" s="739" t="s">
        <v>3738</v>
      </c>
      <c r="B39" s="739" t="s">
        <v>3739</v>
      </c>
      <c r="C39" s="491" t="s">
        <v>3731</v>
      </c>
      <c r="D39" s="492">
        <v>3756149755</v>
      </c>
    </row>
    <row r="40" spans="1:5" ht="16.2" thickBot="1" x14ac:dyDescent="0.35">
      <c r="A40" s="740"/>
      <c r="B40" s="741"/>
      <c r="C40" s="491" t="s">
        <v>3732</v>
      </c>
      <c r="D40" s="492">
        <v>6752097179</v>
      </c>
      <c r="E40" s="320"/>
    </row>
    <row r="41" spans="1:5" ht="16.2" thickBot="1" x14ac:dyDescent="0.35">
      <c r="A41" s="493" t="s">
        <v>2363</v>
      </c>
      <c r="B41" s="740"/>
      <c r="C41" s="494" t="s">
        <v>3740</v>
      </c>
      <c r="D41" s="495">
        <f>D40+D39+D38</f>
        <v>13000000000</v>
      </c>
    </row>
    <row r="42" spans="1:5" x14ac:dyDescent="0.3">
      <c r="A42" s="446"/>
    </row>
    <row r="43" spans="1:5" x14ac:dyDescent="0.3">
      <c r="A43" s="446"/>
      <c r="D43" s="4">
        <v>15000000000</v>
      </c>
    </row>
    <row r="44" spans="1:5" x14ac:dyDescent="0.3">
      <c r="A44" s="446"/>
      <c r="D44" s="224">
        <f>D43-D41</f>
        <v>2000000000</v>
      </c>
    </row>
  </sheetData>
  <mergeCells count="22">
    <mergeCell ref="A28:A29"/>
    <mergeCell ref="B28:B29"/>
    <mergeCell ref="A1:E1"/>
    <mergeCell ref="A2:E2"/>
    <mergeCell ref="A4:A5"/>
    <mergeCell ref="B4:B5"/>
    <mergeCell ref="C4:C5"/>
    <mergeCell ref="C6:E6"/>
    <mergeCell ref="A14:C14"/>
    <mergeCell ref="A15:C15"/>
    <mergeCell ref="A25:D25"/>
    <mergeCell ref="A26:D26"/>
    <mergeCell ref="A36:A37"/>
    <mergeCell ref="B36:B37"/>
    <mergeCell ref="A39:A40"/>
    <mergeCell ref="B39:B41"/>
    <mergeCell ref="A30:A31"/>
    <mergeCell ref="B30:B31"/>
    <mergeCell ref="A32:A33"/>
    <mergeCell ref="B32:B33"/>
    <mergeCell ref="A34:A35"/>
    <mergeCell ref="B34:B35"/>
  </mergeCells>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3"/>
  <sheetViews>
    <sheetView workbookViewId="0">
      <selection activeCell="A183" sqref="A1:F183"/>
    </sheetView>
  </sheetViews>
  <sheetFormatPr defaultRowHeight="14.4" x14ac:dyDescent="0.3"/>
  <cols>
    <col min="1" max="1" width="3.88671875" bestFit="1" customWidth="1"/>
    <col min="2" max="2" width="10.44140625" bestFit="1" customWidth="1"/>
    <col min="3" max="3" width="55.109375" customWidth="1"/>
    <col min="4" max="4" width="25.21875" customWidth="1"/>
    <col min="5" max="5" width="15.5546875" customWidth="1"/>
    <col min="6" max="6" width="13.33203125" customWidth="1"/>
  </cols>
  <sheetData>
    <row r="1" spans="1:6" ht="22.2" thickBot="1" x14ac:dyDescent="0.35">
      <c r="A1" s="405" t="s">
        <v>2918</v>
      </c>
      <c r="B1" s="405" t="s">
        <v>3506</v>
      </c>
      <c r="C1" s="405" t="s">
        <v>3507</v>
      </c>
      <c r="D1" s="405" t="s">
        <v>3747</v>
      </c>
      <c r="E1" s="405" t="s">
        <v>3745</v>
      </c>
      <c r="F1" s="405" t="s">
        <v>3746</v>
      </c>
    </row>
    <row r="2" spans="1:6" ht="15" thickBot="1" x14ac:dyDescent="0.35">
      <c r="A2" s="405"/>
      <c r="B2" s="405"/>
      <c r="C2" s="405"/>
      <c r="D2" s="405"/>
      <c r="E2" s="405">
        <v>2020</v>
      </c>
      <c r="F2" s="405">
        <v>2020</v>
      </c>
    </row>
    <row r="3" spans="1:6" ht="15" thickBot="1" x14ac:dyDescent="0.35">
      <c r="A3" s="406"/>
      <c r="B3" s="406">
        <v>1</v>
      </c>
      <c r="C3" s="723" t="s">
        <v>3508</v>
      </c>
      <c r="D3" s="724"/>
      <c r="E3" s="724"/>
      <c r="F3" s="725"/>
    </row>
    <row r="4" spans="1:6" ht="15" thickBot="1" x14ac:dyDescent="0.35">
      <c r="A4" s="407">
        <v>1</v>
      </c>
      <c r="B4" s="407">
        <v>23305100100</v>
      </c>
      <c r="C4" s="408" t="s">
        <v>3509</v>
      </c>
      <c r="D4" s="408"/>
      <c r="E4" s="408"/>
      <c r="F4" s="414"/>
    </row>
    <row r="5" spans="1:6" ht="15" thickBot="1" x14ac:dyDescent="0.35">
      <c r="A5" s="407">
        <v>3</v>
      </c>
      <c r="B5" s="407">
        <v>23405600100</v>
      </c>
      <c r="C5" s="408" t="s">
        <v>3510</v>
      </c>
      <c r="D5" s="408"/>
      <c r="E5" s="408"/>
      <c r="F5" s="414"/>
    </row>
    <row r="6" spans="1:6" ht="15" thickBot="1" x14ac:dyDescent="0.35">
      <c r="A6" s="407">
        <v>4</v>
      </c>
      <c r="B6" s="407">
        <v>11102000100</v>
      </c>
      <c r="C6" s="408" t="s">
        <v>3511</v>
      </c>
      <c r="D6" s="408"/>
      <c r="E6" s="408"/>
      <c r="F6" s="414"/>
    </row>
    <row r="7" spans="1:6" ht="15" thickBot="1" x14ac:dyDescent="0.35">
      <c r="A7" s="407">
        <v>5</v>
      </c>
      <c r="B7" s="407">
        <v>21500100100</v>
      </c>
      <c r="C7" s="408" t="s">
        <v>3512</v>
      </c>
      <c r="D7" s="408"/>
      <c r="E7" s="408"/>
      <c r="F7" s="414"/>
    </row>
    <row r="8" spans="1:6" ht="15" thickBot="1" x14ac:dyDescent="0.35">
      <c r="A8" s="407">
        <v>6</v>
      </c>
      <c r="B8" s="407">
        <v>21502100100</v>
      </c>
      <c r="C8" s="408" t="s">
        <v>3513</v>
      </c>
      <c r="D8" s="408"/>
      <c r="E8" s="408"/>
      <c r="F8" s="414"/>
    </row>
    <row r="9" spans="1:6" ht="15" thickBot="1" x14ac:dyDescent="0.35">
      <c r="A9" s="407">
        <v>7</v>
      </c>
      <c r="B9" s="407">
        <v>21510200100</v>
      </c>
      <c r="C9" s="408" t="s">
        <v>3514</v>
      </c>
      <c r="D9" s="408"/>
      <c r="E9" s="408"/>
      <c r="F9" s="414"/>
    </row>
    <row r="10" spans="1:6" ht="15" thickBot="1" x14ac:dyDescent="0.35">
      <c r="A10" s="407">
        <v>8</v>
      </c>
      <c r="B10" s="407">
        <v>21511000100</v>
      </c>
      <c r="C10" s="408" t="s">
        <v>3515</v>
      </c>
      <c r="D10" s="408"/>
      <c r="E10" s="408"/>
      <c r="F10" s="414"/>
    </row>
    <row r="11" spans="1:6" ht="15" thickBot="1" x14ac:dyDescent="0.35">
      <c r="A11" s="407">
        <v>9</v>
      </c>
      <c r="B11" s="407">
        <v>21511500100</v>
      </c>
      <c r="C11" s="408" t="s">
        <v>3516</v>
      </c>
      <c r="D11" s="408"/>
      <c r="E11" s="408"/>
      <c r="F11" s="414"/>
    </row>
    <row r="12" spans="1:6" ht="15" thickBot="1" x14ac:dyDescent="0.35">
      <c r="A12" s="407">
        <v>10</v>
      </c>
      <c r="B12" s="407">
        <v>21511600100</v>
      </c>
      <c r="C12" s="408" t="s">
        <v>3517</v>
      </c>
      <c r="D12" s="408"/>
      <c r="E12" s="408"/>
      <c r="F12" s="414"/>
    </row>
    <row r="13" spans="1:6" ht="15" thickBot="1" x14ac:dyDescent="0.35">
      <c r="A13" s="407">
        <v>11</v>
      </c>
      <c r="B13" s="407"/>
      <c r="C13" s="408" t="s">
        <v>3705</v>
      </c>
      <c r="D13" s="408"/>
      <c r="E13" s="408"/>
      <c r="F13" s="414"/>
    </row>
    <row r="14" spans="1:6" ht="15" thickBot="1" x14ac:dyDescent="0.35">
      <c r="A14" s="407">
        <v>12</v>
      </c>
      <c r="B14" s="407">
        <v>21510200200</v>
      </c>
      <c r="C14" s="408" t="s">
        <v>3518</v>
      </c>
      <c r="D14" s="408"/>
      <c r="E14" s="408"/>
      <c r="F14" s="414"/>
    </row>
    <row r="15" spans="1:6" ht="15" thickBot="1" x14ac:dyDescent="0.35">
      <c r="A15" s="407">
        <v>13</v>
      </c>
      <c r="B15" s="407">
        <v>23305100200</v>
      </c>
      <c r="C15" s="408" t="s">
        <v>3519</v>
      </c>
      <c r="D15" s="408"/>
      <c r="E15" s="408"/>
      <c r="F15" s="414"/>
    </row>
    <row r="16" spans="1:6" ht="15" thickBot="1" x14ac:dyDescent="0.35">
      <c r="A16" s="407">
        <v>14</v>
      </c>
      <c r="B16" s="407">
        <v>21500100300</v>
      </c>
      <c r="C16" s="408" t="s">
        <v>3520</v>
      </c>
      <c r="D16" s="408"/>
      <c r="E16" s="408"/>
      <c r="F16" s="414"/>
    </row>
    <row r="17" spans="1:6" ht="15" thickBot="1" x14ac:dyDescent="0.35">
      <c r="A17" s="726" t="s">
        <v>3521</v>
      </c>
      <c r="B17" s="727"/>
      <c r="C17" s="728"/>
      <c r="D17" s="503"/>
      <c r="E17" s="503"/>
      <c r="F17" s="411">
        <f>SUM(F4:F16)</f>
        <v>0</v>
      </c>
    </row>
    <row r="18" spans="1:6" ht="15" thickBot="1" x14ac:dyDescent="0.35">
      <c r="A18" s="406"/>
      <c r="B18" s="406">
        <v>2</v>
      </c>
      <c r="C18" s="723" t="s">
        <v>3522</v>
      </c>
      <c r="D18" s="724"/>
      <c r="E18" s="724"/>
      <c r="F18" s="725"/>
    </row>
    <row r="19" spans="1:6" ht="15" thickBot="1" x14ac:dyDescent="0.35">
      <c r="A19" s="407">
        <v>1</v>
      </c>
      <c r="B19" s="407">
        <v>22200100100</v>
      </c>
      <c r="C19" s="408" t="s">
        <v>3523</v>
      </c>
      <c r="D19" s="408"/>
      <c r="E19" s="408"/>
      <c r="F19" s="409"/>
    </row>
    <row r="20" spans="1:6" ht="15" thickBot="1" x14ac:dyDescent="0.35">
      <c r="A20" s="407">
        <v>2</v>
      </c>
      <c r="B20" s="407">
        <v>22200900100</v>
      </c>
      <c r="C20" s="408" t="s">
        <v>3524</v>
      </c>
      <c r="D20" s="408"/>
      <c r="E20" s="408"/>
      <c r="F20" s="409"/>
    </row>
    <row r="21" spans="1:6" ht="15" thickBot="1" x14ac:dyDescent="0.35">
      <c r="A21" s="407">
        <v>3</v>
      </c>
      <c r="B21" s="407">
        <v>22205100100</v>
      </c>
      <c r="C21" s="408" t="s">
        <v>3525</v>
      </c>
      <c r="D21" s="408"/>
      <c r="E21" s="408"/>
      <c r="F21" s="409"/>
    </row>
    <row r="22" spans="1:6" ht="15" thickBot="1" x14ac:dyDescent="0.35">
      <c r="A22" s="407">
        <v>4</v>
      </c>
      <c r="B22" s="407">
        <v>22205500100</v>
      </c>
      <c r="C22" s="408" t="s">
        <v>3526</v>
      </c>
      <c r="D22" s="408"/>
      <c r="E22" s="408"/>
      <c r="F22" s="410"/>
    </row>
    <row r="23" spans="1:6" ht="15" thickBot="1" x14ac:dyDescent="0.35">
      <c r="A23" s="407">
        <v>6</v>
      </c>
      <c r="B23" s="407">
        <v>23600100100</v>
      </c>
      <c r="C23" s="408" t="s">
        <v>3527</v>
      </c>
      <c r="D23" s="408"/>
      <c r="E23" s="408"/>
      <c r="F23" s="409"/>
    </row>
    <row r="24" spans="1:6" ht="15" thickBot="1" x14ac:dyDescent="0.35">
      <c r="A24" s="407">
        <v>7</v>
      </c>
      <c r="B24" s="407">
        <v>11101200100</v>
      </c>
      <c r="C24" s="408" t="s">
        <v>3528</v>
      </c>
      <c r="D24" s="408"/>
      <c r="E24" s="408"/>
      <c r="F24" s="409"/>
    </row>
    <row r="25" spans="1:6" ht="15" thickBot="1" x14ac:dyDescent="0.35">
      <c r="A25" s="726" t="s">
        <v>3521</v>
      </c>
      <c r="B25" s="727"/>
      <c r="C25" s="728"/>
      <c r="D25" s="503"/>
      <c r="E25" s="503"/>
      <c r="F25" s="411">
        <f>SUM(F19:F24)</f>
        <v>0</v>
      </c>
    </row>
    <row r="26" spans="1:6" ht="15" thickBot="1" x14ac:dyDescent="0.35">
      <c r="A26" s="406"/>
      <c r="B26" s="406">
        <v>3</v>
      </c>
      <c r="C26" s="723" t="s">
        <v>3529</v>
      </c>
      <c r="D26" s="724"/>
      <c r="E26" s="724"/>
      <c r="F26" s="725"/>
    </row>
    <row r="27" spans="1:6" ht="15" thickBot="1" x14ac:dyDescent="0.35">
      <c r="A27" s="407">
        <v>1</v>
      </c>
      <c r="B27" s="407">
        <v>51705400900</v>
      </c>
      <c r="C27" s="408" t="s">
        <v>3530</v>
      </c>
      <c r="D27" s="408"/>
      <c r="E27" s="408"/>
      <c r="F27" s="409"/>
    </row>
    <row r="28" spans="1:6" ht="15" thickBot="1" x14ac:dyDescent="0.35">
      <c r="A28" s="407">
        <v>2</v>
      </c>
      <c r="B28" s="407">
        <v>51705401000</v>
      </c>
      <c r="C28" s="408" t="s">
        <v>3531</v>
      </c>
      <c r="D28" s="408"/>
      <c r="E28" s="408"/>
      <c r="F28" s="409"/>
    </row>
    <row r="29" spans="1:6" ht="15" thickBot="1" x14ac:dyDescent="0.35">
      <c r="A29" s="407">
        <v>3</v>
      </c>
      <c r="B29" s="407">
        <v>51705600100</v>
      </c>
      <c r="C29" s="408" t="s">
        <v>3532</v>
      </c>
      <c r="D29" s="408"/>
      <c r="E29" s="408"/>
      <c r="F29" s="409"/>
    </row>
    <row r="30" spans="1:6" ht="15" thickBot="1" x14ac:dyDescent="0.35">
      <c r="A30" s="407">
        <v>4</v>
      </c>
      <c r="B30" s="407">
        <v>51800100100</v>
      </c>
      <c r="C30" s="408" t="s">
        <v>3533</v>
      </c>
      <c r="D30" s="408"/>
      <c r="E30" s="408"/>
      <c r="F30" s="409"/>
    </row>
    <row r="31" spans="1:6" ht="15" thickBot="1" x14ac:dyDescent="0.35">
      <c r="A31" s="407">
        <v>5</v>
      </c>
      <c r="B31" s="407">
        <v>51705400200</v>
      </c>
      <c r="C31" s="408" t="s">
        <v>3535</v>
      </c>
      <c r="D31" s="408"/>
      <c r="E31" s="408"/>
      <c r="F31" s="409"/>
    </row>
    <row r="32" spans="1:6" ht="15" thickBot="1" x14ac:dyDescent="0.35">
      <c r="A32" s="407">
        <v>6</v>
      </c>
      <c r="B32" s="407">
        <v>51705400300</v>
      </c>
      <c r="C32" s="408" t="s">
        <v>3536</v>
      </c>
      <c r="D32" s="408"/>
      <c r="E32" s="408"/>
      <c r="F32" s="409"/>
    </row>
    <row r="33" spans="1:6" ht="15" thickBot="1" x14ac:dyDescent="0.35">
      <c r="A33" s="407">
        <v>7</v>
      </c>
      <c r="B33" s="407">
        <v>51705400400</v>
      </c>
      <c r="C33" s="408" t="s">
        <v>3537</v>
      </c>
      <c r="D33" s="408"/>
      <c r="E33" s="408"/>
      <c r="F33" s="409"/>
    </row>
    <row r="34" spans="1:6" ht="15" thickBot="1" x14ac:dyDescent="0.35">
      <c r="A34" s="407">
        <v>8</v>
      </c>
      <c r="B34" s="407">
        <v>51705400500</v>
      </c>
      <c r="C34" s="408" t="s">
        <v>3538</v>
      </c>
      <c r="D34" s="408"/>
      <c r="E34" s="408"/>
      <c r="F34" s="409"/>
    </row>
    <row r="35" spans="1:6" ht="15" thickBot="1" x14ac:dyDescent="0.35">
      <c r="A35" s="407">
        <v>9</v>
      </c>
      <c r="B35" s="407">
        <v>51705400600</v>
      </c>
      <c r="C35" s="408" t="s">
        <v>3539</v>
      </c>
      <c r="D35" s="408"/>
      <c r="E35" s="408"/>
      <c r="F35" s="409"/>
    </row>
    <row r="36" spans="1:6" ht="15" thickBot="1" x14ac:dyDescent="0.35">
      <c r="A36" s="407">
        <v>10</v>
      </c>
      <c r="B36" s="407">
        <v>51705400700</v>
      </c>
      <c r="C36" s="408" t="s">
        <v>3540</v>
      </c>
      <c r="D36" s="408"/>
      <c r="E36" s="408"/>
      <c r="F36" s="409"/>
    </row>
    <row r="37" spans="1:6" ht="15" thickBot="1" x14ac:dyDescent="0.35">
      <c r="A37" s="407">
        <v>11</v>
      </c>
      <c r="B37" s="407">
        <v>51705400800</v>
      </c>
      <c r="C37" s="408" t="s">
        <v>3541</v>
      </c>
      <c r="D37" s="408"/>
      <c r="E37" s="408"/>
      <c r="F37" s="409"/>
    </row>
    <row r="38" spans="1:6" ht="15" thickBot="1" x14ac:dyDescent="0.35">
      <c r="A38" s="407">
        <v>12</v>
      </c>
      <c r="B38" s="407">
        <v>51700100100</v>
      </c>
      <c r="C38" s="408" t="s">
        <v>3542</v>
      </c>
      <c r="D38" s="408"/>
      <c r="E38" s="408"/>
      <c r="F38" s="409"/>
    </row>
    <row r="39" spans="1:6" ht="15" thickBot="1" x14ac:dyDescent="0.35">
      <c r="A39" s="407">
        <v>13</v>
      </c>
      <c r="B39" s="407">
        <v>51700100200</v>
      </c>
      <c r="C39" s="408" t="s">
        <v>3543</v>
      </c>
      <c r="D39" s="408"/>
      <c r="E39" s="408"/>
      <c r="F39" s="409"/>
    </row>
    <row r="40" spans="1:6" ht="15" thickBot="1" x14ac:dyDescent="0.35">
      <c r="A40" s="407">
        <v>14</v>
      </c>
      <c r="B40" s="407">
        <v>51700100300</v>
      </c>
      <c r="C40" s="408" t="s">
        <v>3544</v>
      </c>
      <c r="D40" s="408"/>
      <c r="E40" s="408"/>
      <c r="F40" s="409"/>
    </row>
    <row r="41" spans="1:6" ht="15" thickBot="1" x14ac:dyDescent="0.35">
      <c r="A41" s="407">
        <v>15</v>
      </c>
      <c r="B41" s="407">
        <v>51700300100</v>
      </c>
      <c r="C41" s="408" t="s">
        <v>3545</v>
      </c>
      <c r="D41" s="408"/>
      <c r="E41" s="408"/>
      <c r="F41" s="409"/>
    </row>
    <row r="42" spans="1:6" ht="15" thickBot="1" x14ac:dyDescent="0.35">
      <c r="A42" s="407">
        <v>16</v>
      </c>
      <c r="B42" s="407">
        <v>51700300200</v>
      </c>
      <c r="C42" s="408" t="s">
        <v>3546</v>
      </c>
      <c r="D42" s="408"/>
      <c r="E42" s="408"/>
      <c r="F42" s="409"/>
    </row>
    <row r="43" spans="1:6" ht="15" thickBot="1" x14ac:dyDescent="0.35">
      <c r="A43" s="407">
        <v>17</v>
      </c>
      <c r="B43" s="407">
        <v>51700300300</v>
      </c>
      <c r="C43" s="408" t="s">
        <v>3547</v>
      </c>
      <c r="D43" s="408"/>
      <c r="E43" s="408"/>
      <c r="F43" s="409"/>
    </row>
    <row r="44" spans="1:6" ht="15" thickBot="1" x14ac:dyDescent="0.35">
      <c r="A44" s="407">
        <v>18</v>
      </c>
      <c r="B44" s="407">
        <v>51700800100</v>
      </c>
      <c r="C44" s="408" t="s">
        <v>3548</v>
      </c>
      <c r="D44" s="408"/>
      <c r="E44" s="408"/>
      <c r="F44" s="409"/>
    </row>
    <row r="45" spans="1:6" ht="15" thickBot="1" x14ac:dyDescent="0.35">
      <c r="A45" s="407">
        <v>19</v>
      </c>
      <c r="B45" s="407">
        <v>51701800100</v>
      </c>
      <c r="C45" s="408" t="s">
        <v>3549</v>
      </c>
      <c r="D45" s="408"/>
      <c r="E45" s="408"/>
      <c r="F45" s="409"/>
    </row>
    <row r="46" spans="1:6" ht="15" thickBot="1" x14ac:dyDescent="0.35">
      <c r="A46" s="407">
        <v>20</v>
      </c>
      <c r="B46" s="407">
        <v>51702100100</v>
      </c>
      <c r="C46" s="408" t="s">
        <v>3550</v>
      </c>
      <c r="D46" s="408"/>
      <c r="E46" s="408"/>
      <c r="F46" s="409"/>
    </row>
    <row r="47" spans="1:6" ht="15" thickBot="1" x14ac:dyDescent="0.35">
      <c r="A47" s="407">
        <v>21</v>
      </c>
      <c r="B47" s="407">
        <v>51702100200</v>
      </c>
      <c r="C47" s="408" t="s">
        <v>3678</v>
      </c>
      <c r="D47" s="408"/>
      <c r="E47" s="408"/>
      <c r="F47" s="409"/>
    </row>
    <row r="48" spans="1:6" ht="15" thickBot="1" x14ac:dyDescent="0.35">
      <c r="A48" s="407">
        <v>22</v>
      </c>
      <c r="B48" s="407">
        <v>51705400100</v>
      </c>
      <c r="C48" s="408" t="s">
        <v>3551</v>
      </c>
      <c r="D48" s="408"/>
      <c r="E48" s="408"/>
      <c r="F48" s="409"/>
    </row>
    <row r="49" spans="1:6" ht="15" thickBot="1" x14ac:dyDescent="0.35">
      <c r="A49" s="407">
        <v>23</v>
      </c>
      <c r="B49" s="407">
        <v>51702100300</v>
      </c>
      <c r="C49" s="408" t="s">
        <v>3552</v>
      </c>
      <c r="D49" s="408"/>
      <c r="E49" s="408"/>
      <c r="F49" s="409"/>
    </row>
    <row r="50" spans="1:6" ht="15" thickBot="1" x14ac:dyDescent="0.35">
      <c r="A50" s="726" t="s">
        <v>3521</v>
      </c>
      <c r="B50" s="727"/>
      <c r="C50" s="728"/>
      <c r="D50" s="503"/>
      <c r="E50" s="503"/>
      <c r="F50" s="411">
        <f>SUM(F27:F49)</f>
        <v>0</v>
      </c>
    </row>
    <row r="51" spans="1:6" ht="15" thickBot="1" x14ac:dyDescent="0.35">
      <c r="A51" s="406"/>
      <c r="B51" s="406">
        <v>4</v>
      </c>
      <c r="C51" s="723" t="s">
        <v>3553</v>
      </c>
      <c r="D51" s="724"/>
      <c r="E51" s="724"/>
      <c r="F51" s="724"/>
    </row>
    <row r="52" spans="1:6" ht="15" thickBot="1" x14ac:dyDescent="0.35">
      <c r="A52" s="407">
        <v>1</v>
      </c>
      <c r="B52" s="407">
        <v>11103300100</v>
      </c>
      <c r="C52" s="408" t="s">
        <v>3554</v>
      </c>
      <c r="D52" s="408"/>
      <c r="E52" s="408"/>
      <c r="F52" s="409"/>
    </row>
    <row r="53" spans="1:6" ht="15" thickBot="1" x14ac:dyDescent="0.35">
      <c r="A53" s="407">
        <v>2</v>
      </c>
      <c r="B53" s="407">
        <v>52100300100</v>
      </c>
      <c r="C53" s="408" t="s">
        <v>3555</v>
      </c>
      <c r="D53" s="408"/>
      <c r="E53" s="408"/>
      <c r="F53" s="409"/>
    </row>
    <row r="54" spans="1:6" ht="15" thickBot="1" x14ac:dyDescent="0.35">
      <c r="A54" s="407">
        <v>3</v>
      </c>
      <c r="B54" s="407">
        <v>52110200100</v>
      </c>
      <c r="C54" s="408" t="s">
        <v>3556</v>
      </c>
      <c r="D54" s="408"/>
      <c r="E54" s="408"/>
      <c r="F54" s="409"/>
    </row>
    <row r="55" spans="1:6" ht="15" thickBot="1" x14ac:dyDescent="0.35">
      <c r="A55" s="407">
        <v>4</v>
      </c>
      <c r="B55" s="407">
        <v>52110600100</v>
      </c>
      <c r="C55" s="408" t="s">
        <v>3557</v>
      </c>
      <c r="D55" s="408"/>
      <c r="E55" s="408"/>
      <c r="F55" s="409"/>
    </row>
    <row r="56" spans="1:6" ht="15" thickBot="1" x14ac:dyDescent="0.35">
      <c r="A56" s="407">
        <v>5</v>
      </c>
      <c r="B56" s="407">
        <v>52111500100</v>
      </c>
      <c r="C56" s="408" t="s">
        <v>3558</v>
      </c>
      <c r="D56" s="408"/>
      <c r="E56" s="408"/>
      <c r="F56" s="409"/>
    </row>
    <row r="57" spans="1:6" ht="15" thickBot="1" x14ac:dyDescent="0.35">
      <c r="A57" s="407">
        <v>6</v>
      </c>
      <c r="B57" s="407">
        <v>52110300100</v>
      </c>
      <c r="C57" s="408" t="s">
        <v>3559</v>
      </c>
      <c r="D57" s="408"/>
      <c r="E57" s="408"/>
      <c r="F57" s="409"/>
    </row>
    <row r="58" spans="1:6" ht="15" thickBot="1" x14ac:dyDescent="0.35">
      <c r="A58" s="407">
        <v>7</v>
      </c>
      <c r="B58" s="407">
        <v>52111600100</v>
      </c>
      <c r="C58" s="408" t="s">
        <v>3560</v>
      </c>
      <c r="D58" s="408"/>
      <c r="E58" s="408"/>
      <c r="F58" s="409"/>
    </row>
    <row r="59" spans="1:6" ht="15" thickBot="1" x14ac:dyDescent="0.35">
      <c r="A59" s="407">
        <v>8</v>
      </c>
      <c r="B59" s="407">
        <v>52100100100</v>
      </c>
      <c r="C59" s="408" t="s">
        <v>3561</v>
      </c>
      <c r="D59" s="408"/>
      <c r="E59" s="408"/>
      <c r="F59" s="409"/>
    </row>
    <row r="60" spans="1:6" ht="15" thickBot="1" x14ac:dyDescent="0.35">
      <c r="A60" s="407">
        <v>9</v>
      </c>
      <c r="B60" s="407">
        <v>52102600100</v>
      </c>
      <c r="C60" s="408" t="s">
        <v>3534</v>
      </c>
      <c r="D60" s="408"/>
      <c r="E60" s="408"/>
      <c r="F60" s="409"/>
    </row>
    <row r="61" spans="1:6" ht="15" thickBot="1" x14ac:dyDescent="0.35">
      <c r="A61" s="407">
        <v>10</v>
      </c>
      <c r="B61" s="407">
        <v>52100200100</v>
      </c>
      <c r="C61" s="408" t="s">
        <v>3562</v>
      </c>
      <c r="D61" s="408"/>
      <c r="E61" s="408"/>
      <c r="F61" s="409"/>
    </row>
    <row r="62" spans="1:6" ht="15" thickBot="1" x14ac:dyDescent="0.35">
      <c r="A62" s="726" t="s">
        <v>3521</v>
      </c>
      <c r="B62" s="727"/>
      <c r="C62" s="728"/>
      <c r="D62" s="503"/>
      <c r="E62" s="503"/>
      <c r="F62" s="411">
        <f>SUM(F52:F61)</f>
        <v>0</v>
      </c>
    </row>
    <row r="63" spans="1:6" ht="15" thickBot="1" x14ac:dyDescent="0.35">
      <c r="A63" s="406"/>
      <c r="B63" s="406">
        <v>5</v>
      </c>
      <c r="C63" s="723" t="s">
        <v>3563</v>
      </c>
      <c r="D63" s="724"/>
      <c r="E63" s="724"/>
      <c r="F63" s="724"/>
    </row>
    <row r="64" spans="1:6" ht="15" thickBot="1" x14ac:dyDescent="0.35">
      <c r="A64" s="407">
        <v>1</v>
      </c>
      <c r="B64" s="407">
        <v>12305500100</v>
      </c>
      <c r="C64" s="408" t="s">
        <v>3564</v>
      </c>
      <c r="D64" s="408"/>
      <c r="E64" s="408"/>
      <c r="F64" s="409"/>
    </row>
    <row r="65" spans="1:6" ht="15" thickBot="1" x14ac:dyDescent="0.35">
      <c r="A65" s="407">
        <v>2</v>
      </c>
      <c r="B65" s="407">
        <v>12305600100</v>
      </c>
      <c r="C65" s="408" t="s">
        <v>3565</v>
      </c>
      <c r="D65" s="408"/>
      <c r="E65" s="408"/>
      <c r="F65" s="409"/>
    </row>
    <row r="66" spans="1:6" ht="15" thickBot="1" x14ac:dyDescent="0.35">
      <c r="A66" s="407">
        <v>3</v>
      </c>
      <c r="B66" s="407">
        <v>12300300100</v>
      </c>
      <c r="C66" s="408" t="s">
        <v>3566</v>
      </c>
      <c r="D66" s="408"/>
      <c r="E66" s="408"/>
      <c r="F66" s="409"/>
    </row>
    <row r="67" spans="1:6" ht="15" thickBot="1" x14ac:dyDescent="0.35">
      <c r="A67" s="407">
        <v>4</v>
      </c>
      <c r="B67" s="407">
        <v>12300100100</v>
      </c>
      <c r="C67" s="408" t="s">
        <v>3567</v>
      </c>
      <c r="D67" s="408"/>
      <c r="E67" s="408"/>
      <c r="F67" s="409"/>
    </row>
    <row r="68" spans="1:6" ht="15" thickBot="1" x14ac:dyDescent="0.35">
      <c r="A68" s="407">
        <v>5</v>
      </c>
      <c r="B68" s="407">
        <v>12300400200</v>
      </c>
      <c r="C68" s="408" t="s">
        <v>3568</v>
      </c>
      <c r="D68" s="408"/>
      <c r="E68" s="408"/>
      <c r="F68" s="409"/>
    </row>
    <row r="69" spans="1:6" ht="15" thickBot="1" x14ac:dyDescent="0.35">
      <c r="A69" s="726" t="s">
        <v>3521</v>
      </c>
      <c r="B69" s="727"/>
      <c r="C69" s="728"/>
      <c r="D69" s="503"/>
      <c r="E69" s="503"/>
      <c r="F69" s="411">
        <f>SUM(F64:F68)</f>
        <v>0</v>
      </c>
    </row>
    <row r="70" spans="1:6" ht="15" thickBot="1" x14ac:dyDescent="0.35">
      <c r="A70" s="406"/>
      <c r="B70" s="406">
        <v>6</v>
      </c>
      <c r="C70" s="723" t="s">
        <v>3569</v>
      </c>
      <c r="D70" s="724"/>
      <c r="E70" s="724"/>
      <c r="F70" s="724"/>
    </row>
    <row r="71" spans="1:6" ht="15" thickBot="1" x14ac:dyDescent="0.35">
      <c r="A71" s="407">
        <v>1</v>
      </c>
      <c r="B71" s="407">
        <v>51300100200</v>
      </c>
      <c r="C71" s="408" t="s">
        <v>3570</v>
      </c>
      <c r="D71" s="408"/>
      <c r="E71" s="408"/>
      <c r="F71" s="409"/>
    </row>
    <row r="72" spans="1:6" ht="15" thickBot="1" x14ac:dyDescent="0.35">
      <c r="A72" s="407">
        <v>2</v>
      </c>
      <c r="B72" s="407">
        <v>51300100100</v>
      </c>
      <c r="C72" s="408" t="s">
        <v>3571</v>
      </c>
      <c r="D72" s="408"/>
      <c r="E72" s="408"/>
      <c r="F72" s="409"/>
    </row>
    <row r="73" spans="1:6" ht="15" thickBot="1" x14ac:dyDescent="0.35">
      <c r="A73" s="407">
        <v>4</v>
      </c>
      <c r="B73" s="407">
        <v>51400100100</v>
      </c>
      <c r="C73" s="408" t="s">
        <v>3572</v>
      </c>
      <c r="D73" s="408"/>
      <c r="E73" s="408"/>
      <c r="F73" s="409"/>
    </row>
    <row r="74" spans="1:6" ht="15" thickBot="1" x14ac:dyDescent="0.35">
      <c r="A74" s="407">
        <v>5</v>
      </c>
      <c r="B74" s="407">
        <v>51400100200</v>
      </c>
      <c r="C74" s="408" t="s">
        <v>3573</v>
      </c>
      <c r="D74" s="408"/>
      <c r="E74" s="408"/>
      <c r="F74" s="409"/>
    </row>
    <row r="75" spans="1:6" ht="15" thickBot="1" x14ac:dyDescent="0.35">
      <c r="A75" s="407">
        <v>6</v>
      </c>
      <c r="B75" s="407">
        <v>53905100100</v>
      </c>
      <c r="C75" s="408" t="s">
        <v>3574</v>
      </c>
      <c r="D75" s="408"/>
      <c r="E75" s="408"/>
      <c r="F75" s="409"/>
    </row>
    <row r="76" spans="1:6" ht="15" thickBot="1" x14ac:dyDescent="0.35">
      <c r="A76" s="407">
        <v>8</v>
      </c>
      <c r="B76" s="407">
        <v>53905300100</v>
      </c>
      <c r="C76" s="408" t="s">
        <v>3575</v>
      </c>
      <c r="D76" s="408"/>
      <c r="E76" s="408"/>
      <c r="F76" s="409"/>
    </row>
    <row r="77" spans="1:6" ht="15" thickBot="1" x14ac:dyDescent="0.35">
      <c r="A77" s="407">
        <v>10</v>
      </c>
      <c r="B77" s="407">
        <v>55200200100</v>
      </c>
      <c r="C77" s="408" t="s">
        <v>3576</v>
      </c>
      <c r="D77" s="408"/>
      <c r="E77" s="408"/>
      <c r="F77" s="409"/>
    </row>
    <row r="78" spans="1:6" ht="15" thickBot="1" x14ac:dyDescent="0.35">
      <c r="A78" s="407">
        <v>11</v>
      </c>
      <c r="B78" s="407">
        <v>55200100200</v>
      </c>
      <c r="C78" s="408" t="s">
        <v>3577</v>
      </c>
      <c r="D78" s="408"/>
      <c r="E78" s="408"/>
      <c r="F78" s="409"/>
    </row>
    <row r="79" spans="1:6" ht="15" thickBot="1" x14ac:dyDescent="0.35">
      <c r="A79" s="726" t="s">
        <v>3521</v>
      </c>
      <c r="B79" s="727"/>
      <c r="C79" s="728"/>
      <c r="D79" s="503"/>
      <c r="E79" s="503"/>
      <c r="F79" s="411">
        <f>SUM(F71:F78)</f>
        <v>0</v>
      </c>
    </row>
    <row r="80" spans="1:6" ht="15" thickBot="1" x14ac:dyDescent="0.35">
      <c r="A80" s="406"/>
      <c r="B80" s="406">
        <v>7</v>
      </c>
      <c r="C80" s="723" t="s">
        <v>3578</v>
      </c>
      <c r="D80" s="724"/>
      <c r="E80" s="724"/>
      <c r="F80" s="724"/>
    </row>
    <row r="81" spans="1:6" ht="15" thickBot="1" x14ac:dyDescent="0.35">
      <c r="A81" s="407">
        <v>1</v>
      </c>
      <c r="B81" s="407">
        <v>25200100100</v>
      </c>
      <c r="C81" s="408" t="s">
        <v>3579</v>
      </c>
      <c r="D81" s="408"/>
      <c r="E81" s="408"/>
      <c r="F81" s="409"/>
    </row>
    <row r="82" spans="1:6" ht="15" thickBot="1" x14ac:dyDescent="0.35">
      <c r="A82" s="407">
        <v>2</v>
      </c>
      <c r="B82" s="407">
        <v>25210200100</v>
      </c>
      <c r="C82" s="408" t="s">
        <v>3580</v>
      </c>
      <c r="D82" s="408"/>
      <c r="E82" s="408"/>
      <c r="F82" s="409"/>
    </row>
    <row r="83" spans="1:6" ht="15" thickBot="1" x14ac:dyDescent="0.35">
      <c r="A83" s="407">
        <v>3</v>
      </c>
      <c r="B83" s="407">
        <v>25210300100</v>
      </c>
      <c r="C83" s="408" t="s">
        <v>3581</v>
      </c>
      <c r="D83" s="408"/>
      <c r="E83" s="408"/>
      <c r="F83" s="409"/>
    </row>
    <row r="84" spans="1:6" ht="15" thickBot="1" x14ac:dyDescent="0.35">
      <c r="A84" s="407">
        <v>5</v>
      </c>
      <c r="B84" s="407">
        <v>25305300100</v>
      </c>
      <c r="C84" s="408" t="s">
        <v>3582</v>
      </c>
      <c r="D84" s="408"/>
      <c r="E84" s="408"/>
      <c r="F84" s="409"/>
    </row>
    <row r="85" spans="1:6" ht="15" thickBot="1" x14ac:dyDescent="0.35">
      <c r="A85" s="407">
        <v>6</v>
      </c>
      <c r="B85" s="407">
        <v>25305700100</v>
      </c>
      <c r="C85" s="408" t="s">
        <v>3583</v>
      </c>
      <c r="D85" s="408"/>
      <c r="E85" s="408"/>
      <c r="F85" s="409"/>
    </row>
    <row r="86" spans="1:6" ht="15" thickBot="1" x14ac:dyDescent="0.35">
      <c r="A86" s="407">
        <v>7</v>
      </c>
      <c r="B86" s="407">
        <v>26000100100</v>
      </c>
      <c r="C86" s="408" t="s">
        <v>3584</v>
      </c>
      <c r="D86" s="408"/>
      <c r="E86" s="408"/>
      <c r="F86" s="409"/>
    </row>
    <row r="87" spans="1:6" ht="15" thickBot="1" x14ac:dyDescent="0.35">
      <c r="A87" s="407">
        <v>9</v>
      </c>
      <c r="B87" s="407">
        <v>22800700100</v>
      </c>
      <c r="C87" s="408" t="s">
        <v>3585</v>
      </c>
      <c r="D87" s="408"/>
      <c r="E87" s="408"/>
      <c r="F87" s="409"/>
    </row>
    <row r="88" spans="1:6" ht="15" thickBot="1" x14ac:dyDescent="0.35">
      <c r="A88" s="407">
        <v>10</v>
      </c>
      <c r="B88" s="407">
        <v>22900100100</v>
      </c>
      <c r="C88" s="408" t="s">
        <v>3586</v>
      </c>
      <c r="D88" s="408"/>
      <c r="E88" s="408"/>
      <c r="F88" s="409"/>
    </row>
    <row r="89" spans="1:6" ht="15" thickBot="1" x14ac:dyDescent="0.35">
      <c r="A89" s="407">
        <v>11</v>
      </c>
      <c r="B89" s="407">
        <v>22905500100</v>
      </c>
      <c r="C89" s="408" t="s">
        <v>3587</v>
      </c>
      <c r="D89" s="408"/>
      <c r="E89" s="408"/>
      <c r="F89" s="409"/>
    </row>
    <row r="90" spans="1:6" ht="15" thickBot="1" x14ac:dyDescent="0.35">
      <c r="A90" s="407">
        <v>12</v>
      </c>
      <c r="B90" s="407">
        <v>23100300100</v>
      </c>
      <c r="C90" s="408" t="s">
        <v>3588</v>
      </c>
      <c r="D90" s="408"/>
      <c r="E90" s="408"/>
      <c r="F90" s="409"/>
    </row>
    <row r="91" spans="1:6" ht="15" thickBot="1" x14ac:dyDescent="0.35">
      <c r="A91" s="407">
        <v>13</v>
      </c>
      <c r="B91" s="407">
        <v>23400100100</v>
      </c>
      <c r="C91" s="408" t="s">
        <v>3589</v>
      </c>
      <c r="D91" s="408"/>
      <c r="E91" s="408"/>
      <c r="F91" s="409"/>
    </row>
    <row r="92" spans="1:6" ht="15" thickBot="1" x14ac:dyDescent="0.35">
      <c r="A92" s="407">
        <v>14</v>
      </c>
      <c r="B92" s="407">
        <v>23400400100</v>
      </c>
      <c r="C92" s="408" t="s">
        <v>3590</v>
      </c>
      <c r="D92" s="408"/>
      <c r="E92" s="408"/>
      <c r="F92" s="409"/>
    </row>
    <row r="93" spans="1:6" ht="15" thickBot="1" x14ac:dyDescent="0.35">
      <c r="A93" s="407">
        <v>15</v>
      </c>
      <c r="B93" s="407">
        <v>26300100100</v>
      </c>
      <c r="C93" s="408" t="s">
        <v>3591</v>
      </c>
      <c r="D93" s="408"/>
      <c r="E93" s="408"/>
      <c r="F93" s="409"/>
    </row>
    <row r="94" spans="1:6" ht="15" thickBot="1" x14ac:dyDescent="0.35">
      <c r="A94" s="407">
        <v>19</v>
      </c>
      <c r="B94" s="407">
        <v>22800700200</v>
      </c>
      <c r="C94" s="408" t="s">
        <v>3592</v>
      </c>
      <c r="D94" s="408"/>
      <c r="E94" s="408"/>
      <c r="F94" s="409"/>
    </row>
    <row r="95" spans="1:6" ht="15" thickBot="1" x14ac:dyDescent="0.35">
      <c r="A95" s="407">
        <v>20</v>
      </c>
      <c r="B95" s="407">
        <v>26100100100</v>
      </c>
      <c r="C95" s="408" t="s">
        <v>3593</v>
      </c>
      <c r="D95" s="408"/>
      <c r="E95" s="408"/>
      <c r="F95" s="409"/>
    </row>
    <row r="96" spans="1:6" ht="15" thickBot="1" x14ac:dyDescent="0.35">
      <c r="A96" s="407">
        <v>21</v>
      </c>
      <c r="B96" s="407">
        <v>26300100200</v>
      </c>
      <c r="C96" s="408" t="s">
        <v>3594</v>
      </c>
      <c r="D96" s="408"/>
      <c r="E96" s="408"/>
      <c r="F96" s="409"/>
    </row>
    <row r="97" spans="1:6" ht="15" thickBot="1" x14ac:dyDescent="0.35">
      <c r="A97" s="407">
        <v>22</v>
      </c>
      <c r="B97" s="407">
        <v>23400100300</v>
      </c>
      <c r="C97" s="408" t="s">
        <v>3595</v>
      </c>
      <c r="D97" s="408"/>
      <c r="E97" s="408"/>
      <c r="F97" s="410"/>
    </row>
    <row r="98" spans="1:6" ht="15" thickBot="1" x14ac:dyDescent="0.35">
      <c r="A98" s="726" t="s">
        <v>3521</v>
      </c>
      <c r="B98" s="727"/>
      <c r="C98" s="728"/>
      <c r="D98" s="503"/>
      <c r="E98" s="503"/>
      <c r="F98" s="411">
        <f>SUM(F81:F97)</f>
        <v>0</v>
      </c>
    </row>
    <row r="99" spans="1:6" ht="15" thickBot="1" x14ac:dyDescent="0.35">
      <c r="A99" s="406"/>
      <c r="B99" s="406">
        <v>8</v>
      </c>
      <c r="C99" s="723" t="s">
        <v>3596</v>
      </c>
      <c r="D99" s="724"/>
      <c r="E99" s="724"/>
      <c r="F99" s="724"/>
    </row>
    <row r="100" spans="1:6" ht="15" thickBot="1" x14ac:dyDescent="0.35">
      <c r="A100" s="407">
        <v>2</v>
      </c>
      <c r="B100" s="407">
        <v>53505300100</v>
      </c>
      <c r="C100" s="408" t="s">
        <v>3597</v>
      </c>
      <c r="D100" s="408"/>
      <c r="E100" s="408"/>
      <c r="F100" s="409"/>
    </row>
    <row r="101" spans="1:6" ht="15" thickBot="1" x14ac:dyDescent="0.35">
      <c r="A101" s="407">
        <v>3</v>
      </c>
      <c r="B101" s="407">
        <v>53500100100</v>
      </c>
      <c r="C101" s="408" t="s">
        <v>3598</v>
      </c>
      <c r="D101" s="408"/>
      <c r="E101" s="408"/>
      <c r="F101" s="409"/>
    </row>
    <row r="102" spans="1:6" ht="15" thickBot="1" x14ac:dyDescent="0.35">
      <c r="A102" s="407">
        <v>7</v>
      </c>
      <c r="B102" s="407">
        <v>53500100200</v>
      </c>
      <c r="C102" s="408" t="s">
        <v>3599</v>
      </c>
      <c r="D102" s="408"/>
      <c r="E102" s="408"/>
      <c r="F102" s="409"/>
    </row>
    <row r="103" spans="1:6" ht="15" thickBot="1" x14ac:dyDescent="0.35">
      <c r="A103" s="726" t="s">
        <v>3521</v>
      </c>
      <c r="B103" s="727"/>
      <c r="C103" s="728"/>
      <c r="D103" s="503"/>
      <c r="E103" s="503"/>
      <c r="F103" s="411">
        <f>SUM(F100:F102)</f>
        <v>0</v>
      </c>
    </row>
    <row r="104" spans="1:6" ht="15" thickBot="1" x14ac:dyDescent="0.35">
      <c r="A104" s="406"/>
      <c r="B104" s="406">
        <v>9</v>
      </c>
      <c r="C104" s="723" t="s">
        <v>3600</v>
      </c>
      <c r="D104" s="724"/>
      <c r="E104" s="724"/>
      <c r="F104" s="724"/>
    </row>
    <row r="105" spans="1:6" ht="15" thickBot="1" x14ac:dyDescent="0.35">
      <c r="A105" s="407">
        <v>1</v>
      </c>
      <c r="B105" s="407">
        <v>45100200100</v>
      </c>
      <c r="C105" s="408" t="s">
        <v>3601</v>
      </c>
      <c r="D105" s="408"/>
      <c r="E105" s="408"/>
      <c r="F105" s="410">
        <v>0</v>
      </c>
    </row>
    <row r="106" spans="1:6" ht="15" thickBot="1" x14ac:dyDescent="0.35">
      <c r="A106" s="726" t="s">
        <v>3521</v>
      </c>
      <c r="B106" s="727"/>
      <c r="C106" s="728"/>
      <c r="D106" s="503"/>
      <c r="E106" s="503"/>
      <c r="F106" s="415">
        <f>SUM(F105)</f>
        <v>0</v>
      </c>
    </row>
    <row r="107" spans="1:6" ht="15" thickBot="1" x14ac:dyDescent="0.35">
      <c r="A107" s="406"/>
      <c r="B107" s="406">
        <v>10</v>
      </c>
      <c r="C107" s="723" t="s">
        <v>3602</v>
      </c>
      <c r="D107" s="724"/>
      <c r="E107" s="724"/>
      <c r="F107" s="724"/>
    </row>
    <row r="108" spans="1:6" ht="15" thickBot="1" x14ac:dyDescent="0.35">
      <c r="A108" s="407">
        <v>1</v>
      </c>
      <c r="B108" s="407">
        <v>31800100100</v>
      </c>
      <c r="C108" s="408" t="s">
        <v>3603</v>
      </c>
      <c r="D108" s="408"/>
      <c r="E108" s="408"/>
      <c r="F108" s="409"/>
    </row>
    <row r="109" spans="1:6" ht="15" thickBot="1" x14ac:dyDescent="0.35">
      <c r="A109" s="407">
        <v>2</v>
      </c>
      <c r="B109" s="407">
        <v>31801100100</v>
      </c>
      <c r="C109" s="408" t="s">
        <v>3604</v>
      </c>
      <c r="D109" s="408"/>
      <c r="E109" s="408"/>
      <c r="F109" s="409"/>
    </row>
    <row r="110" spans="1:6" ht="15" thickBot="1" x14ac:dyDescent="0.35">
      <c r="A110" s="407">
        <v>3</v>
      </c>
      <c r="B110" s="407">
        <v>31801200100</v>
      </c>
      <c r="C110" s="408" t="s">
        <v>3605</v>
      </c>
      <c r="D110" s="408"/>
      <c r="E110" s="408"/>
      <c r="F110" s="409"/>
    </row>
    <row r="111" spans="1:6" ht="15" thickBot="1" x14ac:dyDescent="0.35">
      <c r="A111" s="407">
        <v>4</v>
      </c>
      <c r="B111" s="407">
        <v>31801300100</v>
      </c>
      <c r="C111" s="408" t="s">
        <v>3606</v>
      </c>
      <c r="D111" s="408"/>
      <c r="E111" s="408"/>
      <c r="F111" s="409"/>
    </row>
    <row r="112" spans="1:6" ht="15" thickBot="1" x14ac:dyDescent="0.35">
      <c r="A112" s="407">
        <v>5</v>
      </c>
      <c r="B112" s="407">
        <v>32600100100</v>
      </c>
      <c r="C112" s="408" t="s">
        <v>3607</v>
      </c>
      <c r="D112" s="408"/>
      <c r="E112" s="408"/>
      <c r="F112" s="409"/>
    </row>
    <row r="113" spans="1:6" ht="15" thickBot="1" x14ac:dyDescent="0.35">
      <c r="A113" s="407">
        <v>6</v>
      </c>
      <c r="B113" s="407">
        <v>32600200100</v>
      </c>
      <c r="C113" s="408" t="s">
        <v>3608</v>
      </c>
      <c r="D113" s="408"/>
      <c r="E113" s="408"/>
      <c r="F113" s="409"/>
    </row>
    <row r="114" spans="1:6" ht="15" thickBot="1" x14ac:dyDescent="0.35">
      <c r="A114" s="407">
        <v>7</v>
      </c>
      <c r="B114" s="407">
        <v>32600300100</v>
      </c>
      <c r="C114" s="408" t="s">
        <v>3609</v>
      </c>
      <c r="D114" s="408"/>
      <c r="E114" s="408"/>
      <c r="F114" s="409"/>
    </row>
    <row r="115" spans="1:6" ht="15" thickBot="1" x14ac:dyDescent="0.35">
      <c r="A115" s="407">
        <v>8</v>
      </c>
      <c r="B115" s="407">
        <v>32605200100</v>
      </c>
      <c r="C115" s="408" t="s">
        <v>3610</v>
      </c>
      <c r="D115" s="408"/>
      <c r="E115" s="408"/>
      <c r="F115" s="409"/>
    </row>
    <row r="116" spans="1:6" ht="15" thickBot="1" x14ac:dyDescent="0.35">
      <c r="A116" s="407">
        <v>9</v>
      </c>
      <c r="B116" s="407">
        <v>32605200200</v>
      </c>
      <c r="C116" s="408" t="s">
        <v>3611</v>
      </c>
      <c r="D116" s="408"/>
      <c r="E116" s="408"/>
      <c r="F116" s="409"/>
    </row>
    <row r="117" spans="1:6" ht="15" thickBot="1" x14ac:dyDescent="0.35">
      <c r="A117" s="407">
        <v>11</v>
      </c>
      <c r="B117" s="407">
        <v>32605200300</v>
      </c>
      <c r="C117" s="408" t="s">
        <v>3612</v>
      </c>
      <c r="D117" s="408"/>
      <c r="E117" s="408"/>
      <c r="F117" s="409"/>
    </row>
    <row r="118" spans="1:6" ht="15" thickBot="1" x14ac:dyDescent="0.35">
      <c r="A118" s="726" t="s">
        <v>3521</v>
      </c>
      <c r="B118" s="727"/>
      <c r="C118" s="728"/>
      <c r="D118" s="503"/>
      <c r="E118" s="503"/>
      <c r="F118" s="411">
        <f>SUM(F108:F117)</f>
        <v>0</v>
      </c>
    </row>
    <row r="119" spans="1:6" ht="15" thickBot="1" x14ac:dyDescent="0.35">
      <c r="A119" s="406"/>
      <c r="B119" s="406">
        <v>11</v>
      </c>
      <c r="C119" s="723" t="s">
        <v>3613</v>
      </c>
      <c r="D119" s="724"/>
      <c r="E119" s="724"/>
      <c r="F119" s="724"/>
    </row>
    <row r="120" spans="1:6" ht="15" thickBot="1" x14ac:dyDescent="0.35">
      <c r="A120" s="407">
        <v>2</v>
      </c>
      <c r="B120" s="407">
        <v>23800400100</v>
      </c>
      <c r="C120" s="408" t="s">
        <v>3614</v>
      </c>
      <c r="D120" s="408"/>
      <c r="E120" s="408"/>
      <c r="F120" s="409"/>
    </row>
    <row r="121" spans="1:6" ht="15" thickBot="1" x14ac:dyDescent="0.35">
      <c r="A121" s="407">
        <v>3</v>
      </c>
      <c r="B121" s="407">
        <v>22000800100</v>
      </c>
      <c r="C121" s="408" t="s">
        <v>3615</v>
      </c>
      <c r="D121" s="408"/>
      <c r="E121" s="408"/>
      <c r="F121" s="410"/>
    </row>
    <row r="122" spans="1:6" ht="15" thickBot="1" x14ac:dyDescent="0.35">
      <c r="A122" s="407">
        <v>4</v>
      </c>
      <c r="B122" s="407">
        <v>23800100100</v>
      </c>
      <c r="C122" s="408" t="s">
        <v>3616</v>
      </c>
      <c r="D122" s="408"/>
      <c r="E122" s="408"/>
      <c r="F122" s="409"/>
    </row>
    <row r="123" spans="1:6" ht="15" thickBot="1" x14ac:dyDescent="0.35">
      <c r="A123" s="407">
        <v>5</v>
      </c>
      <c r="B123" s="407">
        <v>23800100200</v>
      </c>
      <c r="C123" s="408" t="s">
        <v>3617</v>
      </c>
      <c r="D123" s="408"/>
      <c r="E123" s="408"/>
      <c r="F123" s="409"/>
    </row>
    <row r="124" spans="1:6" ht="15" thickBot="1" x14ac:dyDescent="0.35">
      <c r="A124" s="407">
        <v>6</v>
      </c>
      <c r="B124" s="407">
        <v>23800100300</v>
      </c>
      <c r="C124" s="408" t="s">
        <v>3618</v>
      </c>
      <c r="D124" s="408"/>
      <c r="E124" s="408"/>
      <c r="F124" s="409"/>
    </row>
    <row r="125" spans="1:6" ht="15" thickBot="1" x14ac:dyDescent="0.35">
      <c r="A125" s="407">
        <v>7</v>
      </c>
      <c r="B125" s="407">
        <v>11101000100</v>
      </c>
      <c r="C125" s="408" t="s">
        <v>3619</v>
      </c>
      <c r="D125" s="408"/>
      <c r="E125" s="408"/>
      <c r="F125" s="409"/>
    </row>
    <row r="126" spans="1:6" ht="15" thickBot="1" x14ac:dyDescent="0.35">
      <c r="A126" s="407">
        <v>8</v>
      </c>
      <c r="B126" s="407">
        <v>14000100100</v>
      </c>
      <c r="C126" s="408" t="s">
        <v>3620</v>
      </c>
      <c r="D126" s="408"/>
      <c r="E126" s="408"/>
      <c r="F126" s="409"/>
    </row>
    <row r="127" spans="1:6" ht="15" thickBot="1" x14ac:dyDescent="0.35">
      <c r="A127" s="407">
        <v>9</v>
      </c>
      <c r="B127" s="407">
        <v>14000200100</v>
      </c>
      <c r="C127" s="408" t="s">
        <v>3621</v>
      </c>
      <c r="D127" s="408"/>
      <c r="E127" s="408"/>
      <c r="F127" s="409"/>
    </row>
    <row r="128" spans="1:6" ht="15" thickBot="1" x14ac:dyDescent="0.35">
      <c r="A128" s="407">
        <v>11</v>
      </c>
      <c r="B128" s="407">
        <v>11105100100</v>
      </c>
      <c r="C128" s="408" t="s">
        <v>3622</v>
      </c>
      <c r="D128" s="408"/>
      <c r="E128" s="408"/>
      <c r="F128" s="409"/>
    </row>
    <row r="129" spans="1:6" ht="15" thickBot="1" x14ac:dyDescent="0.35">
      <c r="A129" s="407">
        <v>12</v>
      </c>
      <c r="B129" s="407">
        <v>22000100100</v>
      </c>
      <c r="C129" s="408" t="s">
        <v>3623</v>
      </c>
      <c r="D129" s="408"/>
      <c r="E129" s="408"/>
      <c r="F129" s="409"/>
    </row>
    <row r="130" spans="1:6" ht="15" thickBot="1" x14ac:dyDescent="0.35">
      <c r="A130" s="407">
        <v>13</v>
      </c>
      <c r="B130" s="407">
        <v>22000100200</v>
      </c>
      <c r="C130" s="408" t="s">
        <v>3624</v>
      </c>
      <c r="D130" s="408"/>
      <c r="E130" s="408"/>
      <c r="F130" s="409"/>
    </row>
    <row r="131" spans="1:6" ht="15" thickBot="1" x14ac:dyDescent="0.35">
      <c r="A131" s="407">
        <v>14</v>
      </c>
      <c r="B131" s="407">
        <v>22000200100</v>
      </c>
      <c r="C131" s="408" t="s">
        <v>3625</v>
      </c>
      <c r="D131" s="408"/>
      <c r="E131" s="408"/>
      <c r="F131" s="409"/>
    </row>
    <row r="132" spans="1:6" ht="15" thickBot="1" x14ac:dyDescent="0.35">
      <c r="A132" s="407">
        <v>15</v>
      </c>
      <c r="B132" s="407">
        <v>22000700100</v>
      </c>
      <c r="C132" s="408" t="s">
        <v>3626</v>
      </c>
      <c r="D132" s="408"/>
      <c r="E132" s="408"/>
      <c r="F132" s="409"/>
    </row>
    <row r="133" spans="1:6" ht="15" thickBot="1" x14ac:dyDescent="0.35">
      <c r="A133" s="407">
        <v>16</v>
      </c>
      <c r="B133" s="407">
        <v>23800100500</v>
      </c>
      <c r="C133" s="408" t="s">
        <v>3627</v>
      </c>
      <c r="D133" s="408"/>
      <c r="E133" s="408"/>
      <c r="F133" s="409"/>
    </row>
    <row r="134" spans="1:6" ht="15" thickBot="1" x14ac:dyDescent="0.35">
      <c r="A134" s="407">
        <v>17</v>
      </c>
      <c r="B134" s="407">
        <v>23800100600</v>
      </c>
      <c r="C134" s="408" t="s">
        <v>3628</v>
      </c>
      <c r="D134" s="408"/>
      <c r="E134" s="408"/>
      <c r="F134" s="409"/>
    </row>
    <row r="135" spans="1:6" ht="15" thickBot="1" x14ac:dyDescent="0.35">
      <c r="A135" s="407">
        <v>18</v>
      </c>
      <c r="B135" s="407">
        <v>22000100400</v>
      </c>
      <c r="C135" s="408" t="s">
        <v>3629</v>
      </c>
      <c r="D135" s="408"/>
      <c r="E135" s="408"/>
      <c r="F135" s="409"/>
    </row>
    <row r="136" spans="1:6" ht="15" thickBot="1" x14ac:dyDescent="0.35">
      <c r="A136" s="407">
        <v>19</v>
      </c>
      <c r="B136" s="407">
        <v>22000700200</v>
      </c>
      <c r="C136" s="408" t="s">
        <v>3630</v>
      </c>
      <c r="D136" s="408"/>
      <c r="E136" s="408"/>
      <c r="F136" s="409"/>
    </row>
    <row r="137" spans="1:6" ht="15" thickBot="1" x14ac:dyDescent="0.35">
      <c r="A137" s="726" t="s">
        <v>3521</v>
      </c>
      <c r="B137" s="727"/>
      <c r="C137" s="728"/>
      <c r="D137" s="503"/>
      <c r="E137" s="503"/>
      <c r="F137" s="411">
        <f>SUM(F120:F136)</f>
        <v>0</v>
      </c>
    </row>
    <row r="138" spans="1:6" ht="15" thickBot="1" x14ac:dyDescent="0.35">
      <c r="A138" s="406"/>
      <c r="B138" s="406">
        <v>12</v>
      </c>
      <c r="C138" s="723" t="s">
        <v>3631</v>
      </c>
      <c r="D138" s="724"/>
      <c r="E138" s="724"/>
      <c r="F138" s="724"/>
    </row>
    <row r="139" spans="1:6" ht="15" thickBot="1" x14ac:dyDescent="0.35">
      <c r="A139" s="407">
        <v>1</v>
      </c>
      <c r="B139" s="407">
        <v>11100100100</v>
      </c>
      <c r="C139" s="408" t="s">
        <v>3632</v>
      </c>
      <c r="D139" s="408"/>
      <c r="E139" s="408"/>
      <c r="F139" s="409"/>
    </row>
    <row r="140" spans="1:6" ht="15" thickBot="1" x14ac:dyDescent="0.35">
      <c r="A140" s="407">
        <v>2</v>
      </c>
      <c r="B140" s="407">
        <v>11100100200</v>
      </c>
      <c r="C140" s="408" t="s">
        <v>3633</v>
      </c>
      <c r="D140" s="408"/>
      <c r="E140" s="408"/>
      <c r="F140" s="409"/>
    </row>
    <row r="141" spans="1:6" ht="15" thickBot="1" x14ac:dyDescent="0.35">
      <c r="A141" s="407">
        <v>5</v>
      </c>
      <c r="B141" s="407">
        <v>11100200100</v>
      </c>
      <c r="C141" s="408" t="s">
        <v>3634</v>
      </c>
      <c r="D141" s="408"/>
      <c r="E141" s="408"/>
      <c r="F141" s="409"/>
    </row>
    <row r="142" spans="1:6" ht="15" thickBot="1" x14ac:dyDescent="0.35">
      <c r="A142" s="407">
        <v>6</v>
      </c>
      <c r="B142" s="407">
        <v>11100200300</v>
      </c>
      <c r="C142" s="408" t="s">
        <v>3635</v>
      </c>
      <c r="D142" s="408"/>
      <c r="E142" s="408"/>
      <c r="F142" s="409"/>
    </row>
    <row r="143" spans="1:6" ht="15" thickBot="1" x14ac:dyDescent="0.35">
      <c r="A143" s="407">
        <v>9</v>
      </c>
      <c r="B143" s="407">
        <v>11100300100</v>
      </c>
      <c r="C143" s="408" t="s">
        <v>3636</v>
      </c>
      <c r="D143" s="408"/>
      <c r="E143" s="408"/>
      <c r="F143" s="409"/>
    </row>
    <row r="144" spans="1:6" ht="15" thickBot="1" x14ac:dyDescent="0.35">
      <c r="A144" s="407">
        <v>10</v>
      </c>
      <c r="B144" s="407">
        <v>12400400100</v>
      </c>
      <c r="C144" s="408" t="s">
        <v>3637</v>
      </c>
      <c r="D144" s="408"/>
      <c r="E144" s="408"/>
      <c r="F144" s="409"/>
    </row>
    <row r="145" spans="1:6" ht="15" thickBot="1" x14ac:dyDescent="0.35">
      <c r="A145" s="407">
        <v>11</v>
      </c>
      <c r="B145" s="407">
        <v>11100800100</v>
      </c>
      <c r="C145" s="408" t="s">
        <v>3638</v>
      </c>
      <c r="D145" s="408"/>
      <c r="E145" s="408"/>
      <c r="F145" s="410"/>
    </row>
    <row r="146" spans="1:6" ht="15" thickBot="1" x14ac:dyDescent="0.35">
      <c r="A146" s="407">
        <v>12</v>
      </c>
      <c r="B146" s="407">
        <v>12400700100</v>
      </c>
      <c r="C146" s="408" t="s">
        <v>3639</v>
      </c>
      <c r="D146" s="408"/>
      <c r="E146" s="408"/>
      <c r="F146" s="409"/>
    </row>
    <row r="147" spans="1:6" ht="15" thickBot="1" x14ac:dyDescent="0.35">
      <c r="A147" s="407">
        <v>13</v>
      </c>
      <c r="B147" s="407">
        <v>12500100100</v>
      </c>
      <c r="C147" s="408" t="s">
        <v>3640</v>
      </c>
      <c r="D147" s="408"/>
      <c r="E147" s="408"/>
      <c r="F147" s="409"/>
    </row>
    <row r="148" spans="1:6" ht="15" thickBot="1" x14ac:dyDescent="0.35">
      <c r="A148" s="407">
        <v>14</v>
      </c>
      <c r="B148" s="407">
        <v>12500100200</v>
      </c>
      <c r="C148" s="408" t="s">
        <v>3641</v>
      </c>
      <c r="D148" s="408"/>
      <c r="E148" s="408"/>
      <c r="F148" s="409"/>
    </row>
    <row r="149" spans="1:6" ht="15" thickBot="1" x14ac:dyDescent="0.35">
      <c r="A149" s="407">
        <v>15</v>
      </c>
      <c r="B149" s="407">
        <v>12500600100</v>
      </c>
      <c r="C149" s="408" t="s">
        <v>3642</v>
      </c>
      <c r="D149" s="408"/>
      <c r="E149" s="408"/>
      <c r="F149" s="409"/>
    </row>
    <row r="150" spans="1:6" ht="15" thickBot="1" x14ac:dyDescent="0.35">
      <c r="A150" s="407">
        <v>16</v>
      </c>
      <c r="B150" s="407">
        <v>12500700100</v>
      </c>
      <c r="C150" s="408" t="s">
        <v>3643</v>
      </c>
      <c r="D150" s="408"/>
      <c r="E150" s="408"/>
      <c r="F150" s="409"/>
    </row>
    <row r="151" spans="1:6" ht="15" thickBot="1" x14ac:dyDescent="0.35">
      <c r="A151" s="407">
        <v>17</v>
      </c>
      <c r="B151" s="407">
        <v>11101300100</v>
      </c>
      <c r="C151" s="408" t="s">
        <v>3644</v>
      </c>
      <c r="D151" s="408"/>
      <c r="E151" s="408"/>
      <c r="F151" s="409"/>
    </row>
    <row r="152" spans="1:6" ht="15" thickBot="1" x14ac:dyDescent="0.35">
      <c r="A152" s="407">
        <v>18</v>
      </c>
      <c r="B152" s="407">
        <v>12500700200</v>
      </c>
      <c r="C152" s="408" t="s">
        <v>3645</v>
      </c>
      <c r="D152" s="408"/>
      <c r="E152" s="408"/>
      <c r="F152" s="409"/>
    </row>
    <row r="153" spans="1:6" ht="15" thickBot="1" x14ac:dyDescent="0.35">
      <c r="A153" s="407">
        <v>19</v>
      </c>
      <c r="B153" s="407">
        <v>11101300200</v>
      </c>
      <c r="C153" s="408" t="s">
        <v>3631</v>
      </c>
      <c r="D153" s="408"/>
      <c r="E153" s="408"/>
      <c r="F153" s="409"/>
    </row>
    <row r="154" spans="1:6" ht="15" thickBot="1" x14ac:dyDescent="0.35">
      <c r="A154" s="407">
        <v>21</v>
      </c>
      <c r="B154" s="407">
        <v>11101400100</v>
      </c>
      <c r="C154" s="408" t="s">
        <v>3646</v>
      </c>
      <c r="D154" s="408"/>
      <c r="E154" s="408"/>
      <c r="F154" s="409"/>
    </row>
    <row r="155" spans="1:6" ht="15" thickBot="1" x14ac:dyDescent="0.35">
      <c r="A155" s="407">
        <v>22</v>
      </c>
      <c r="B155" s="407">
        <v>11101700100</v>
      </c>
      <c r="C155" s="408" t="s">
        <v>3647</v>
      </c>
      <c r="D155" s="408"/>
      <c r="E155" s="408"/>
      <c r="F155" s="409"/>
    </row>
    <row r="156" spans="1:6" ht="15" thickBot="1" x14ac:dyDescent="0.35">
      <c r="A156" s="407">
        <v>23</v>
      </c>
      <c r="B156" s="407">
        <v>11102100100</v>
      </c>
      <c r="C156" s="408" t="s">
        <v>3648</v>
      </c>
      <c r="D156" s="408"/>
      <c r="E156" s="408"/>
      <c r="F156" s="409"/>
    </row>
    <row r="157" spans="1:6" ht="15" thickBot="1" x14ac:dyDescent="0.35">
      <c r="A157" s="407">
        <v>24</v>
      </c>
      <c r="B157" s="407">
        <v>11102100200</v>
      </c>
      <c r="C157" s="408" t="s">
        <v>3649</v>
      </c>
      <c r="D157" s="408"/>
      <c r="E157" s="408"/>
      <c r="F157" s="409"/>
    </row>
    <row r="158" spans="1:6" ht="15" thickBot="1" x14ac:dyDescent="0.35">
      <c r="A158" s="407">
        <v>25</v>
      </c>
      <c r="B158" s="407">
        <v>12500800100</v>
      </c>
      <c r="C158" s="408" t="s">
        <v>3650</v>
      </c>
      <c r="D158" s="408"/>
      <c r="E158" s="408"/>
      <c r="F158" s="409"/>
    </row>
    <row r="159" spans="1:6" ht="15" thickBot="1" x14ac:dyDescent="0.35">
      <c r="A159" s="407">
        <v>26</v>
      </c>
      <c r="B159" s="407">
        <v>11103500100</v>
      </c>
      <c r="C159" s="408" t="s">
        <v>3651</v>
      </c>
      <c r="D159" s="408"/>
      <c r="E159" s="408"/>
      <c r="F159" s="409"/>
    </row>
    <row r="160" spans="1:6" ht="15" thickBot="1" x14ac:dyDescent="0.35">
      <c r="A160" s="407">
        <v>27</v>
      </c>
      <c r="B160" s="407">
        <v>11103700100</v>
      </c>
      <c r="C160" s="408" t="s">
        <v>3652</v>
      </c>
      <c r="D160" s="408"/>
      <c r="E160" s="408"/>
      <c r="F160" s="409"/>
    </row>
    <row r="161" spans="1:6" ht="15" thickBot="1" x14ac:dyDescent="0.35">
      <c r="A161" s="407">
        <v>28</v>
      </c>
      <c r="B161" s="407">
        <v>11103800100</v>
      </c>
      <c r="C161" s="408" t="s">
        <v>3653</v>
      </c>
      <c r="D161" s="408"/>
      <c r="E161" s="408"/>
      <c r="F161" s="409"/>
    </row>
    <row r="162" spans="1:6" ht="15" thickBot="1" x14ac:dyDescent="0.35">
      <c r="A162" s="407">
        <v>29</v>
      </c>
      <c r="B162" s="407">
        <v>14700100100</v>
      </c>
      <c r="C162" s="408" t="s">
        <v>3654</v>
      </c>
      <c r="D162" s="408"/>
      <c r="E162" s="408"/>
      <c r="F162" s="409"/>
    </row>
    <row r="163" spans="1:6" ht="15" thickBot="1" x14ac:dyDescent="0.35">
      <c r="A163" s="407">
        <v>30</v>
      </c>
      <c r="B163" s="407">
        <v>11104400100</v>
      </c>
      <c r="C163" s="408" t="s">
        <v>3655</v>
      </c>
      <c r="D163" s="408"/>
      <c r="E163" s="408"/>
      <c r="F163" s="409"/>
    </row>
    <row r="164" spans="1:6" ht="15" thickBot="1" x14ac:dyDescent="0.35">
      <c r="A164" s="407">
        <v>31</v>
      </c>
      <c r="B164" s="407">
        <v>14800100100</v>
      </c>
      <c r="C164" s="408" t="s">
        <v>3656</v>
      </c>
      <c r="D164" s="408"/>
      <c r="E164" s="408"/>
      <c r="F164" s="409"/>
    </row>
    <row r="165" spans="1:6" ht="15" thickBot="1" x14ac:dyDescent="0.35">
      <c r="A165" s="407">
        <v>32</v>
      </c>
      <c r="B165" s="407">
        <v>14800100200</v>
      </c>
      <c r="C165" s="408" t="s">
        <v>3657</v>
      </c>
      <c r="D165" s="408"/>
      <c r="E165" s="408"/>
      <c r="F165" s="409"/>
    </row>
    <row r="166" spans="1:6" ht="15" thickBot="1" x14ac:dyDescent="0.35">
      <c r="A166" s="407">
        <v>33</v>
      </c>
      <c r="B166" s="407">
        <v>11105200100</v>
      </c>
      <c r="C166" s="408" t="s">
        <v>3658</v>
      </c>
      <c r="D166" s="408"/>
      <c r="E166" s="408"/>
      <c r="F166" s="409"/>
    </row>
    <row r="167" spans="1:6" ht="15" thickBot="1" x14ac:dyDescent="0.35">
      <c r="A167" s="407">
        <v>34</v>
      </c>
      <c r="B167" s="407">
        <v>55100100100</v>
      </c>
      <c r="C167" s="408" t="s">
        <v>3659</v>
      </c>
      <c r="D167" s="408"/>
      <c r="E167" s="408"/>
      <c r="F167" s="409"/>
    </row>
    <row r="168" spans="1:6" ht="15" thickBot="1" x14ac:dyDescent="0.35">
      <c r="A168" s="407">
        <v>35</v>
      </c>
      <c r="B168" s="407">
        <v>55100100200</v>
      </c>
      <c r="C168" s="408" t="s">
        <v>3660</v>
      </c>
      <c r="D168" s="408"/>
      <c r="E168" s="408"/>
      <c r="F168" s="409"/>
    </row>
    <row r="169" spans="1:6" ht="15" thickBot="1" x14ac:dyDescent="0.35">
      <c r="A169" s="407">
        <v>37</v>
      </c>
      <c r="B169" s="407">
        <v>11113200100</v>
      </c>
      <c r="C169" s="408" t="s">
        <v>3661</v>
      </c>
      <c r="D169" s="408"/>
      <c r="E169" s="408"/>
      <c r="F169" s="409"/>
    </row>
    <row r="170" spans="1:6" ht="15" thickBot="1" x14ac:dyDescent="0.35">
      <c r="A170" s="407">
        <v>38</v>
      </c>
      <c r="B170" s="407">
        <v>12400400200</v>
      </c>
      <c r="C170" s="408" t="s">
        <v>3662</v>
      </c>
      <c r="D170" s="408"/>
      <c r="E170" s="408"/>
      <c r="F170" s="409"/>
    </row>
    <row r="171" spans="1:6" ht="15" thickBot="1" x14ac:dyDescent="0.35">
      <c r="A171" s="407">
        <v>39</v>
      </c>
      <c r="B171" s="407">
        <v>11111500100</v>
      </c>
      <c r="C171" s="408" t="s">
        <v>3663</v>
      </c>
      <c r="D171" s="408"/>
      <c r="E171" s="408"/>
      <c r="F171" s="409"/>
    </row>
    <row r="172" spans="1:6" ht="15" thickBot="1" x14ac:dyDescent="0.35">
      <c r="A172" s="407">
        <v>42</v>
      </c>
      <c r="B172" s="407">
        <v>12500100300</v>
      </c>
      <c r="C172" s="408" t="s">
        <v>3664</v>
      </c>
      <c r="D172" s="408"/>
      <c r="E172" s="408"/>
      <c r="F172" s="409"/>
    </row>
    <row r="173" spans="1:6" ht="15" thickBot="1" x14ac:dyDescent="0.35">
      <c r="A173" s="407">
        <v>43</v>
      </c>
      <c r="B173" s="407">
        <v>11103500200</v>
      </c>
      <c r="C173" s="408" t="s">
        <v>3665</v>
      </c>
      <c r="D173" s="408"/>
      <c r="E173" s="408"/>
      <c r="F173" s="409"/>
    </row>
    <row r="174" spans="1:6" ht="15" thickBot="1" x14ac:dyDescent="0.35">
      <c r="A174" s="407">
        <v>46</v>
      </c>
      <c r="B174" s="407">
        <v>12500700300</v>
      </c>
      <c r="C174" s="408" t="s">
        <v>3666</v>
      </c>
      <c r="D174" s="408"/>
      <c r="E174" s="408"/>
      <c r="F174" s="409"/>
    </row>
    <row r="175" spans="1:6" ht="15" thickBot="1" x14ac:dyDescent="0.35">
      <c r="A175" s="726" t="s">
        <v>3521</v>
      </c>
      <c r="B175" s="727"/>
      <c r="C175" s="728"/>
      <c r="D175" s="503"/>
      <c r="E175" s="503"/>
      <c r="F175" s="411">
        <f>SUM(F139:F174)</f>
        <v>0</v>
      </c>
    </row>
    <row r="176" spans="1:6" ht="15" thickBot="1" x14ac:dyDescent="0.35">
      <c r="A176" s="406"/>
      <c r="B176" s="406">
        <v>13</v>
      </c>
      <c r="C176" s="723" t="s">
        <v>3667</v>
      </c>
      <c r="D176" s="724"/>
      <c r="E176" s="724"/>
      <c r="F176" s="724"/>
    </row>
    <row r="177" spans="1:6" ht="15" thickBot="1" x14ac:dyDescent="0.35">
      <c r="A177" s="407">
        <v>1</v>
      </c>
      <c r="B177" s="407">
        <v>11200300100</v>
      </c>
      <c r="C177" s="408" t="s">
        <v>3668</v>
      </c>
      <c r="D177" s="408"/>
      <c r="E177" s="408"/>
      <c r="F177" s="409"/>
    </row>
    <row r="178" spans="1:6" ht="15" thickBot="1" x14ac:dyDescent="0.35">
      <c r="A178" s="407">
        <v>2</v>
      </c>
      <c r="B178" s="407">
        <v>11200400100</v>
      </c>
      <c r="C178" s="408" t="s">
        <v>3669</v>
      </c>
      <c r="D178" s="408"/>
      <c r="E178" s="408"/>
      <c r="F178" s="409"/>
    </row>
    <row r="179" spans="1:6" ht="15" thickBot="1" x14ac:dyDescent="0.35">
      <c r="A179" s="407">
        <v>3</v>
      </c>
      <c r="B179" s="407">
        <v>11202100100</v>
      </c>
      <c r="C179" s="408" t="s">
        <v>3670</v>
      </c>
      <c r="D179" s="408"/>
      <c r="E179" s="408"/>
      <c r="F179" s="409"/>
    </row>
    <row r="180" spans="1:6" ht="15" thickBot="1" x14ac:dyDescent="0.35">
      <c r="A180" s="407">
        <v>4</v>
      </c>
      <c r="B180" s="407">
        <v>11202300100</v>
      </c>
      <c r="C180" s="408" t="s">
        <v>3671</v>
      </c>
      <c r="D180" s="408"/>
      <c r="E180" s="408"/>
      <c r="F180" s="409"/>
    </row>
    <row r="181" spans="1:6" ht="15" thickBot="1" x14ac:dyDescent="0.35">
      <c r="A181" s="407">
        <v>5</v>
      </c>
      <c r="B181" s="407">
        <v>11200700200</v>
      </c>
      <c r="C181" s="408" t="s">
        <v>3672</v>
      </c>
      <c r="D181" s="408"/>
      <c r="E181" s="408"/>
      <c r="F181" s="409"/>
    </row>
    <row r="182" spans="1:6" ht="15" thickBot="1" x14ac:dyDescent="0.35">
      <c r="A182" s="726" t="s">
        <v>3521</v>
      </c>
      <c r="B182" s="727"/>
      <c r="C182" s="728"/>
      <c r="D182" s="503"/>
      <c r="E182" s="503"/>
      <c r="F182" s="411">
        <f>SUM(F177:F181)</f>
        <v>0</v>
      </c>
    </row>
    <row r="183" spans="1:6" ht="15" thickBot="1" x14ac:dyDescent="0.35">
      <c r="A183" s="729" t="s">
        <v>3409</v>
      </c>
      <c r="B183" s="730"/>
      <c r="C183" s="731"/>
      <c r="D183" s="504"/>
      <c r="E183" s="504"/>
      <c r="F183" s="413">
        <f>F182+F175+F137+F118+F106+F103+F98+F79+F69+F62+F50+F25+F17</f>
        <v>0</v>
      </c>
    </row>
  </sheetData>
  <mergeCells count="27">
    <mergeCell ref="C176:F176"/>
    <mergeCell ref="A182:C182"/>
    <mergeCell ref="A183:C183"/>
    <mergeCell ref="C107:F107"/>
    <mergeCell ref="A118:C118"/>
    <mergeCell ref="C119:F119"/>
    <mergeCell ref="A137:C137"/>
    <mergeCell ref="C138:F138"/>
    <mergeCell ref="A175:C175"/>
    <mergeCell ref="A106:C106"/>
    <mergeCell ref="C51:F51"/>
    <mergeCell ref="A62:C62"/>
    <mergeCell ref="C63:F63"/>
    <mergeCell ref="A69:C69"/>
    <mergeCell ref="C70:F70"/>
    <mergeCell ref="A79:C79"/>
    <mergeCell ref="C80:F80"/>
    <mergeCell ref="A98:C98"/>
    <mergeCell ref="C99:F99"/>
    <mergeCell ref="A103:C103"/>
    <mergeCell ref="C104:F104"/>
    <mergeCell ref="A50:C50"/>
    <mergeCell ref="C3:F3"/>
    <mergeCell ref="A17:C17"/>
    <mergeCell ref="C18:F18"/>
    <mergeCell ref="A25:C25"/>
    <mergeCell ref="C26:F26"/>
  </mergeCells>
  <pageMargins left="0.7" right="0.7" top="0.75" bottom="0.75" header="0.3" footer="0.3"/>
  <pageSetup scale="9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4"/>
  <sheetViews>
    <sheetView zoomScale="80" zoomScaleNormal="80" workbookViewId="0">
      <selection activeCell="G5" sqref="G5"/>
    </sheetView>
  </sheetViews>
  <sheetFormatPr defaultRowHeight="15.6" x14ac:dyDescent="0.3"/>
  <cols>
    <col min="1" max="1" width="3.109375" style="83" bestFit="1" customWidth="1"/>
    <col min="2" max="2" width="17.77734375" style="83" customWidth="1"/>
    <col min="3" max="3" width="47.44140625" style="83" customWidth="1"/>
    <col min="4" max="4" width="18.44140625" style="83" customWidth="1"/>
    <col min="5" max="5" width="16.33203125" style="83" customWidth="1"/>
    <col min="6" max="6" width="18.33203125" style="83" bestFit="1" customWidth="1"/>
    <col min="7" max="7" width="18.6640625" style="83" customWidth="1"/>
    <col min="8" max="8" width="22.109375" style="83" customWidth="1"/>
    <col min="9" max="9" width="15.44140625" style="83" bestFit="1" customWidth="1"/>
    <col min="10" max="10" width="18.33203125" style="83" bestFit="1" customWidth="1"/>
    <col min="11" max="16384" width="8.88671875" style="83"/>
  </cols>
  <sheetData>
    <row r="1" spans="1:8" x14ac:dyDescent="0.3">
      <c r="A1" s="628" t="s">
        <v>3337</v>
      </c>
      <c r="B1" s="628"/>
      <c r="C1" s="628"/>
      <c r="D1" s="628"/>
      <c r="E1" s="628"/>
      <c r="F1" s="628"/>
      <c r="G1" s="628"/>
    </row>
    <row r="2" spans="1:8" ht="31.2" x14ac:dyDescent="0.3">
      <c r="A2" s="155" t="s">
        <v>2918</v>
      </c>
      <c r="B2" s="155" t="s">
        <v>2919</v>
      </c>
      <c r="C2" s="155" t="s">
        <v>2920</v>
      </c>
      <c r="D2" s="79" t="s">
        <v>7</v>
      </c>
      <c r="E2" s="79" t="s">
        <v>2921</v>
      </c>
      <c r="F2" s="79" t="s">
        <v>2922</v>
      </c>
      <c r="G2" s="79" t="s">
        <v>0</v>
      </c>
    </row>
    <row r="3" spans="1:8" ht="31.2" x14ac:dyDescent="0.3">
      <c r="A3" s="86" t="s">
        <v>2923</v>
      </c>
      <c r="B3" s="86" t="s">
        <v>3039</v>
      </c>
      <c r="C3" s="156" t="s">
        <v>540</v>
      </c>
      <c r="D3" s="157">
        <v>420000000</v>
      </c>
      <c r="E3" s="84">
        <v>28046000</v>
      </c>
      <c r="F3" s="84">
        <v>114184000</v>
      </c>
      <c r="G3" s="87">
        <f>E3*13</f>
        <v>364598000</v>
      </c>
      <c r="H3" s="158">
        <f>D3-G3</f>
        <v>55402000</v>
      </c>
    </row>
    <row r="4" spans="1:8" x14ac:dyDescent="0.3">
      <c r="A4" s="86" t="s">
        <v>2925</v>
      </c>
      <c r="B4" s="86" t="s">
        <v>2973</v>
      </c>
      <c r="C4" s="156" t="s">
        <v>447</v>
      </c>
      <c r="D4" s="157">
        <v>200000000</v>
      </c>
      <c r="E4" s="84">
        <v>12500000</v>
      </c>
      <c r="F4" s="84">
        <v>50000000</v>
      </c>
      <c r="G4" s="87">
        <f>E4*13</f>
        <v>162500000</v>
      </c>
      <c r="H4" s="158">
        <f t="shared" ref="H4:H67" si="0">D4-G4</f>
        <v>37500000</v>
      </c>
    </row>
    <row r="5" spans="1:8" ht="31.2" x14ac:dyDescent="0.3">
      <c r="A5" s="86" t="s">
        <v>2927</v>
      </c>
      <c r="B5" s="86" t="s">
        <v>2979</v>
      </c>
      <c r="C5" s="156" t="s">
        <v>2980</v>
      </c>
      <c r="D5" s="157">
        <v>90000000</v>
      </c>
      <c r="E5" s="84">
        <v>6250000</v>
      </c>
      <c r="F5" s="84">
        <v>30875000</v>
      </c>
      <c r="G5" s="87">
        <f>E5*13</f>
        <v>81250000</v>
      </c>
      <c r="H5" s="158">
        <f t="shared" si="0"/>
        <v>8750000</v>
      </c>
    </row>
    <row r="6" spans="1:8" ht="31.2" x14ac:dyDescent="0.3">
      <c r="A6" s="86" t="s">
        <v>2929</v>
      </c>
      <c r="B6" s="86" t="s">
        <v>3012</v>
      </c>
      <c r="C6" s="156" t="s">
        <v>3013</v>
      </c>
      <c r="D6" s="157">
        <v>45000000</v>
      </c>
      <c r="E6" s="84">
        <v>1500000</v>
      </c>
      <c r="F6" s="84">
        <v>27500000</v>
      </c>
      <c r="G6" s="208">
        <v>40000000</v>
      </c>
      <c r="H6" s="158">
        <f t="shared" si="0"/>
        <v>5000000</v>
      </c>
    </row>
    <row r="7" spans="1:8" x14ac:dyDescent="0.3">
      <c r="A7" s="86" t="s">
        <v>2931</v>
      </c>
      <c r="B7" s="86" t="s">
        <v>3041</v>
      </c>
      <c r="C7" s="156" t="s">
        <v>1938</v>
      </c>
      <c r="D7" s="157">
        <v>3000000</v>
      </c>
      <c r="E7" s="84">
        <v>250000</v>
      </c>
      <c r="F7" s="84">
        <v>750000</v>
      </c>
      <c r="G7" s="157">
        <v>3000000</v>
      </c>
      <c r="H7" s="158">
        <f t="shared" si="0"/>
        <v>0</v>
      </c>
    </row>
    <row r="8" spans="1:8" x14ac:dyDescent="0.3">
      <c r="A8" s="86" t="s">
        <v>2933</v>
      </c>
      <c r="B8" s="86" t="s">
        <v>2952</v>
      </c>
      <c r="C8" s="156" t="s">
        <v>220</v>
      </c>
      <c r="D8" s="157">
        <v>24000000</v>
      </c>
      <c r="E8" s="84">
        <v>1500000</v>
      </c>
      <c r="F8" s="84">
        <v>6230420</v>
      </c>
      <c r="G8" s="87">
        <f t="shared" ref="G8:G15" si="1">E8*13</f>
        <v>19500000</v>
      </c>
      <c r="H8" s="158">
        <f t="shared" si="0"/>
        <v>4500000</v>
      </c>
    </row>
    <row r="9" spans="1:8" ht="31.2" x14ac:dyDescent="0.3">
      <c r="A9" s="86" t="s">
        <v>2936</v>
      </c>
      <c r="B9" s="86" t="s">
        <v>3004</v>
      </c>
      <c r="C9" s="156" t="s">
        <v>3005</v>
      </c>
      <c r="D9" s="157">
        <v>24000000</v>
      </c>
      <c r="E9" s="84">
        <v>1250000</v>
      </c>
      <c r="F9" s="84">
        <v>5525000</v>
      </c>
      <c r="G9" s="87">
        <f t="shared" si="1"/>
        <v>16250000</v>
      </c>
      <c r="H9" s="158">
        <f t="shared" si="0"/>
        <v>7750000</v>
      </c>
    </row>
    <row r="10" spans="1:8" x14ac:dyDescent="0.3">
      <c r="A10" s="86" t="s">
        <v>2938</v>
      </c>
      <c r="B10" s="86" t="s">
        <v>3010</v>
      </c>
      <c r="C10" s="156" t="s">
        <v>526</v>
      </c>
      <c r="D10" s="157">
        <v>15000000</v>
      </c>
      <c r="E10" s="84">
        <v>650000</v>
      </c>
      <c r="F10" s="84">
        <v>3800000</v>
      </c>
      <c r="G10" s="87">
        <f t="shared" si="1"/>
        <v>8450000</v>
      </c>
      <c r="H10" s="158">
        <f t="shared" si="0"/>
        <v>6550000</v>
      </c>
    </row>
    <row r="11" spans="1:8" ht="31.2" x14ac:dyDescent="0.3">
      <c r="A11" s="86" t="s">
        <v>2940</v>
      </c>
      <c r="B11" s="86" t="s">
        <v>3134</v>
      </c>
      <c r="C11" s="156" t="s">
        <v>3135</v>
      </c>
      <c r="D11" s="157">
        <v>10000000</v>
      </c>
      <c r="E11" s="84">
        <v>750000</v>
      </c>
      <c r="F11" s="84">
        <v>3750000</v>
      </c>
      <c r="G11" s="87">
        <f t="shared" si="1"/>
        <v>9750000</v>
      </c>
      <c r="H11" s="158">
        <f t="shared" si="0"/>
        <v>250000</v>
      </c>
    </row>
    <row r="12" spans="1:8" ht="31.2" x14ac:dyDescent="0.3">
      <c r="A12" s="86" t="s">
        <v>2942</v>
      </c>
      <c r="B12" s="86" t="s">
        <v>2941</v>
      </c>
      <c r="C12" s="156" t="s">
        <v>250</v>
      </c>
      <c r="D12" s="157">
        <v>18000000</v>
      </c>
      <c r="E12" s="84">
        <v>1025000</v>
      </c>
      <c r="F12" s="84">
        <v>5000000</v>
      </c>
      <c r="G12" s="87">
        <f t="shared" si="1"/>
        <v>13325000</v>
      </c>
      <c r="H12" s="158">
        <f t="shared" si="0"/>
        <v>4675000</v>
      </c>
    </row>
    <row r="13" spans="1:8" ht="31.2" x14ac:dyDescent="0.3">
      <c r="A13" s="86" t="s">
        <v>2944</v>
      </c>
      <c r="B13" s="86" t="s">
        <v>3045</v>
      </c>
      <c r="C13" s="156" t="s">
        <v>1924</v>
      </c>
      <c r="D13" s="157">
        <v>5000000</v>
      </c>
      <c r="E13" s="84">
        <v>300000</v>
      </c>
      <c r="F13" s="84">
        <v>900000</v>
      </c>
      <c r="G13" s="87">
        <f t="shared" si="1"/>
        <v>3900000</v>
      </c>
      <c r="H13" s="158">
        <f t="shared" si="0"/>
        <v>1100000</v>
      </c>
    </row>
    <row r="14" spans="1:8" x14ac:dyDescent="0.3">
      <c r="A14" s="86" t="s">
        <v>2946</v>
      </c>
      <c r="B14" s="86" t="s">
        <v>3069</v>
      </c>
      <c r="C14" s="156" t="s">
        <v>664</v>
      </c>
      <c r="D14" s="157">
        <v>12000000</v>
      </c>
      <c r="E14" s="84">
        <v>600000</v>
      </c>
      <c r="F14" s="84">
        <v>3310000</v>
      </c>
      <c r="G14" s="87">
        <f t="shared" si="1"/>
        <v>7800000</v>
      </c>
      <c r="H14" s="158">
        <f t="shared" si="0"/>
        <v>4200000</v>
      </c>
    </row>
    <row r="15" spans="1:8" x14ac:dyDescent="0.3">
      <c r="A15" s="86" t="s">
        <v>2949</v>
      </c>
      <c r="B15" s="86" t="s">
        <v>3065</v>
      </c>
      <c r="C15" s="156" t="s">
        <v>650</v>
      </c>
      <c r="D15" s="157">
        <v>12000000</v>
      </c>
      <c r="E15" s="84">
        <v>900000</v>
      </c>
      <c r="F15" s="84">
        <v>3600000</v>
      </c>
      <c r="G15" s="87">
        <f t="shared" si="1"/>
        <v>11700000</v>
      </c>
      <c r="H15" s="158">
        <f t="shared" si="0"/>
        <v>300000</v>
      </c>
    </row>
    <row r="16" spans="1:8" ht="31.2" x14ac:dyDescent="0.3">
      <c r="A16" s="86" t="s">
        <v>2951</v>
      </c>
      <c r="B16" s="86" t="s">
        <v>3037</v>
      </c>
      <c r="C16" s="156" t="s">
        <v>1880</v>
      </c>
      <c r="D16" s="157">
        <v>7000000</v>
      </c>
      <c r="E16" s="84">
        <v>200000</v>
      </c>
      <c r="F16" s="84">
        <v>600000</v>
      </c>
      <c r="G16" s="200">
        <v>3000000</v>
      </c>
      <c r="H16" s="158">
        <f t="shared" si="0"/>
        <v>4000000</v>
      </c>
    </row>
    <row r="17" spans="1:8" ht="31.2" x14ac:dyDescent="0.3">
      <c r="A17" s="86" t="s">
        <v>2953</v>
      </c>
      <c r="B17" s="86" t="s">
        <v>3100</v>
      </c>
      <c r="C17" s="156" t="s">
        <v>2108</v>
      </c>
      <c r="D17" s="157">
        <v>15000000</v>
      </c>
      <c r="E17" s="84">
        <v>1000000</v>
      </c>
      <c r="F17" s="84">
        <v>4000000</v>
      </c>
      <c r="G17" s="87">
        <f>E17*13</f>
        <v>13000000</v>
      </c>
      <c r="H17" s="158">
        <f t="shared" si="0"/>
        <v>2000000</v>
      </c>
    </row>
    <row r="18" spans="1:8" x14ac:dyDescent="0.3">
      <c r="A18" s="86" t="s">
        <v>2956</v>
      </c>
      <c r="B18" s="86" t="s">
        <v>3182</v>
      </c>
      <c r="C18" s="156" t="s">
        <v>2631</v>
      </c>
      <c r="D18" s="157">
        <v>15000000</v>
      </c>
      <c r="E18" s="84">
        <v>600000</v>
      </c>
      <c r="F18" s="84">
        <v>5487189.7199999997</v>
      </c>
      <c r="G18" s="87">
        <f>E18*13</f>
        <v>7800000</v>
      </c>
      <c r="H18" s="158">
        <f t="shared" si="0"/>
        <v>7200000</v>
      </c>
    </row>
    <row r="19" spans="1:8" x14ac:dyDescent="0.3">
      <c r="A19" s="86" t="s">
        <v>2958</v>
      </c>
      <c r="B19" s="86" t="s">
        <v>2932</v>
      </c>
      <c r="C19" s="156" t="s">
        <v>1689</v>
      </c>
      <c r="D19" s="157">
        <v>6500000</v>
      </c>
      <c r="E19" s="84">
        <v>275000</v>
      </c>
      <c r="F19" s="84">
        <v>825000</v>
      </c>
      <c r="G19" s="87">
        <f>E19*13</f>
        <v>3575000</v>
      </c>
      <c r="H19" s="158">
        <f t="shared" si="0"/>
        <v>2925000</v>
      </c>
    </row>
    <row r="20" spans="1:8" x14ac:dyDescent="0.3">
      <c r="A20" s="86" t="s">
        <v>2960</v>
      </c>
      <c r="B20" s="86" t="s">
        <v>2950</v>
      </c>
      <c r="C20" s="156" t="s">
        <v>264</v>
      </c>
      <c r="D20" s="157">
        <v>9000000</v>
      </c>
      <c r="E20" s="84">
        <v>800000</v>
      </c>
      <c r="F20" s="84">
        <v>2400000</v>
      </c>
      <c r="G20" s="87">
        <v>9000000</v>
      </c>
      <c r="H20" s="158">
        <f t="shared" si="0"/>
        <v>0</v>
      </c>
    </row>
    <row r="21" spans="1:8" ht="31.2" x14ac:dyDescent="0.3">
      <c r="A21" s="86" t="s">
        <v>2962</v>
      </c>
      <c r="B21" s="86" t="s">
        <v>3154</v>
      </c>
      <c r="C21" s="156" t="s">
        <v>1527</v>
      </c>
      <c r="D21" s="157">
        <v>18000000</v>
      </c>
      <c r="E21" s="84">
        <v>1000000</v>
      </c>
      <c r="F21" s="84">
        <v>3000000</v>
      </c>
      <c r="G21" s="87">
        <f t="shared" ref="G21:G26" si="2">E21*13</f>
        <v>13000000</v>
      </c>
      <c r="H21" s="158">
        <f t="shared" si="0"/>
        <v>5000000</v>
      </c>
    </row>
    <row r="22" spans="1:8" x14ac:dyDescent="0.3">
      <c r="A22" s="86" t="s">
        <v>2964</v>
      </c>
      <c r="B22" s="86" t="s">
        <v>3143</v>
      </c>
      <c r="C22" s="156" t="s">
        <v>2467</v>
      </c>
      <c r="D22" s="157">
        <v>12000000</v>
      </c>
      <c r="E22" s="84">
        <v>750000</v>
      </c>
      <c r="F22" s="84">
        <v>2250000</v>
      </c>
      <c r="G22" s="87">
        <f t="shared" si="2"/>
        <v>9750000</v>
      </c>
      <c r="H22" s="158">
        <f t="shared" si="0"/>
        <v>2250000</v>
      </c>
    </row>
    <row r="23" spans="1:8" ht="31.2" x14ac:dyDescent="0.3">
      <c r="A23" s="86" t="s">
        <v>2966</v>
      </c>
      <c r="B23" s="86" t="s">
        <v>3221</v>
      </c>
      <c r="C23" s="156" t="s">
        <v>438</v>
      </c>
      <c r="D23" s="157">
        <v>10000000</v>
      </c>
      <c r="E23" s="84">
        <v>650000</v>
      </c>
      <c r="F23" s="84">
        <v>2600000</v>
      </c>
      <c r="G23" s="87">
        <f t="shared" si="2"/>
        <v>8450000</v>
      </c>
      <c r="H23" s="158">
        <f t="shared" si="0"/>
        <v>1550000</v>
      </c>
    </row>
    <row r="24" spans="1:8" x14ac:dyDescent="0.3">
      <c r="A24" s="86" t="s">
        <v>2969</v>
      </c>
      <c r="B24" s="86" t="s">
        <v>3197</v>
      </c>
      <c r="C24" s="156" t="s">
        <v>3198</v>
      </c>
      <c r="D24" s="157">
        <v>0</v>
      </c>
      <c r="E24" s="84"/>
      <c r="F24" s="84"/>
      <c r="G24" s="87">
        <f t="shared" si="2"/>
        <v>0</v>
      </c>
      <c r="H24" s="158">
        <f t="shared" si="0"/>
        <v>0</v>
      </c>
    </row>
    <row r="25" spans="1:8" ht="31.2" x14ac:dyDescent="0.3">
      <c r="A25" s="86" t="s">
        <v>2972</v>
      </c>
      <c r="B25" s="86" t="s">
        <v>3200</v>
      </c>
      <c r="C25" s="156" t="s">
        <v>3201</v>
      </c>
      <c r="D25" s="157">
        <v>0</v>
      </c>
      <c r="E25" s="84"/>
      <c r="F25" s="84"/>
      <c r="G25" s="87">
        <f t="shared" si="2"/>
        <v>0</v>
      </c>
      <c r="H25" s="158">
        <f t="shared" si="0"/>
        <v>0</v>
      </c>
    </row>
    <row r="26" spans="1:8" ht="31.2" x14ac:dyDescent="0.3">
      <c r="A26" s="86" t="s">
        <v>2974</v>
      </c>
      <c r="B26" s="86" t="s">
        <v>3054</v>
      </c>
      <c r="C26" s="156" t="s">
        <v>635</v>
      </c>
      <c r="D26" s="157">
        <v>12000000</v>
      </c>
      <c r="E26" s="84">
        <v>800000</v>
      </c>
      <c r="F26" s="84">
        <v>2400000</v>
      </c>
      <c r="G26" s="87">
        <f t="shared" si="2"/>
        <v>10400000</v>
      </c>
      <c r="H26" s="158">
        <f t="shared" si="0"/>
        <v>1600000</v>
      </c>
    </row>
    <row r="27" spans="1:8" x14ac:dyDescent="0.3">
      <c r="A27" s="86" t="s">
        <v>2976</v>
      </c>
      <c r="B27" s="86" t="s">
        <v>3165</v>
      </c>
      <c r="C27" s="156" t="s">
        <v>2736</v>
      </c>
      <c r="D27" s="157">
        <v>1420000000</v>
      </c>
      <c r="E27" s="84">
        <v>61468500</v>
      </c>
      <c r="F27" s="84">
        <v>307342500</v>
      </c>
      <c r="G27" s="201">
        <v>780000000</v>
      </c>
      <c r="H27" s="158">
        <f t="shared" si="0"/>
        <v>640000000</v>
      </c>
    </row>
    <row r="28" spans="1:8" x14ac:dyDescent="0.3">
      <c r="A28" s="86" t="s">
        <v>2978</v>
      </c>
      <c r="B28" s="86" t="s">
        <v>3047</v>
      </c>
      <c r="C28" s="156" t="s">
        <v>584</v>
      </c>
      <c r="D28" s="157">
        <v>30000000</v>
      </c>
      <c r="E28" s="84">
        <v>1666000</v>
      </c>
      <c r="F28" s="84">
        <v>6664000</v>
      </c>
      <c r="G28" s="87">
        <f t="shared" ref="G28:G48" si="3">E28*13</f>
        <v>21658000</v>
      </c>
      <c r="H28" s="158">
        <f t="shared" si="0"/>
        <v>8342000</v>
      </c>
    </row>
    <row r="29" spans="1:8" x14ac:dyDescent="0.3">
      <c r="A29" s="86" t="s">
        <v>2981</v>
      </c>
      <c r="B29" s="86" t="s">
        <v>3151</v>
      </c>
      <c r="C29" s="156" t="s">
        <v>3152</v>
      </c>
      <c r="D29" s="157">
        <v>10000000</v>
      </c>
      <c r="E29" s="84">
        <v>300000</v>
      </c>
      <c r="F29" s="84">
        <v>1500000</v>
      </c>
      <c r="G29" s="87">
        <f t="shared" si="3"/>
        <v>3900000</v>
      </c>
      <c r="H29" s="158">
        <f t="shared" si="0"/>
        <v>6100000</v>
      </c>
    </row>
    <row r="30" spans="1:8" x14ac:dyDescent="0.3">
      <c r="A30" s="86" t="s">
        <v>2983</v>
      </c>
      <c r="B30" s="86" t="s">
        <v>3007</v>
      </c>
      <c r="C30" s="156" t="s">
        <v>3008</v>
      </c>
      <c r="D30" s="157">
        <v>117000000</v>
      </c>
      <c r="E30" s="84">
        <v>4200000</v>
      </c>
      <c r="F30" s="84">
        <v>21000000</v>
      </c>
      <c r="G30" s="87">
        <f t="shared" si="3"/>
        <v>54600000</v>
      </c>
      <c r="H30" s="158">
        <f t="shared" si="0"/>
        <v>62400000</v>
      </c>
    </row>
    <row r="31" spans="1:8" x14ac:dyDescent="0.3">
      <c r="A31" s="86" t="s">
        <v>2985</v>
      </c>
      <c r="B31" s="86" t="s">
        <v>2991</v>
      </c>
      <c r="C31" s="156" t="s">
        <v>2992</v>
      </c>
      <c r="D31" s="157">
        <v>94000000</v>
      </c>
      <c r="E31" s="84">
        <v>3477750</v>
      </c>
      <c r="F31" s="84">
        <v>17388750</v>
      </c>
      <c r="G31" s="87">
        <f t="shared" si="3"/>
        <v>45210750</v>
      </c>
      <c r="H31" s="158">
        <f t="shared" si="0"/>
        <v>48789250</v>
      </c>
    </row>
    <row r="32" spans="1:8" ht="31.2" x14ac:dyDescent="0.3">
      <c r="A32" s="86" t="s">
        <v>2987</v>
      </c>
      <c r="B32" s="86" t="s">
        <v>3128</v>
      </c>
      <c r="C32" s="156" t="s">
        <v>1275</v>
      </c>
      <c r="D32" s="157">
        <v>18000000</v>
      </c>
      <c r="E32" s="84">
        <v>950000</v>
      </c>
      <c r="F32" s="84">
        <v>2850000</v>
      </c>
      <c r="G32" s="87">
        <f t="shared" si="3"/>
        <v>12350000</v>
      </c>
      <c r="H32" s="158">
        <f t="shared" si="0"/>
        <v>5650000</v>
      </c>
    </row>
    <row r="33" spans="1:8" x14ac:dyDescent="0.3">
      <c r="A33" s="86" t="s">
        <v>2990</v>
      </c>
      <c r="B33" s="86" t="s">
        <v>3130</v>
      </c>
      <c r="C33" s="156" t="s">
        <v>2427</v>
      </c>
      <c r="D33" s="157">
        <v>6000000</v>
      </c>
      <c r="E33" s="84">
        <v>600000</v>
      </c>
      <c r="F33" s="84">
        <v>1800000</v>
      </c>
      <c r="G33" s="87">
        <f t="shared" si="3"/>
        <v>7800000</v>
      </c>
      <c r="H33" s="158">
        <f t="shared" si="0"/>
        <v>-1800000</v>
      </c>
    </row>
    <row r="34" spans="1:8" x14ac:dyDescent="0.3">
      <c r="A34" s="86" t="s">
        <v>2993</v>
      </c>
      <c r="B34" s="86" t="s">
        <v>3015</v>
      </c>
      <c r="C34" s="156" t="s">
        <v>3016</v>
      </c>
      <c r="D34" s="157">
        <v>0</v>
      </c>
      <c r="E34" s="84"/>
      <c r="F34" s="84"/>
      <c r="G34" s="87">
        <f t="shared" si="3"/>
        <v>0</v>
      </c>
      <c r="H34" s="158">
        <f t="shared" si="0"/>
        <v>0</v>
      </c>
    </row>
    <row r="35" spans="1:8" x14ac:dyDescent="0.3">
      <c r="A35" s="86" t="s">
        <v>2995</v>
      </c>
      <c r="B35" s="86" t="s">
        <v>2924</v>
      </c>
      <c r="C35" s="156" t="s">
        <v>2262</v>
      </c>
      <c r="D35" s="157">
        <v>7000000</v>
      </c>
      <c r="E35" s="84">
        <v>500000</v>
      </c>
      <c r="F35" s="84">
        <v>1500000</v>
      </c>
      <c r="G35" s="87">
        <f t="shared" si="3"/>
        <v>6500000</v>
      </c>
      <c r="H35" s="158">
        <f t="shared" si="0"/>
        <v>500000</v>
      </c>
    </row>
    <row r="36" spans="1:8" x14ac:dyDescent="0.3">
      <c r="A36" s="86" t="s">
        <v>2998</v>
      </c>
      <c r="B36" s="86" t="s">
        <v>3028</v>
      </c>
      <c r="C36" s="156" t="s">
        <v>3029</v>
      </c>
      <c r="D36" s="157">
        <v>10000000</v>
      </c>
      <c r="E36" s="84">
        <v>400000</v>
      </c>
      <c r="F36" s="84">
        <v>1200000</v>
      </c>
      <c r="G36" s="87">
        <f t="shared" si="3"/>
        <v>5200000</v>
      </c>
      <c r="H36" s="158">
        <f t="shared" si="0"/>
        <v>4800000</v>
      </c>
    </row>
    <row r="37" spans="1:8" x14ac:dyDescent="0.3">
      <c r="A37" s="86" t="s">
        <v>3000</v>
      </c>
      <c r="B37" s="86" t="s">
        <v>2994</v>
      </c>
      <c r="C37" s="156" t="s">
        <v>1825</v>
      </c>
      <c r="D37" s="157">
        <v>48000000</v>
      </c>
      <c r="E37" s="84">
        <v>3200000</v>
      </c>
      <c r="F37" s="84">
        <v>12800000</v>
      </c>
      <c r="G37" s="87">
        <f t="shared" si="3"/>
        <v>41600000</v>
      </c>
      <c r="H37" s="158">
        <f t="shared" si="0"/>
        <v>6400000</v>
      </c>
    </row>
    <row r="38" spans="1:8" ht="31.2" x14ac:dyDescent="0.3">
      <c r="A38" s="86" t="s">
        <v>3003</v>
      </c>
      <c r="B38" s="86" t="s">
        <v>3018</v>
      </c>
      <c r="C38" s="156" t="s">
        <v>3019</v>
      </c>
      <c r="D38" s="157">
        <v>4000000</v>
      </c>
      <c r="E38" s="84">
        <v>200000</v>
      </c>
      <c r="F38" s="84">
        <v>1470000</v>
      </c>
      <c r="G38" s="87">
        <f t="shared" si="3"/>
        <v>2600000</v>
      </c>
      <c r="H38" s="158">
        <f t="shared" si="0"/>
        <v>1400000</v>
      </c>
    </row>
    <row r="39" spans="1:8" x14ac:dyDescent="0.3">
      <c r="A39" s="86" t="s">
        <v>3006</v>
      </c>
      <c r="B39" s="86" t="s">
        <v>3141</v>
      </c>
      <c r="C39" s="156" t="s">
        <v>2536</v>
      </c>
      <c r="D39" s="157">
        <v>14000000</v>
      </c>
      <c r="E39" s="84">
        <v>800000</v>
      </c>
      <c r="F39" s="84">
        <v>3200000</v>
      </c>
      <c r="G39" s="87">
        <f t="shared" si="3"/>
        <v>10400000</v>
      </c>
      <c r="H39" s="158">
        <f t="shared" si="0"/>
        <v>3600000</v>
      </c>
    </row>
    <row r="40" spans="1:8" x14ac:dyDescent="0.3">
      <c r="A40" s="86" t="s">
        <v>3009</v>
      </c>
      <c r="B40" s="86" t="s">
        <v>2963</v>
      </c>
      <c r="C40" s="156" t="s">
        <v>1748</v>
      </c>
      <c r="D40" s="157">
        <v>42000000</v>
      </c>
      <c r="E40" s="84">
        <v>2800000</v>
      </c>
      <c r="F40" s="84">
        <v>11400000</v>
      </c>
      <c r="G40" s="87">
        <f t="shared" si="3"/>
        <v>36400000</v>
      </c>
      <c r="H40" s="158">
        <f t="shared" si="0"/>
        <v>5600000</v>
      </c>
    </row>
    <row r="41" spans="1:8" ht="31.2" x14ac:dyDescent="0.3">
      <c r="A41" s="86" t="s">
        <v>3011</v>
      </c>
      <c r="B41" s="86" t="s">
        <v>2988</v>
      </c>
      <c r="C41" s="156" t="s">
        <v>2989</v>
      </c>
      <c r="D41" s="157">
        <v>4000000</v>
      </c>
      <c r="E41" s="84">
        <v>100000</v>
      </c>
      <c r="F41" s="84">
        <v>400000</v>
      </c>
      <c r="G41" s="87">
        <f t="shared" si="3"/>
        <v>1300000</v>
      </c>
      <c r="H41" s="158">
        <f t="shared" si="0"/>
        <v>2700000</v>
      </c>
    </row>
    <row r="42" spans="1:8" ht="31.2" x14ac:dyDescent="0.3">
      <c r="A42" s="86" t="s">
        <v>3014</v>
      </c>
      <c r="B42" s="86" t="s">
        <v>3049</v>
      </c>
      <c r="C42" s="156" t="s">
        <v>3050</v>
      </c>
      <c r="D42" s="157">
        <v>16000000</v>
      </c>
      <c r="E42" s="84">
        <v>666600</v>
      </c>
      <c r="F42" s="84">
        <v>2666400</v>
      </c>
      <c r="G42" s="87">
        <f t="shared" si="3"/>
        <v>8665800</v>
      </c>
      <c r="H42" s="158">
        <f t="shared" si="0"/>
        <v>7334200</v>
      </c>
    </row>
    <row r="43" spans="1:8" x14ac:dyDescent="0.3">
      <c r="A43" s="86" t="s">
        <v>3017</v>
      </c>
      <c r="B43" s="86" t="s">
        <v>3158</v>
      </c>
      <c r="C43" s="156" t="s">
        <v>2567</v>
      </c>
      <c r="D43" s="157">
        <v>32000000</v>
      </c>
      <c r="E43" s="84">
        <v>2133300</v>
      </c>
      <c r="F43" s="84">
        <v>9383200</v>
      </c>
      <c r="G43" s="87">
        <f t="shared" si="3"/>
        <v>27732900</v>
      </c>
      <c r="H43" s="158">
        <f t="shared" si="0"/>
        <v>4267100</v>
      </c>
    </row>
    <row r="44" spans="1:8" x14ac:dyDescent="0.3">
      <c r="A44" s="86" t="s">
        <v>3020</v>
      </c>
      <c r="B44" s="86" t="s">
        <v>3021</v>
      </c>
      <c r="C44" s="156" t="s">
        <v>1835</v>
      </c>
      <c r="D44" s="157">
        <v>60000000</v>
      </c>
      <c r="E44" s="84">
        <v>4000000</v>
      </c>
      <c r="F44" s="84">
        <v>16333000</v>
      </c>
      <c r="G44" s="87">
        <f t="shared" si="3"/>
        <v>52000000</v>
      </c>
      <c r="H44" s="158">
        <f t="shared" si="0"/>
        <v>8000000</v>
      </c>
    </row>
    <row r="45" spans="1:8" ht="31.2" x14ac:dyDescent="0.3">
      <c r="A45" s="86" t="s">
        <v>3022</v>
      </c>
      <c r="B45" s="86" t="s">
        <v>2943</v>
      </c>
      <c r="C45" s="156" t="s">
        <v>1728</v>
      </c>
      <c r="D45" s="157">
        <v>15000000</v>
      </c>
      <c r="E45" s="84">
        <v>1200000</v>
      </c>
      <c r="F45" s="84">
        <v>4800000</v>
      </c>
      <c r="G45" s="87">
        <f t="shared" si="3"/>
        <v>15600000</v>
      </c>
      <c r="H45" s="158">
        <f t="shared" si="0"/>
        <v>-600000</v>
      </c>
    </row>
    <row r="46" spans="1:8" x14ac:dyDescent="0.3">
      <c r="A46" s="86" t="s">
        <v>3025</v>
      </c>
      <c r="B46" s="86" t="s">
        <v>2957</v>
      </c>
      <c r="C46" s="156" t="s">
        <v>280</v>
      </c>
      <c r="D46" s="157">
        <v>40000000</v>
      </c>
      <c r="E46" s="84">
        <v>1600000</v>
      </c>
      <c r="F46" s="84">
        <v>6829500</v>
      </c>
      <c r="G46" s="87">
        <f t="shared" si="3"/>
        <v>20800000</v>
      </c>
      <c r="H46" s="158">
        <f t="shared" si="0"/>
        <v>19200000</v>
      </c>
    </row>
    <row r="47" spans="1:8" ht="31.2" x14ac:dyDescent="0.3">
      <c r="A47" s="86" t="s">
        <v>3027</v>
      </c>
      <c r="B47" s="86" t="s">
        <v>3073</v>
      </c>
      <c r="C47" s="156" t="s">
        <v>2039</v>
      </c>
      <c r="D47" s="157">
        <v>20000000</v>
      </c>
      <c r="E47" s="84">
        <v>1500000</v>
      </c>
      <c r="F47" s="84">
        <v>4500000</v>
      </c>
      <c r="G47" s="87">
        <f t="shared" si="3"/>
        <v>19500000</v>
      </c>
      <c r="H47" s="158">
        <f t="shared" si="0"/>
        <v>500000</v>
      </c>
    </row>
    <row r="48" spans="1:8" ht="31.2" x14ac:dyDescent="0.3">
      <c r="A48" s="86" t="s">
        <v>3030</v>
      </c>
      <c r="B48" s="86" t="s">
        <v>3085</v>
      </c>
      <c r="C48" s="156" t="s">
        <v>3086</v>
      </c>
      <c r="D48" s="157">
        <v>5000000</v>
      </c>
      <c r="E48" s="84">
        <v>360000</v>
      </c>
      <c r="F48" s="84">
        <v>1080000</v>
      </c>
      <c r="G48" s="87">
        <f t="shared" si="3"/>
        <v>4680000</v>
      </c>
      <c r="H48" s="158">
        <f t="shared" si="0"/>
        <v>320000</v>
      </c>
    </row>
    <row r="49" spans="1:8" x14ac:dyDescent="0.3">
      <c r="A49" s="86" t="s">
        <v>3033</v>
      </c>
      <c r="B49" s="86" t="s">
        <v>3092</v>
      </c>
      <c r="C49" s="156" t="s">
        <v>710</v>
      </c>
      <c r="D49" s="157">
        <v>13500000</v>
      </c>
      <c r="E49" s="84">
        <v>1200000</v>
      </c>
      <c r="F49" s="84">
        <v>3904500</v>
      </c>
      <c r="G49" s="208">
        <v>14500000</v>
      </c>
      <c r="H49" s="158">
        <f t="shared" si="0"/>
        <v>-1000000</v>
      </c>
    </row>
    <row r="50" spans="1:8" ht="46.8" x14ac:dyDescent="0.3">
      <c r="A50" s="86" t="s">
        <v>3036</v>
      </c>
      <c r="B50" s="86" t="s">
        <v>3234</v>
      </c>
      <c r="C50" s="156" t="s">
        <v>3235</v>
      </c>
      <c r="D50" s="157">
        <v>5000000</v>
      </c>
      <c r="E50" s="84"/>
      <c r="F50" s="84"/>
      <c r="G50" s="87">
        <f>D50/2</f>
        <v>2500000</v>
      </c>
      <c r="H50" s="158">
        <f t="shared" si="0"/>
        <v>2500000</v>
      </c>
    </row>
    <row r="51" spans="1:8" x14ac:dyDescent="0.3">
      <c r="A51" s="86" t="s">
        <v>3038</v>
      </c>
      <c r="B51" s="86" t="s">
        <v>3031</v>
      </c>
      <c r="C51" s="156" t="s">
        <v>3032</v>
      </c>
      <c r="D51" s="157">
        <v>1000000</v>
      </c>
      <c r="E51" s="84">
        <v>50000</v>
      </c>
      <c r="F51" s="84">
        <v>150000</v>
      </c>
      <c r="G51" s="87">
        <f t="shared" ref="G51:G75" si="4">E51*13</f>
        <v>650000</v>
      </c>
      <c r="H51" s="158">
        <f t="shared" si="0"/>
        <v>350000</v>
      </c>
    </row>
    <row r="52" spans="1:8" ht="31.2" x14ac:dyDescent="0.3">
      <c r="A52" s="86" t="s">
        <v>3040</v>
      </c>
      <c r="B52" s="86" t="s">
        <v>2928</v>
      </c>
      <c r="C52" s="156" t="s">
        <v>39</v>
      </c>
      <c r="D52" s="157">
        <v>7500000</v>
      </c>
      <c r="E52" s="84">
        <v>375000</v>
      </c>
      <c r="F52" s="84">
        <v>1125000</v>
      </c>
      <c r="G52" s="87">
        <f t="shared" si="4"/>
        <v>4875000</v>
      </c>
      <c r="H52" s="158">
        <f t="shared" si="0"/>
        <v>2625000</v>
      </c>
    </row>
    <row r="53" spans="1:8" x14ac:dyDescent="0.3">
      <c r="A53" s="86" t="s">
        <v>3042</v>
      </c>
      <c r="B53" s="86" t="s">
        <v>3023</v>
      </c>
      <c r="C53" s="156" t="s">
        <v>3024</v>
      </c>
      <c r="D53" s="157">
        <v>9000000</v>
      </c>
      <c r="E53" s="84">
        <v>500000</v>
      </c>
      <c r="F53" s="84">
        <v>1500000</v>
      </c>
      <c r="G53" s="87">
        <f t="shared" si="4"/>
        <v>6500000</v>
      </c>
      <c r="H53" s="158">
        <f t="shared" si="0"/>
        <v>2500000</v>
      </c>
    </row>
    <row r="54" spans="1:8" ht="31.2" x14ac:dyDescent="0.3">
      <c r="A54" s="86" t="s">
        <v>3044</v>
      </c>
      <c r="B54" s="86" t="s">
        <v>2945</v>
      </c>
      <c r="C54" s="156" t="s">
        <v>125</v>
      </c>
      <c r="D54" s="157">
        <v>5000000</v>
      </c>
      <c r="E54" s="84">
        <v>262500</v>
      </c>
      <c r="F54" s="84">
        <v>787500</v>
      </c>
      <c r="G54" s="87">
        <f t="shared" si="4"/>
        <v>3412500</v>
      </c>
      <c r="H54" s="158">
        <f t="shared" si="0"/>
        <v>1587500</v>
      </c>
    </row>
    <row r="55" spans="1:8" ht="31.2" x14ac:dyDescent="0.3">
      <c r="A55" s="86" t="s">
        <v>3046</v>
      </c>
      <c r="B55" s="86" t="s">
        <v>3219</v>
      </c>
      <c r="C55" s="156" t="s">
        <v>134</v>
      </c>
      <c r="D55" s="157">
        <v>6600000</v>
      </c>
      <c r="E55" s="84">
        <v>275000</v>
      </c>
      <c r="F55" s="84">
        <v>825000</v>
      </c>
      <c r="G55" s="87">
        <f t="shared" si="4"/>
        <v>3575000</v>
      </c>
      <c r="H55" s="158">
        <f t="shared" si="0"/>
        <v>3025000</v>
      </c>
    </row>
    <row r="56" spans="1:8" x14ac:dyDescent="0.3">
      <c r="A56" s="86" t="s">
        <v>3048</v>
      </c>
      <c r="B56" s="86" t="s">
        <v>2959</v>
      </c>
      <c r="C56" s="156" t="s">
        <v>314</v>
      </c>
      <c r="D56" s="157">
        <v>6000000</v>
      </c>
      <c r="E56" s="84">
        <v>400000</v>
      </c>
      <c r="F56" s="84">
        <v>1200000</v>
      </c>
      <c r="G56" s="87">
        <f t="shared" si="4"/>
        <v>5200000</v>
      </c>
      <c r="H56" s="158">
        <f t="shared" si="0"/>
        <v>800000</v>
      </c>
    </row>
    <row r="57" spans="1:8" x14ac:dyDescent="0.3">
      <c r="A57" s="86" t="s">
        <v>3051</v>
      </c>
      <c r="B57" s="86" t="s">
        <v>3118</v>
      </c>
      <c r="C57" s="156" t="s">
        <v>1079</v>
      </c>
      <c r="D57" s="157">
        <v>150000000</v>
      </c>
      <c r="E57" s="84">
        <v>12000000</v>
      </c>
      <c r="F57" s="84">
        <v>59286000</v>
      </c>
      <c r="G57" s="157">
        <v>150000000</v>
      </c>
      <c r="H57" s="158">
        <f t="shared" si="0"/>
        <v>0</v>
      </c>
    </row>
    <row r="58" spans="1:8" x14ac:dyDescent="0.3">
      <c r="A58" s="86" t="s">
        <v>3053</v>
      </c>
      <c r="B58" s="86" t="s">
        <v>3001</v>
      </c>
      <c r="C58" s="156" t="s">
        <v>3002</v>
      </c>
      <c r="D58" s="157">
        <v>24000000</v>
      </c>
      <c r="E58" s="84">
        <v>2000000</v>
      </c>
      <c r="F58" s="84">
        <v>8760000</v>
      </c>
      <c r="G58" s="157">
        <v>24000000</v>
      </c>
      <c r="H58" s="158">
        <f t="shared" si="0"/>
        <v>0</v>
      </c>
    </row>
    <row r="59" spans="1:8" x14ac:dyDescent="0.3">
      <c r="A59" s="86" t="s">
        <v>3055</v>
      </c>
      <c r="B59" s="86" t="s">
        <v>3162</v>
      </c>
      <c r="C59" s="156" t="s">
        <v>3163</v>
      </c>
      <c r="D59" s="157">
        <v>12000000</v>
      </c>
      <c r="E59" s="84">
        <v>1000000</v>
      </c>
      <c r="F59" s="84">
        <v>5000000</v>
      </c>
      <c r="G59" s="157">
        <v>12000000</v>
      </c>
      <c r="H59" s="158">
        <f t="shared" si="0"/>
        <v>0</v>
      </c>
    </row>
    <row r="60" spans="1:8" x14ac:dyDescent="0.3">
      <c r="A60" s="86" t="s">
        <v>3057</v>
      </c>
      <c r="B60" s="86" t="s">
        <v>2977</v>
      </c>
      <c r="C60" s="156" t="s">
        <v>433</v>
      </c>
      <c r="D60" s="157">
        <v>24000000</v>
      </c>
      <c r="E60" s="84">
        <v>2000000</v>
      </c>
      <c r="F60" s="84">
        <v>9321510</v>
      </c>
      <c r="G60" s="157">
        <v>24000000</v>
      </c>
      <c r="H60" s="158">
        <f t="shared" si="0"/>
        <v>0</v>
      </c>
    </row>
    <row r="61" spans="1:8" x14ac:dyDescent="0.3">
      <c r="A61" s="86" t="s">
        <v>3060</v>
      </c>
      <c r="B61" s="86" t="s">
        <v>2986</v>
      </c>
      <c r="C61" s="156" t="s">
        <v>1779</v>
      </c>
      <c r="D61" s="157">
        <v>140000000</v>
      </c>
      <c r="E61" s="84">
        <v>11600000</v>
      </c>
      <c r="F61" s="84">
        <v>46400000</v>
      </c>
      <c r="G61" s="157">
        <v>140000000</v>
      </c>
      <c r="H61" s="158">
        <f t="shared" si="0"/>
        <v>0</v>
      </c>
    </row>
    <row r="62" spans="1:8" x14ac:dyDescent="0.3">
      <c r="A62" s="86" t="s">
        <v>3062</v>
      </c>
      <c r="B62" s="86" t="s">
        <v>3216</v>
      </c>
      <c r="C62" s="156" t="s">
        <v>3217</v>
      </c>
      <c r="D62" s="157">
        <v>40000000</v>
      </c>
      <c r="E62" s="84">
        <v>3000000</v>
      </c>
      <c r="F62" s="84">
        <v>15000000</v>
      </c>
      <c r="G62" s="87">
        <f t="shared" si="4"/>
        <v>39000000</v>
      </c>
      <c r="H62" s="158">
        <f t="shared" si="0"/>
        <v>1000000</v>
      </c>
    </row>
    <row r="63" spans="1:8" x14ac:dyDescent="0.3">
      <c r="A63" s="86" t="s">
        <v>3064</v>
      </c>
      <c r="B63" s="86" t="s">
        <v>2934</v>
      </c>
      <c r="C63" s="156" t="s">
        <v>2935</v>
      </c>
      <c r="D63" s="157">
        <v>0</v>
      </c>
      <c r="E63" s="84"/>
      <c r="F63" s="84"/>
      <c r="G63" s="87">
        <f t="shared" si="4"/>
        <v>0</v>
      </c>
      <c r="H63" s="158">
        <f t="shared" si="0"/>
        <v>0</v>
      </c>
    </row>
    <row r="64" spans="1:8" ht="31.2" x14ac:dyDescent="0.3">
      <c r="A64" s="86" t="s">
        <v>3066</v>
      </c>
      <c r="B64" s="86" t="s">
        <v>3098</v>
      </c>
      <c r="C64" s="156" t="s">
        <v>771</v>
      </c>
      <c r="D64" s="157">
        <v>40000000</v>
      </c>
      <c r="E64" s="84">
        <v>1500000</v>
      </c>
      <c r="F64" s="84">
        <v>5675000</v>
      </c>
      <c r="G64" s="87">
        <f t="shared" si="4"/>
        <v>19500000</v>
      </c>
      <c r="H64" s="158">
        <f t="shared" si="0"/>
        <v>20500000</v>
      </c>
    </row>
    <row r="65" spans="1:8" x14ac:dyDescent="0.3">
      <c r="A65" s="86" t="s">
        <v>3068</v>
      </c>
      <c r="B65" s="86" t="s">
        <v>2961</v>
      </c>
      <c r="C65" s="156" t="s">
        <v>356</v>
      </c>
      <c r="D65" s="157">
        <v>4000000</v>
      </c>
      <c r="E65" s="84">
        <v>250000</v>
      </c>
      <c r="F65" s="84">
        <v>750000</v>
      </c>
      <c r="G65" s="87">
        <f t="shared" si="4"/>
        <v>3250000</v>
      </c>
      <c r="H65" s="158">
        <f t="shared" si="0"/>
        <v>750000</v>
      </c>
    </row>
    <row r="66" spans="1:8" x14ac:dyDescent="0.3">
      <c r="A66" s="86" t="s">
        <v>3070</v>
      </c>
      <c r="B66" s="86" t="s">
        <v>3088</v>
      </c>
      <c r="C66" s="156" t="s">
        <v>676</v>
      </c>
      <c r="D66" s="157">
        <v>20000000</v>
      </c>
      <c r="E66" s="84">
        <v>1250000</v>
      </c>
      <c r="F66" s="84">
        <v>3750000</v>
      </c>
      <c r="G66" s="87">
        <f t="shared" si="4"/>
        <v>16250000</v>
      </c>
      <c r="H66" s="158">
        <f t="shared" si="0"/>
        <v>3750000</v>
      </c>
    </row>
    <row r="67" spans="1:8" x14ac:dyDescent="0.3">
      <c r="A67" s="86" t="s">
        <v>3072</v>
      </c>
      <c r="B67" s="86" t="s">
        <v>3227</v>
      </c>
      <c r="C67" s="156" t="s">
        <v>3228</v>
      </c>
      <c r="D67" s="157">
        <v>0</v>
      </c>
      <c r="E67" s="84"/>
      <c r="F67" s="84"/>
      <c r="G67" s="87">
        <f t="shared" si="4"/>
        <v>0</v>
      </c>
      <c r="H67" s="158">
        <f t="shared" si="0"/>
        <v>0</v>
      </c>
    </row>
    <row r="68" spans="1:8" ht="31.2" x14ac:dyDescent="0.3">
      <c r="A68" s="86" t="s">
        <v>3074</v>
      </c>
      <c r="B68" s="86" t="s">
        <v>3172</v>
      </c>
      <c r="C68" s="156" t="s">
        <v>2578</v>
      </c>
      <c r="D68" s="157">
        <v>18000000</v>
      </c>
      <c r="E68" s="84">
        <v>650000</v>
      </c>
      <c r="F68" s="84">
        <v>1950000</v>
      </c>
      <c r="G68" s="87">
        <f t="shared" si="4"/>
        <v>8450000</v>
      </c>
      <c r="H68" s="158">
        <f t="shared" ref="H68:H131" si="5">D68-G68</f>
        <v>9550000</v>
      </c>
    </row>
    <row r="69" spans="1:8" ht="31.2" x14ac:dyDescent="0.3">
      <c r="A69" s="86" t="s">
        <v>3076</v>
      </c>
      <c r="B69" s="86" t="s">
        <v>3177</v>
      </c>
      <c r="C69" s="156" t="s">
        <v>3178</v>
      </c>
      <c r="D69" s="157">
        <v>5000000</v>
      </c>
      <c r="E69" s="84">
        <v>450000</v>
      </c>
      <c r="F69" s="84">
        <v>1350000</v>
      </c>
      <c r="G69" s="208">
        <f>E69*12</f>
        <v>5400000</v>
      </c>
      <c r="H69" s="158">
        <f t="shared" si="5"/>
        <v>-400000</v>
      </c>
    </row>
    <row r="70" spans="1:8" x14ac:dyDescent="0.3">
      <c r="A70" s="86" t="s">
        <v>3079</v>
      </c>
      <c r="B70" s="86" t="s">
        <v>3026</v>
      </c>
      <c r="C70" s="156" t="s">
        <v>1850</v>
      </c>
      <c r="D70" s="157">
        <v>18000000</v>
      </c>
      <c r="E70" s="84">
        <v>1150000</v>
      </c>
      <c r="F70" s="84">
        <v>3450000</v>
      </c>
      <c r="G70" s="87">
        <f t="shared" si="4"/>
        <v>14950000</v>
      </c>
      <c r="H70" s="158">
        <f t="shared" si="5"/>
        <v>3050000</v>
      </c>
    </row>
    <row r="71" spans="1:8" ht="46.8" x14ac:dyDescent="0.3">
      <c r="A71" s="86" t="s">
        <v>3081</v>
      </c>
      <c r="B71" s="86" t="s">
        <v>3034</v>
      </c>
      <c r="C71" s="156" t="s">
        <v>3035</v>
      </c>
      <c r="D71" s="157">
        <v>9000000</v>
      </c>
      <c r="E71" s="84">
        <v>250000</v>
      </c>
      <c r="F71" s="84">
        <v>750000</v>
      </c>
      <c r="G71" s="87">
        <f t="shared" si="4"/>
        <v>3250000</v>
      </c>
      <c r="H71" s="158">
        <f t="shared" si="5"/>
        <v>5750000</v>
      </c>
    </row>
    <row r="72" spans="1:8" x14ac:dyDescent="0.3">
      <c r="A72" s="86" t="s">
        <v>3084</v>
      </c>
      <c r="B72" s="86" t="s">
        <v>3061</v>
      </c>
      <c r="C72" s="156" t="s">
        <v>1997</v>
      </c>
      <c r="D72" s="157">
        <v>15000000</v>
      </c>
      <c r="E72" s="84">
        <v>800000</v>
      </c>
      <c r="F72" s="84">
        <v>4510000</v>
      </c>
      <c r="G72" s="87">
        <f t="shared" si="4"/>
        <v>10400000</v>
      </c>
      <c r="H72" s="158">
        <f t="shared" si="5"/>
        <v>4600000</v>
      </c>
    </row>
    <row r="73" spans="1:8" x14ac:dyDescent="0.3">
      <c r="A73" s="86" t="s">
        <v>3087</v>
      </c>
      <c r="B73" s="86" t="s">
        <v>3145</v>
      </c>
      <c r="C73" s="156" t="s">
        <v>1395</v>
      </c>
      <c r="D73" s="157">
        <v>30000000</v>
      </c>
      <c r="E73" s="84">
        <v>1300000</v>
      </c>
      <c r="F73" s="84">
        <v>5052487.71</v>
      </c>
      <c r="G73" s="87">
        <f t="shared" si="4"/>
        <v>16900000</v>
      </c>
      <c r="H73" s="158">
        <f t="shared" si="5"/>
        <v>13100000</v>
      </c>
    </row>
    <row r="74" spans="1:8" x14ac:dyDescent="0.3">
      <c r="A74" s="86" t="s">
        <v>3089</v>
      </c>
      <c r="B74" s="86" t="s">
        <v>3120</v>
      </c>
      <c r="C74" s="156" t="s">
        <v>2306</v>
      </c>
      <c r="D74" s="157">
        <v>10500000</v>
      </c>
      <c r="E74" s="84">
        <v>500000</v>
      </c>
      <c r="F74" s="84">
        <v>1500000</v>
      </c>
      <c r="G74" s="87">
        <f t="shared" si="4"/>
        <v>6500000</v>
      </c>
      <c r="H74" s="158">
        <f t="shared" si="5"/>
        <v>4000000</v>
      </c>
    </row>
    <row r="75" spans="1:8" ht="31.2" x14ac:dyDescent="0.3">
      <c r="A75" s="86" t="s">
        <v>3091</v>
      </c>
      <c r="B75" s="86" t="s">
        <v>3230</v>
      </c>
      <c r="C75" s="156" t="s">
        <v>2849</v>
      </c>
      <c r="D75" s="157">
        <v>25000000</v>
      </c>
      <c r="E75" s="84">
        <v>1000000</v>
      </c>
      <c r="F75" s="84">
        <v>3832500</v>
      </c>
      <c r="G75" s="87">
        <f t="shared" si="4"/>
        <v>13000000</v>
      </c>
      <c r="H75" s="158">
        <f t="shared" si="5"/>
        <v>12000000</v>
      </c>
    </row>
    <row r="76" spans="1:8" x14ac:dyDescent="0.3">
      <c r="A76" s="86" t="s">
        <v>3093</v>
      </c>
      <c r="B76" s="86" t="s">
        <v>3243</v>
      </c>
      <c r="C76" s="156" t="s">
        <v>2545</v>
      </c>
      <c r="D76" s="157">
        <v>0</v>
      </c>
      <c r="E76" s="84"/>
      <c r="F76" s="84"/>
      <c r="G76" s="87">
        <v>278073610</v>
      </c>
      <c r="H76" s="158">
        <f t="shared" si="5"/>
        <v>-278073610</v>
      </c>
    </row>
    <row r="77" spans="1:8" ht="46.8" x14ac:dyDescent="0.3">
      <c r="A77" s="86" t="s">
        <v>3095</v>
      </c>
      <c r="B77" s="86" t="s">
        <v>3104</v>
      </c>
      <c r="C77" s="156" t="s">
        <v>2192</v>
      </c>
      <c r="D77" s="157">
        <v>5000000</v>
      </c>
      <c r="E77" s="84">
        <v>300000</v>
      </c>
      <c r="F77" s="84">
        <v>900000</v>
      </c>
      <c r="G77" s="87">
        <f t="shared" ref="G77:G92" si="6">E77*13</f>
        <v>3900000</v>
      </c>
      <c r="H77" s="158">
        <f t="shared" si="5"/>
        <v>1100000</v>
      </c>
    </row>
    <row r="78" spans="1:8" x14ac:dyDescent="0.3">
      <c r="A78" s="86" t="s">
        <v>3097</v>
      </c>
      <c r="B78" s="86" t="s">
        <v>3102</v>
      </c>
      <c r="C78" s="156" t="s">
        <v>808</v>
      </c>
      <c r="D78" s="157">
        <v>24000000</v>
      </c>
      <c r="E78" s="84">
        <v>850000</v>
      </c>
      <c r="F78" s="84">
        <v>2989000</v>
      </c>
      <c r="G78" s="87">
        <f t="shared" si="6"/>
        <v>11050000</v>
      </c>
      <c r="H78" s="158">
        <f t="shared" si="5"/>
        <v>12950000</v>
      </c>
    </row>
    <row r="79" spans="1:8" ht="31.2" x14ac:dyDescent="0.3">
      <c r="A79" s="86" t="s">
        <v>3099</v>
      </c>
      <c r="B79" s="86" t="s">
        <v>3106</v>
      </c>
      <c r="C79" s="156" t="s">
        <v>876</v>
      </c>
      <c r="D79" s="157">
        <v>150000000</v>
      </c>
      <c r="E79" s="84">
        <v>8750000</v>
      </c>
      <c r="F79" s="84">
        <v>35000000</v>
      </c>
      <c r="G79" s="87">
        <v>114000000</v>
      </c>
      <c r="H79" s="158">
        <f t="shared" si="5"/>
        <v>36000000</v>
      </c>
    </row>
    <row r="80" spans="1:8" x14ac:dyDescent="0.3">
      <c r="A80" s="86" t="s">
        <v>3101</v>
      </c>
      <c r="B80" s="86" t="s">
        <v>2947</v>
      </c>
      <c r="C80" s="156" t="s">
        <v>2948</v>
      </c>
      <c r="D80" s="157">
        <v>24000000</v>
      </c>
      <c r="E80" s="84">
        <v>1500000</v>
      </c>
      <c r="F80" s="84">
        <v>6000000</v>
      </c>
      <c r="G80" s="87">
        <f t="shared" si="6"/>
        <v>19500000</v>
      </c>
      <c r="H80" s="158">
        <f t="shared" si="5"/>
        <v>4500000</v>
      </c>
    </row>
    <row r="81" spans="1:8" x14ac:dyDescent="0.3">
      <c r="A81" s="86" t="s">
        <v>3103</v>
      </c>
      <c r="B81" s="86" t="s">
        <v>3077</v>
      </c>
      <c r="C81" s="156" t="s">
        <v>3078</v>
      </c>
      <c r="D81" s="157">
        <v>12000000</v>
      </c>
      <c r="E81" s="84">
        <v>500000</v>
      </c>
      <c r="F81" s="84">
        <v>2000000</v>
      </c>
      <c r="G81" s="87">
        <f t="shared" si="6"/>
        <v>6500000</v>
      </c>
      <c r="H81" s="158">
        <f t="shared" si="5"/>
        <v>5500000</v>
      </c>
    </row>
    <row r="82" spans="1:8" ht="31.2" x14ac:dyDescent="0.3">
      <c r="A82" s="86" t="s">
        <v>3105</v>
      </c>
      <c r="B82" s="86" t="s">
        <v>3191</v>
      </c>
      <c r="C82" s="156" t="s">
        <v>2699</v>
      </c>
      <c r="D82" s="157">
        <v>12000000</v>
      </c>
      <c r="E82" s="84">
        <v>750000</v>
      </c>
      <c r="F82" s="84">
        <v>2250000</v>
      </c>
      <c r="G82" s="87">
        <f t="shared" si="6"/>
        <v>9750000</v>
      </c>
      <c r="H82" s="158">
        <f t="shared" si="5"/>
        <v>2250000</v>
      </c>
    </row>
    <row r="83" spans="1:8" ht="31.2" x14ac:dyDescent="0.3">
      <c r="A83" s="86" t="s">
        <v>3107</v>
      </c>
      <c r="B83" s="86" t="s">
        <v>3169</v>
      </c>
      <c r="C83" s="156" t="s">
        <v>3170</v>
      </c>
      <c r="D83" s="157">
        <v>18000000</v>
      </c>
      <c r="E83" s="84">
        <v>1250000</v>
      </c>
      <c r="F83" s="84">
        <v>5000000</v>
      </c>
      <c r="G83" s="87">
        <f t="shared" si="6"/>
        <v>16250000</v>
      </c>
      <c r="H83" s="158">
        <f t="shared" si="5"/>
        <v>1750000</v>
      </c>
    </row>
    <row r="84" spans="1:8" x14ac:dyDescent="0.3">
      <c r="A84" s="86" t="s">
        <v>3109</v>
      </c>
      <c r="B84" s="86" t="s">
        <v>3052</v>
      </c>
      <c r="C84" s="156" t="s">
        <v>1964</v>
      </c>
      <c r="D84" s="157">
        <v>12000000</v>
      </c>
      <c r="E84" s="84">
        <v>400000</v>
      </c>
      <c r="F84" s="84">
        <v>2000000</v>
      </c>
      <c r="G84" s="87">
        <f t="shared" si="6"/>
        <v>5200000</v>
      </c>
      <c r="H84" s="158">
        <f t="shared" si="5"/>
        <v>6800000</v>
      </c>
    </row>
    <row r="85" spans="1:8" ht="31.2" x14ac:dyDescent="0.3">
      <c r="A85" s="86" t="s">
        <v>3111</v>
      </c>
      <c r="B85" s="86" t="s">
        <v>3232</v>
      </c>
      <c r="C85" s="156" t="s">
        <v>1569</v>
      </c>
      <c r="D85" s="157">
        <v>16000000</v>
      </c>
      <c r="E85" s="84">
        <v>1200000</v>
      </c>
      <c r="F85" s="84">
        <v>4800000</v>
      </c>
      <c r="G85" s="87">
        <f t="shared" si="6"/>
        <v>15600000</v>
      </c>
      <c r="H85" s="158">
        <f t="shared" si="5"/>
        <v>400000</v>
      </c>
    </row>
    <row r="86" spans="1:8" x14ac:dyDescent="0.3">
      <c r="A86" s="86" t="s">
        <v>3113</v>
      </c>
      <c r="B86" s="86" t="s">
        <v>3126</v>
      </c>
      <c r="C86" s="156" t="s">
        <v>2407</v>
      </c>
      <c r="D86" s="157">
        <v>24000000</v>
      </c>
      <c r="E86" s="84">
        <v>1500000</v>
      </c>
      <c r="F86" s="84">
        <v>5382000</v>
      </c>
      <c r="G86" s="87">
        <f t="shared" si="6"/>
        <v>19500000</v>
      </c>
      <c r="H86" s="158">
        <f t="shared" si="5"/>
        <v>4500000</v>
      </c>
    </row>
    <row r="87" spans="1:8" ht="31.2" x14ac:dyDescent="0.3">
      <c r="A87" s="86" t="s">
        <v>3115</v>
      </c>
      <c r="B87" s="86" t="s">
        <v>3108</v>
      </c>
      <c r="C87" s="156" t="s">
        <v>2200</v>
      </c>
      <c r="D87" s="157">
        <v>20000000</v>
      </c>
      <c r="E87" s="84">
        <v>1500000</v>
      </c>
      <c r="F87" s="84">
        <v>4500000</v>
      </c>
      <c r="G87" s="87">
        <f t="shared" si="6"/>
        <v>19500000</v>
      </c>
      <c r="H87" s="158">
        <f t="shared" si="5"/>
        <v>500000</v>
      </c>
    </row>
    <row r="88" spans="1:8" ht="31.2" x14ac:dyDescent="0.3">
      <c r="A88" s="86" t="s">
        <v>3117</v>
      </c>
      <c r="B88" s="86" t="s">
        <v>3071</v>
      </c>
      <c r="C88" s="156" t="s">
        <v>1990</v>
      </c>
      <c r="D88" s="157">
        <v>5625000</v>
      </c>
      <c r="E88" s="84">
        <v>375000</v>
      </c>
      <c r="F88" s="84">
        <v>1125000</v>
      </c>
      <c r="G88" s="87">
        <f t="shared" si="6"/>
        <v>4875000</v>
      </c>
      <c r="H88" s="158">
        <f t="shared" si="5"/>
        <v>750000</v>
      </c>
    </row>
    <row r="89" spans="1:8" x14ac:dyDescent="0.3">
      <c r="A89" s="86" t="s">
        <v>3119</v>
      </c>
      <c r="B89" s="86" t="s">
        <v>2982</v>
      </c>
      <c r="C89" s="156" t="s">
        <v>473</v>
      </c>
      <c r="D89" s="157">
        <v>11218402</v>
      </c>
      <c r="E89" s="84">
        <v>400000</v>
      </c>
      <c r="F89" s="84">
        <v>2175000</v>
      </c>
      <c r="G89" s="87">
        <f t="shared" si="6"/>
        <v>5200000</v>
      </c>
      <c r="H89" s="158">
        <f t="shared" si="5"/>
        <v>6018402</v>
      </c>
    </row>
    <row r="90" spans="1:8" x14ac:dyDescent="0.3">
      <c r="A90" s="86" t="s">
        <v>3121</v>
      </c>
      <c r="B90" s="86" t="s">
        <v>3137</v>
      </c>
      <c r="C90" s="156" t="s">
        <v>1348</v>
      </c>
      <c r="D90" s="157">
        <v>18000000</v>
      </c>
      <c r="E90" s="84">
        <v>1300000</v>
      </c>
      <c r="F90" s="84">
        <v>3900000</v>
      </c>
      <c r="G90" s="87">
        <f t="shared" si="6"/>
        <v>16900000</v>
      </c>
      <c r="H90" s="158">
        <f t="shared" si="5"/>
        <v>1100000</v>
      </c>
    </row>
    <row r="91" spans="1:8" x14ac:dyDescent="0.3">
      <c r="A91" s="86" t="s">
        <v>3123</v>
      </c>
      <c r="B91" s="86" t="s">
        <v>2975</v>
      </c>
      <c r="C91" s="156" t="s">
        <v>1753</v>
      </c>
      <c r="D91" s="157">
        <v>24000000</v>
      </c>
      <c r="E91" s="84">
        <v>1500000</v>
      </c>
      <c r="F91" s="84">
        <v>4501332</v>
      </c>
      <c r="G91" s="87">
        <f t="shared" si="6"/>
        <v>19500000</v>
      </c>
      <c r="H91" s="158">
        <f t="shared" si="5"/>
        <v>4500000</v>
      </c>
    </row>
    <row r="92" spans="1:8" ht="31.2" x14ac:dyDescent="0.3">
      <c r="A92" s="86" t="s">
        <v>3125</v>
      </c>
      <c r="B92" s="86" t="s">
        <v>3149</v>
      </c>
      <c r="C92" s="156" t="s">
        <v>1479</v>
      </c>
      <c r="D92" s="157">
        <v>18000000</v>
      </c>
      <c r="E92" s="84">
        <v>900000</v>
      </c>
      <c r="F92" s="84">
        <v>2700000</v>
      </c>
      <c r="G92" s="87">
        <f t="shared" si="6"/>
        <v>11700000</v>
      </c>
      <c r="H92" s="158">
        <f t="shared" si="5"/>
        <v>6300000</v>
      </c>
    </row>
    <row r="93" spans="1:8" ht="31.2" x14ac:dyDescent="0.3">
      <c r="A93" s="86" t="s">
        <v>3127</v>
      </c>
      <c r="B93" s="86" t="s">
        <v>3240</v>
      </c>
      <c r="C93" s="156" t="s">
        <v>3241</v>
      </c>
      <c r="D93" s="157">
        <v>12000000</v>
      </c>
      <c r="E93" s="84"/>
      <c r="F93" s="84"/>
      <c r="G93" s="87">
        <f>D93/2</f>
        <v>6000000</v>
      </c>
      <c r="H93" s="158">
        <f t="shared" si="5"/>
        <v>6000000</v>
      </c>
    </row>
    <row r="94" spans="1:8" x14ac:dyDescent="0.3">
      <c r="A94" s="86" t="s">
        <v>3129</v>
      </c>
      <c r="B94" s="86" t="s">
        <v>3090</v>
      </c>
      <c r="C94" s="156" t="s">
        <v>2790</v>
      </c>
      <c r="D94" s="157">
        <v>70000000</v>
      </c>
      <c r="E94" s="84">
        <v>4666600</v>
      </c>
      <c r="F94" s="84">
        <v>18666400</v>
      </c>
      <c r="G94" s="87">
        <f>E94*13</f>
        <v>60665800</v>
      </c>
      <c r="H94" s="158">
        <f t="shared" si="5"/>
        <v>9334200</v>
      </c>
    </row>
    <row r="95" spans="1:8" ht="31.2" x14ac:dyDescent="0.3">
      <c r="A95" s="86" t="s">
        <v>3131</v>
      </c>
      <c r="B95" s="86" t="s">
        <v>3080</v>
      </c>
      <c r="C95" s="156" t="s">
        <v>2090</v>
      </c>
      <c r="D95" s="157">
        <v>40000000</v>
      </c>
      <c r="E95" s="84">
        <v>3000000</v>
      </c>
      <c r="F95" s="84">
        <v>12000000</v>
      </c>
      <c r="G95" s="87">
        <f>E95*13</f>
        <v>39000000</v>
      </c>
      <c r="H95" s="158">
        <f t="shared" si="5"/>
        <v>1000000</v>
      </c>
    </row>
    <row r="96" spans="1:8" x14ac:dyDescent="0.3">
      <c r="A96" s="86" t="s">
        <v>3133</v>
      </c>
      <c r="B96" s="86" t="s">
        <v>2970</v>
      </c>
      <c r="C96" s="156" t="s">
        <v>2971</v>
      </c>
      <c r="D96" s="157">
        <v>50000000</v>
      </c>
      <c r="E96" s="84">
        <v>2666600</v>
      </c>
      <c r="F96" s="84">
        <v>10666400</v>
      </c>
      <c r="G96" s="87">
        <f>E96*13</f>
        <v>34665800</v>
      </c>
      <c r="H96" s="158">
        <f t="shared" si="5"/>
        <v>15334200</v>
      </c>
    </row>
    <row r="97" spans="1:9" x14ac:dyDescent="0.3">
      <c r="A97" s="86" t="s">
        <v>3136</v>
      </c>
      <c r="B97" s="86" t="s">
        <v>3058</v>
      </c>
      <c r="C97" s="156" t="s">
        <v>3059</v>
      </c>
      <c r="D97" s="157">
        <v>30000000</v>
      </c>
      <c r="E97" s="84">
        <v>2000000</v>
      </c>
      <c r="F97" s="84">
        <v>6000000</v>
      </c>
      <c r="G97" s="87">
        <f>E97*13</f>
        <v>26000000</v>
      </c>
      <c r="H97" s="158">
        <f t="shared" si="5"/>
        <v>4000000</v>
      </c>
    </row>
    <row r="98" spans="1:9" x14ac:dyDescent="0.3">
      <c r="A98" s="86" t="s">
        <v>3138</v>
      </c>
      <c r="B98" s="86" t="s">
        <v>3132</v>
      </c>
      <c r="C98" s="156" t="s">
        <v>1312</v>
      </c>
      <c r="D98" s="157">
        <v>30000000</v>
      </c>
      <c r="E98" s="84">
        <v>1606000</v>
      </c>
      <c r="F98" s="84">
        <v>7477800</v>
      </c>
      <c r="G98" s="87">
        <f t="shared" ref="G98:G138" si="7">E98*13</f>
        <v>20878000</v>
      </c>
      <c r="H98" s="158">
        <f t="shared" si="5"/>
        <v>9122000</v>
      </c>
    </row>
    <row r="99" spans="1:9" x14ac:dyDescent="0.3">
      <c r="A99" s="86" t="s">
        <v>3140</v>
      </c>
      <c r="B99" s="86" t="s">
        <v>3094</v>
      </c>
      <c r="C99" s="156" t="s">
        <v>2822</v>
      </c>
      <c r="D99" s="157">
        <v>9000000</v>
      </c>
      <c r="E99" s="84">
        <v>450000</v>
      </c>
      <c r="F99" s="84">
        <v>2219676.5699999998</v>
      </c>
      <c r="G99" s="87">
        <f t="shared" si="7"/>
        <v>5850000</v>
      </c>
      <c r="H99" s="158">
        <f t="shared" si="5"/>
        <v>3150000</v>
      </c>
    </row>
    <row r="100" spans="1:9" ht="31.2" x14ac:dyDescent="0.3">
      <c r="A100" s="86" t="s">
        <v>3142</v>
      </c>
      <c r="B100" s="86" t="s">
        <v>2954</v>
      </c>
      <c r="C100" s="156" t="s">
        <v>2955</v>
      </c>
      <c r="D100" s="157">
        <v>10500000</v>
      </c>
      <c r="E100" s="84">
        <v>750000</v>
      </c>
      <c r="F100" s="84">
        <v>2850000</v>
      </c>
      <c r="G100" s="87">
        <f t="shared" si="7"/>
        <v>9750000</v>
      </c>
      <c r="H100" s="158">
        <f t="shared" si="5"/>
        <v>750000</v>
      </c>
      <c r="I100" s="158"/>
    </row>
    <row r="101" spans="1:9" x14ac:dyDescent="0.3">
      <c r="A101" s="86" t="s">
        <v>3144</v>
      </c>
      <c r="B101" s="86" t="s">
        <v>2965</v>
      </c>
      <c r="C101" s="156" t="s">
        <v>409</v>
      </c>
      <c r="D101" s="157">
        <v>38000000</v>
      </c>
      <c r="E101" s="84">
        <v>2812000</v>
      </c>
      <c r="F101" s="84">
        <v>11936000</v>
      </c>
      <c r="G101" s="208">
        <v>36600000</v>
      </c>
      <c r="H101" s="158">
        <f t="shared" si="5"/>
        <v>1400000</v>
      </c>
    </row>
    <row r="102" spans="1:9" ht="31.2" x14ac:dyDescent="0.3">
      <c r="A102" s="86" t="s">
        <v>3146</v>
      </c>
      <c r="B102" s="86" t="s">
        <v>2996</v>
      </c>
      <c r="C102" s="156" t="s">
        <v>2997</v>
      </c>
      <c r="D102" s="157">
        <v>25000000</v>
      </c>
      <c r="E102" s="84">
        <v>1900000</v>
      </c>
      <c r="F102" s="84">
        <v>7600000</v>
      </c>
      <c r="G102" s="87">
        <f t="shared" si="7"/>
        <v>24700000</v>
      </c>
      <c r="H102" s="158">
        <f t="shared" si="5"/>
        <v>300000</v>
      </c>
    </row>
    <row r="103" spans="1:9" ht="31.2" x14ac:dyDescent="0.3">
      <c r="A103" s="86" t="s">
        <v>3148</v>
      </c>
      <c r="B103" s="86" t="s">
        <v>2967</v>
      </c>
      <c r="C103" s="156" t="s">
        <v>2968</v>
      </c>
      <c r="D103" s="157">
        <v>14000000</v>
      </c>
      <c r="E103" s="84">
        <v>1125000</v>
      </c>
      <c r="F103" s="84">
        <v>3375000</v>
      </c>
      <c r="G103" s="87">
        <f>E103*12</f>
        <v>13500000</v>
      </c>
      <c r="H103" s="158">
        <f t="shared" si="5"/>
        <v>500000</v>
      </c>
    </row>
    <row r="104" spans="1:9" ht="31.2" x14ac:dyDescent="0.3">
      <c r="A104" s="86" t="s">
        <v>3150</v>
      </c>
      <c r="B104" s="86" t="s">
        <v>3167</v>
      </c>
      <c r="C104" s="156" t="s">
        <v>1650</v>
      </c>
      <c r="D104" s="157">
        <v>15000000</v>
      </c>
      <c r="E104" s="84">
        <v>950000</v>
      </c>
      <c r="F104" s="84">
        <v>2850000</v>
      </c>
      <c r="G104" s="87">
        <f t="shared" si="7"/>
        <v>12350000</v>
      </c>
      <c r="H104" s="158">
        <f t="shared" si="5"/>
        <v>2650000</v>
      </c>
    </row>
    <row r="105" spans="1:9" ht="31.2" x14ac:dyDescent="0.3">
      <c r="A105" s="86" t="s">
        <v>3153</v>
      </c>
      <c r="B105" s="86" t="s">
        <v>3063</v>
      </c>
      <c r="C105" s="156" t="s">
        <v>2016</v>
      </c>
      <c r="D105" s="157">
        <v>0</v>
      </c>
      <c r="E105" s="84"/>
      <c r="F105" s="84"/>
      <c r="G105" s="87">
        <f t="shared" si="7"/>
        <v>0</v>
      </c>
      <c r="H105" s="158">
        <f t="shared" si="5"/>
        <v>0</v>
      </c>
    </row>
    <row r="106" spans="1:9" ht="31.2" x14ac:dyDescent="0.3">
      <c r="A106" s="86" t="s">
        <v>3155</v>
      </c>
      <c r="B106" s="86" t="s">
        <v>3160</v>
      </c>
      <c r="C106" s="156" t="s">
        <v>1612</v>
      </c>
      <c r="D106" s="157">
        <v>18000000</v>
      </c>
      <c r="E106" s="84">
        <v>1050000</v>
      </c>
      <c r="F106" s="84">
        <v>3150000</v>
      </c>
      <c r="G106" s="87">
        <f t="shared" si="7"/>
        <v>13650000</v>
      </c>
      <c r="H106" s="158">
        <f t="shared" si="5"/>
        <v>4350000</v>
      </c>
    </row>
    <row r="107" spans="1:9" ht="31.2" x14ac:dyDescent="0.3">
      <c r="A107" s="86" t="s">
        <v>3157</v>
      </c>
      <c r="B107" s="86" t="s">
        <v>2926</v>
      </c>
      <c r="C107" s="156" t="s">
        <v>11</v>
      </c>
      <c r="D107" s="157">
        <v>10000000</v>
      </c>
      <c r="E107" s="84">
        <v>400000</v>
      </c>
      <c r="F107" s="220">
        <v>120000000</v>
      </c>
      <c r="G107" s="87">
        <f t="shared" si="7"/>
        <v>5200000</v>
      </c>
      <c r="H107" s="158">
        <f t="shared" si="5"/>
        <v>4800000</v>
      </c>
    </row>
    <row r="108" spans="1:9" ht="31.2" x14ac:dyDescent="0.3">
      <c r="A108" s="86" t="s">
        <v>3159</v>
      </c>
      <c r="B108" s="86" t="s">
        <v>3112</v>
      </c>
      <c r="C108" s="156" t="s">
        <v>941</v>
      </c>
      <c r="D108" s="157">
        <v>23000000</v>
      </c>
      <c r="E108" s="84">
        <v>1525000</v>
      </c>
      <c r="F108" s="84">
        <v>4575000</v>
      </c>
      <c r="G108" s="87">
        <f t="shared" si="7"/>
        <v>19825000</v>
      </c>
      <c r="H108" s="158">
        <f t="shared" si="5"/>
        <v>3175000</v>
      </c>
    </row>
    <row r="109" spans="1:9" x14ac:dyDescent="0.3">
      <c r="A109" s="86" t="s">
        <v>3161</v>
      </c>
      <c r="B109" s="86" t="s">
        <v>3174</v>
      </c>
      <c r="C109" s="156" t="s">
        <v>3175</v>
      </c>
      <c r="D109" s="157">
        <v>4500000</v>
      </c>
      <c r="E109" s="84">
        <v>214285</v>
      </c>
      <c r="F109" s="84">
        <v>642858</v>
      </c>
      <c r="G109" s="208">
        <v>2800000</v>
      </c>
      <c r="H109" s="158">
        <f t="shared" si="5"/>
        <v>1700000</v>
      </c>
    </row>
    <row r="110" spans="1:9" ht="31.2" x14ac:dyDescent="0.3">
      <c r="A110" s="86" t="s">
        <v>3164</v>
      </c>
      <c r="B110" s="86" t="s">
        <v>3067</v>
      </c>
      <c r="C110" s="156" t="s">
        <v>1996</v>
      </c>
      <c r="D110" s="157">
        <v>5000000</v>
      </c>
      <c r="E110" s="84">
        <v>200000</v>
      </c>
      <c r="F110" s="84">
        <v>600000</v>
      </c>
      <c r="G110" s="87">
        <f t="shared" si="7"/>
        <v>2600000</v>
      </c>
      <c r="H110" s="158">
        <f t="shared" si="5"/>
        <v>2400000</v>
      </c>
    </row>
    <row r="111" spans="1:9" ht="31.2" x14ac:dyDescent="0.3">
      <c r="A111" s="86" t="s">
        <v>3166</v>
      </c>
      <c r="B111" s="86" t="s">
        <v>3184</v>
      </c>
      <c r="C111" s="156" t="s">
        <v>2669</v>
      </c>
      <c r="D111" s="157">
        <v>35000000</v>
      </c>
      <c r="E111" s="84">
        <v>2666666</v>
      </c>
      <c r="F111" s="84">
        <v>7999998</v>
      </c>
      <c r="G111" s="87">
        <f>E111*12</f>
        <v>31999992</v>
      </c>
      <c r="H111" s="158">
        <f t="shared" si="5"/>
        <v>3000008</v>
      </c>
    </row>
    <row r="112" spans="1:9" ht="31.2" x14ac:dyDescent="0.3">
      <c r="A112" s="86" t="s">
        <v>3168</v>
      </c>
      <c r="B112" s="86" t="s">
        <v>3188</v>
      </c>
      <c r="C112" s="156" t="s">
        <v>3189</v>
      </c>
      <c r="D112" s="157">
        <v>25000000</v>
      </c>
      <c r="E112" s="84">
        <v>2015933</v>
      </c>
      <c r="F112" s="84">
        <v>6047799</v>
      </c>
      <c r="G112" s="87">
        <f>E112*12</f>
        <v>24191196</v>
      </c>
      <c r="H112" s="158">
        <f t="shared" si="5"/>
        <v>808804</v>
      </c>
    </row>
    <row r="113" spans="1:8" x14ac:dyDescent="0.3">
      <c r="A113" s="86" t="s">
        <v>3171</v>
      </c>
      <c r="B113" s="86" t="s">
        <v>3082</v>
      </c>
      <c r="C113" s="156" t="s">
        <v>3083</v>
      </c>
      <c r="D113" s="157">
        <v>24000000</v>
      </c>
      <c r="E113" s="84">
        <v>3125000</v>
      </c>
      <c r="F113" s="84">
        <v>9375000</v>
      </c>
      <c r="G113" s="87">
        <f>E113*12</f>
        <v>37500000</v>
      </c>
      <c r="H113" s="158">
        <f t="shared" si="5"/>
        <v>-13500000</v>
      </c>
    </row>
    <row r="114" spans="1:8" x14ac:dyDescent="0.3">
      <c r="A114" s="86" t="s">
        <v>3173</v>
      </c>
      <c r="B114" s="86" t="s">
        <v>3096</v>
      </c>
      <c r="C114" s="156" t="s">
        <v>2100</v>
      </c>
      <c r="D114" s="157">
        <v>5000000</v>
      </c>
      <c r="E114" s="84">
        <v>400000</v>
      </c>
      <c r="F114" s="84">
        <v>1200000</v>
      </c>
      <c r="G114" s="208">
        <v>4900000</v>
      </c>
      <c r="H114" s="158">
        <f t="shared" si="5"/>
        <v>100000</v>
      </c>
    </row>
    <row r="115" spans="1:8" x14ac:dyDescent="0.3">
      <c r="A115" s="86" t="s">
        <v>3176</v>
      </c>
      <c r="B115" s="86" t="s">
        <v>3186</v>
      </c>
      <c r="C115" s="156" t="s">
        <v>2689</v>
      </c>
      <c r="D115" s="157">
        <v>20000000</v>
      </c>
      <c r="E115" s="84">
        <v>1250000</v>
      </c>
      <c r="F115" s="84">
        <v>6250000</v>
      </c>
      <c r="G115" s="87">
        <f t="shared" si="7"/>
        <v>16250000</v>
      </c>
      <c r="H115" s="158">
        <f t="shared" si="5"/>
        <v>3750000</v>
      </c>
    </row>
    <row r="116" spans="1:8" ht="31.2" x14ac:dyDescent="0.3">
      <c r="A116" s="86" t="s">
        <v>3179</v>
      </c>
      <c r="B116" s="86" t="s">
        <v>3180</v>
      </c>
      <c r="C116" s="156" t="s">
        <v>2705</v>
      </c>
      <c r="D116" s="157">
        <v>3000000</v>
      </c>
      <c r="E116" s="84">
        <v>250000</v>
      </c>
      <c r="F116" s="84">
        <v>750000</v>
      </c>
      <c r="G116" s="87">
        <f t="shared" ref="G116:G123" si="8">E116*12</f>
        <v>3000000</v>
      </c>
      <c r="H116" s="158">
        <f t="shared" si="5"/>
        <v>0</v>
      </c>
    </row>
    <row r="117" spans="1:8" ht="31.2" x14ac:dyDescent="0.3">
      <c r="A117" s="86" t="s">
        <v>3181</v>
      </c>
      <c r="B117" s="86" t="s">
        <v>3193</v>
      </c>
      <c r="C117" s="156" t="s">
        <v>2709</v>
      </c>
      <c r="D117" s="157">
        <v>3000000</v>
      </c>
      <c r="E117" s="84">
        <v>250000</v>
      </c>
      <c r="F117" s="84">
        <v>750000</v>
      </c>
      <c r="G117" s="87">
        <f t="shared" si="8"/>
        <v>3000000</v>
      </c>
      <c r="H117" s="158">
        <f t="shared" si="5"/>
        <v>0</v>
      </c>
    </row>
    <row r="118" spans="1:8" ht="31.2" x14ac:dyDescent="0.3">
      <c r="A118" s="86" t="s">
        <v>3183</v>
      </c>
      <c r="B118" s="86" t="s">
        <v>3206</v>
      </c>
      <c r="C118" s="156" t="s">
        <v>2713</v>
      </c>
      <c r="D118" s="157">
        <v>3000000</v>
      </c>
      <c r="E118" s="84">
        <v>250000</v>
      </c>
      <c r="F118" s="84">
        <v>500000</v>
      </c>
      <c r="G118" s="87">
        <f t="shared" si="8"/>
        <v>3000000</v>
      </c>
      <c r="H118" s="158">
        <f t="shared" si="5"/>
        <v>0</v>
      </c>
    </row>
    <row r="119" spans="1:8" ht="31.2" x14ac:dyDescent="0.3">
      <c r="A119" s="86" t="s">
        <v>3185</v>
      </c>
      <c r="B119" s="86" t="s">
        <v>3208</v>
      </c>
      <c r="C119" s="156" t="s">
        <v>2716</v>
      </c>
      <c r="D119" s="157">
        <v>3000000</v>
      </c>
      <c r="E119" s="84">
        <v>250000</v>
      </c>
      <c r="F119" s="84">
        <v>750000</v>
      </c>
      <c r="G119" s="87">
        <f t="shared" si="8"/>
        <v>3000000</v>
      </c>
      <c r="H119" s="158">
        <f t="shared" si="5"/>
        <v>0</v>
      </c>
    </row>
    <row r="120" spans="1:8" ht="31.2" x14ac:dyDescent="0.3">
      <c r="A120" s="86" t="s">
        <v>3187</v>
      </c>
      <c r="B120" s="86" t="s">
        <v>3210</v>
      </c>
      <c r="C120" s="156" t="s">
        <v>2720</v>
      </c>
      <c r="D120" s="157">
        <v>3000000</v>
      </c>
      <c r="E120" s="84">
        <v>250000</v>
      </c>
      <c r="F120" s="84">
        <v>750000</v>
      </c>
      <c r="G120" s="87">
        <f t="shared" si="8"/>
        <v>3000000</v>
      </c>
      <c r="H120" s="158">
        <f t="shared" si="5"/>
        <v>0</v>
      </c>
    </row>
    <row r="121" spans="1:8" ht="31.2" x14ac:dyDescent="0.3">
      <c r="A121" s="86" t="s">
        <v>3190</v>
      </c>
      <c r="B121" s="86" t="s">
        <v>3212</v>
      </c>
      <c r="C121" s="156" t="s">
        <v>2725</v>
      </c>
      <c r="D121" s="157">
        <v>3000000</v>
      </c>
      <c r="E121" s="84">
        <v>250000</v>
      </c>
      <c r="F121" s="84">
        <v>750000</v>
      </c>
      <c r="G121" s="87">
        <f t="shared" si="8"/>
        <v>3000000</v>
      </c>
      <c r="H121" s="158">
        <f t="shared" si="5"/>
        <v>0</v>
      </c>
    </row>
    <row r="122" spans="1:8" ht="31.2" x14ac:dyDescent="0.3">
      <c r="A122" s="86" t="s">
        <v>3192</v>
      </c>
      <c r="B122" s="86" t="s">
        <v>3214</v>
      </c>
      <c r="C122" s="156" t="s">
        <v>2728</v>
      </c>
      <c r="D122" s="157">
        <v>3000000</v>
      </c>
      <c r="E122" s="84">
        <v>250000</v>
      </c>
      <c r="F122" s="84">
        <v>750000</v>
      </c>
      <c r="G122" s="87">
        <f t="shared" si="8"/>
        <v>3000000</v>
      </c>
      <c r="H122" s="158">
        <f t="shared" si="5"/>
        <v>0</v>
      </c>
    </row>
    <row r="123" spans="1:8" ht="31.2" x14ac:dyDescent="0.3">
      <c r="A123" s="86" t="s">
        <v>3194</v>
      </c>
      <c r="B123" s="86" t="s">
        <v>3195</v>
      </c>
      <c r="C123" s="156" t="s">
        <v>2732</v>
      </c>
      <c r="D123" s="157">
        <v>3000000</v>
      </c>
      <c r="E123" s="84">
        <v>250000</v>
      </c>
      <c r="F123" s="84">
        <v>750000</v>
      </c>
      <c r="G123" s="87">
        <f t="shared" si="8"/>
        <v>3000000</v>
      </c>
      <c r="H123" s="158">
        <f t="shared" si="5"/>
        <v>0</v>
      </c>
    </row>
    <row r="124" spans="1:8" ht="31.2" x14ac:dyDescent="0.3">
      <c r="A124" s="86" t="s">
        <v>3196</v>
      </c>
      <c r="B124" s="86" t="s">
        <v>3203</v>
      </c>
      <c r="C124" s="156" t="s">
        <v>3204</v>
      </c>
      <c r="D124" s="157">
        <v>3000000</v>
      </c>
      <c r="E124" s="84">
        <v>250000</v>
      </c>
      <c r="F124" s="84">
        <v>750000</v>
      </c>
      <c r="G124" s="87">
        <f>E124*12</f>
        <v>3000000</v>
      </c>
      <c r="H124" s="158">
        <f t="shared" si="5"/>
        <v>0</v>
      </c>
    </row>
    <row r="125" spans="1:8" x14ac:dyDescent="0.3">
      <c r="A125" s="86" t="s">
        <v>3199</v>
      </c>
      <c r="B125" s="86" t="s">
        <v>3110</v>
      </c>
      <c r="C125" s="156" t="s">
        <v>2242</v>
      </c>
      <c r="D125" s="157">
        <v>7000000</v>
      </c>
      <c r="E125" s="84">
        <v>505000</v>
      </c>
      <c r="F125" s="84">
        <v>1717222</v>
      </c>
      <c r="G125" s="87">
        <f t="shared" si="7"/>
        <v>6565000</v>
      </c>
      <c r="H125" s="158">
        <f t="shared" si="5"/>
        <v>435000</v>
      </c>
    </row>
    <row r="126" spans="1:8" ht="31.2" x14ac:dyDescent="0.3">
      <c r="A126" s="86" t="s">
        <v>3202</v>
      </c>
      <c r="B126" s="86" t="s">
        <v>2930</v>
      </c>
      <c r="C126" s="156" t="s">
        <v>156</v>
      </c>
      <c r="D126" s="157">
        <v>8000000</v>
      </c>
      <c r="E126" s="84">
        <v>550000</v>
      </c>
      <c r="F126" s="84">
        <v>1650000</v>
      </c>
      <c r="G126" s="87">
        <f t="shared" si="7"/>
        <v>7150000</v>
      </c>
      <c r="H126" s="158">
        <f t="shared" si="5"/>
        <v>850000</v>
      </c>
    </row>
    <row r="127" spans="1:8" x14ac:dyDescent="0.3">
      <c r="A127" s="86" t="s">
        <v>3205</v>
      </c>
      <c r="B127" s="86" t="s">
        <v>3124</v>
      </c>
      <c r="C127" s="156" t="s">
        <v>1154</v>
      </c>
      <c r="D127" s="157">
        <v>15000000</v>
      </c>
      <c r="E127" s="84">
        <v>1100000</v>
      </c>
      <c r="F127" s="84">
        <v>2200000</v>
      </c>
      <c r="G127" s="87">
        <f t="shared" si="7"/>
        <v>14300000</v>
      </c>
      <c r="H127" s="158">
        <f t="shared" si="5"/>
        <v>700000</v>
      </c>
    </row>
    <row r="128" spans="1:8" x14ac:dyDescent="0.3">
      <c r="A128" s="86" t="s">
        <v>3207</v>
      </c>
      <c r="B128" s="86" t="s">
        <v>3223</v>
      </c>
      <c r="C128" s="156" t="s">
        <v>371</v>
      </c>
      <c r="D128" s="157">
        <v>12000000</v>
      </c>
      <c r="E128" s="84">
        <v>750000</v>
      </c>
      <c r="F128" s="84">
        <v>2250000</v>
      </c>
      <c r="G128" s="87">
        <f t="shared" si="7"/>
        <v>9750000</v>
      </c>
      <c r="H128" s="158">
        <f t="shared" si="5"/>
        <v>2250000</v>
      </c>
    </row>
    <row r="129" spans="1:10" ht="31.2" x14ac:dyDescent="0.3">
      <c r="A129" s="86" t="s">
        <v>3209</v>
      </c>
      <c r="B129" s="86" t="s">
        <v>3147</v>
      </c>
      <c r="C129" s="156" t="s">
        <v>2491</v>
      </c>
      <c r="D129" s="157">
        <v>6000000</v>
      </c>
      <c r="E129" s="84">
        <v>525000</v>
      </c>
      <c r="F129" s="84">
        <v>1575000</v>
      </c>
      <c r="G129" s="219">
        <v>6400000</v>
      </c>
      <c r="H129" s="158">
        <f t="shared" si="5"/>
        <v>-400000</v>
      </c>
    </row>
    <row r="130" spans="1:10" x14ac:dyDescent="0.3">
      <c r="A130" s="86" t="s">
        <v>3211</v>
      </c>
      <c r="B130" s="86" t="s">
        <v>3043</v>
      </c>
      <c r="C130" s="156" t="s">
        <v>567</v>
      </c>
      <c r="D130" s="157">
        <v>18000000</v>
      </c>
      <c r="E130" s="84">
        <v>1050000</v>
      </c>
      <c r="F130" s="84">
        <v>3400000</v>
      </c>
      <c r="G130" s="87">
        <f t="shared" si="7"/>
        <v>13650000</v>
      </c>
      <c r="H130" s="158">
        <f t="shared" si="5"/>
        <v>4350000</v>
      </c>
    </row>
    <row r="131" spans="1:10" x14ac:dyDescent="0.3">
      <c r="A131" s="86" t="s">
        <v>3213</v>
      </c>
      <c r="B131" s="86" t="s">
        <v>3225</v>
      </c>
      <c r="C131" s="156" t="s">
        <v>214</v>
      </c>
      <c r="D131" s="157">
        <v>5000000</v>
      </c>
      <c r="E131" s="84">
        <v>300000</v>
      </c>
      <c r="F131" s="84">
        <v>900000</v>
      </c>
      <c r="G131" s="87">
        <f t="shared" si="7"/>
        <v>3900000</v>
      </c>
      <c r="H131" s="158">
        <f t="shared" si="5"/>
        <v>1100000</v>
      </c>
    </row>
    <row r="132" spans="1:10" x14ac:dyDescent="0.3">
      <c r="A132" s="86" t="s">
        <v>3215</v>
      </c>
      <c r="B132" s="86" t="s">
        <v>3156</v>
      </c>
      <c r="C132" s="156" t="s">
        <v>2555</v>
      </c>
      <c r="D132" s="157">
        <v>4500000</v>
      </c>
      <c r="E132" s="84">
        <v>225000</v>
      </c>
      <c r="F132" s="84">
        <v>675000</v>
      </c>
      <c r="G132" s="87">
        <v>3000000</v>
      </c>
      <c r="H132" s="158">
        <f t="shared" ref="H132:H144" si="9">D132-G132</f>
        <v>1500000</v>
      </c>
    </row>
    <row r="133" spans="1:10" x14ac:dyDescent="0.3">
      <c r="A133" s="86" t="s">
        <v>3218</v>
      </c>
      <c r="B133" s="86" t="s">
        <v>2999</v>
      </c>
      <c r="C133" s="156" t="s">
        <v>510</v>
      </c>
      <c r="D133" s="157">
        <v>9000000</v>
      </c>
      <c r="E133" s="84">
        <v>625000</v>
      </c>
      <c r="F133" s="84">
        <v>1875000</v>
      </c>
      <c r="G133" s="87">
        <f t="shared" si="7"/>
        <v>8125000</v>
      </c>
      <c r="H133" s="158">
        <f t="shared" si="9"/>
        <v>875000</v>
      </c>
    </row>
    <row r="134" spans="1:10" ht="31.2" x14ac:dyDescent="0.3">
      <c r="A134" s="86" t="s">
        <v>3220</v>
      </c>
      <c r="B134" s="86" t="s">
        <v>2937</v>
      </c>
      <c r="C134" s="156" t="s">
        <v>1697</v>
      </c>
      <c r="D134" s="157">
        <v>10000000</v>
      </c>
      <c r="E134" s="84">
        <v>581000</v>
      </c>
      <c r="F134" s="84">
        <v>1747000</v>
      </c>
      <c r="G134" s="87">
        <f t="shared" si="7"/>
        <v>7553000</v>
      </c>
      <c r="H134" s="158">
        <f t="shared" si="9"/>
        <v>2447000</v>
      </c>
    </row>
    <row r="135" spans="1:10" x14ac:dyDescent="0.3">
      <c r="A135" s="86" t="s">
        <v>3222</v>
      </c>
      <c r="B135" s="86" t="s">
        <v>3114</v>
      </c>
      <c r="C135" s="156" t="s">
        <v>1007</v>
      </c>
      <c r="D135" s="157">
        <v>15000000</v>
      </c>
      <c r="E135" s="84">
        <v>1100000</v>
      </c>
      <c r="F135" s="84">
        <v>4382000</v>
      </c>
      <c r="G135" s="87">
        <f t="shared" si="7"/>
        <v>14300000</v>
      </c>
      <c r="H135" s="158">
        <f t="shared" si="9"/>
        <v>700000</v>
      </c>
    </row>
    <row r="136" spans="1:10" x14ac:dyDescent="0.3">
      <c r="A136" s="86" t="s">
        <v>3224</v>
      </c>
      <c r="B136" s="86" t="s">
        <v>2939</v>
      </c>
      <c r="C136" s="156" t="s">
        <v>1723</v>
      </c>
      <c r="D136" s="157">
        <v>12000000</v>
      </c>
      <c r="E136" s="84">
        <v>700000</v>
      </c>
      <c r="F136" s="84">
        <v>2100000</v>
      </c>
      <c r="G136" s="87">
        <f t="shared" si="7"/>
        <v>9100000</v>
      </c>
      <c r="H136" s="158">
        <f t="shared" si="9"/>
        <v>2900000</v>
      </c>
    </row>
    <row r="137" spans="1:10" x14ac:dyDescent="0.3">
      <c r="A137" s="86" t="s">
        <v>3226</v>
      </c>
      <c r="B137" s="86" t="s">
        <v>3122</v>
      </c>
      <c r="C137" s="156" t="s">
        <v>2365</v>
      </c>
      <c r="D137" s="157">
        <v>15000000</v>
      </c>
      <c r="E137" s="84">
        <v>950000</v>
      </c>
      <c r="F137" s="84">
        <v>3550000</v>
      </c>
      <c r="G137" s="87">
        <f t="shared" si="7"/>
        <v>12350000</v>
      </c>
      <c r="H137" s="158">
        <f t="shared" si="9"/>
        <v>2650000</v>
      </c>
    </row>
    <row r="138" spans="1:10" x14ac:dyDescent="0.3">
      <c r="A138" s="86" t="s">
        <v>3229</v>
      </c>
      <c r="B138" s="86" t="s">
        <v>3116</v>
      </c>
      <c r="C138" s="156" t="s">
        <v>2280</v>
      </c>
      <c r="D138" s="157">
        <v>15000000</v>
      </c>
      <c r="E138" s="84">
        <v>1100000</v>
      </c>
      <c r="F138" s="84">
        <v>3300000</v>
      </c>
      <c r="G138" s="87">
        <f t="shared" si="7"/>
        <v>14300000</v>
      </c>
      <c r="H138" s="158">
        <f t="shared" si="9"/>
        <v>700000</v>
      </c>
    </row>
    <row r="139" spans="1:10" x14ac:dyDescent="0.3">
      <c r="A139" s="86" t="s">
        <v>3231</v>
      </c>
      <c r="B139" s="86" t="s">
        <v>3237</v>
      </c>
      <c r="C139" s="156" t="s">
        <v>3238</v>
      </c>
      <c r="D139" s="157">
        <v>0</v>
      </c>
      <c r="E139" s="84"/>
      <c r="F139" s="84"/>
      <c r="G139" s="87">
        <f>D139/2</f>
        <v>0</v>
      </c>
      <c r="H139" s="158">
        <f t="shared" si="9"/>
        <v>0</v>
      </c>
    </row>
    <row r="140" spans="1:10" ht="31.2" x14ac:dyDescent="0.3">
      <c r="A140" s="86" t="s">
        <v>3233</v>
      </c>
      <c r="B140" s="86" t="s">
        <v>3139</v>
      </c>
      <c r="C140" s="156" t="s">
        <v>1375</v>
      </c>
      <c r="D140" s="157">
        <v>17000000</v>
      </c>
      <c r="E140" s="84">
        <v>1000000</v>
      </c>
      <c r="F140" s="84">
        <v>4095000</v>
      </c>
      <c r="G140" s="87">
        <f>E140*13</f>
        <v>13000000</v>
      </c>
      <c r="H140" s="158">
        <f t="shared" si="9"/>
        <v>4000000</v>
      </c>
    </row>
    <row r="141" spans="1:10" ht="31.2" x14ac:dyDescent="0.3">
      <c r="A141" s="86" t="s">
        <v>3236</v>
      </c>
      <c r="B141" s="86" t="s">
        <v>3075</v>
      </c>
      <c r="C141" s="156" t="s">
        <v>668</v>
      </c>
      <c r="D141" s="157">
        <v>5000000</v>
      </c>
      <c r="E141" s="84">
        <v>200000</v>
      </c>
      <c r="F141" s="84">
        <v>500000</v>
      </c>
      <c r="G141" s="87">
        <f>E141*13</f>
        <v>2600000</v>
      </c>
      <c r="H141" s="158">
        <f t="shared" si="9"/>
        <v>2400000</v>
      </c>
    </row>
    <row r="142" spans="1:10" ht="31.2" x14ac:dyDescent="0.3">
      <c r="A142" s="86" t="s">
        <v>3239</v>
      </c>
      <c r="B142" s="86" t="s">
        <v>2984</v>
      </c>
      <c r="C142" s="156" t="s">
        <v>476</v>
      </c>
      <c r="D142" s="157">
        <v>22000000</v>
      </c>
      <c r="E142" s="84">
        <v>1500000</v>
      </c>
      <c r="F142" s="84">
        <v>4750000</v>
      </c>
      <c r="G142" s="87">
        <f>E142*13</f>
        <v>19500000</v>
      </c>
      <c r="H142" s="158">
        <f t="shared" si="9"/>
        <v>2500000</v>
      </c>
    </row>
    <row r="143" spans="1:10" ht="31.2" x14ac:dyDescent="0.3">
      <c r="A143" s="86" t="s">
        <v>3242</v>
      </c>
      <c r="B143" s="86" t="s">
        <v>3056</v>
      </c>
      <c r="C143" s="156" t="s">
        <v>1981</v>
      </c>
      <c r="D143" s="157">
        <v>7200000</v>
      </c>
      <c r="E143" s="84">
        <v>200000</v>
      </c>
      <c r="F143" s="84">
        <v>600000</v>
      </c>
      <c r="G143" s="87">
        <f>E143*13</f>
        <v>2600000</v>
      </c>
      <c r="H143" s="158">
        <f t="shared" si="9"/>
        <v>4600000</v>
      </c>
      <c r="J143" s="184"/>
    </row>
    <row r="144" spans="1:10" x14ac:dyDescent="0.3">
      <c r="A144" s="752" t="s">
        <v>3244</v>
      </c>
      <c r="B144" s="753"/>
      <c r="C144" s="754"/>
      <c r="D144" s="159">
        <f>SUM(D3:D143)</f>
        <v>4769143402</v>
      </c>
      <c r="E144" s="90">
        <f>SUM(E4:E143)</f>
        <v>242393734</v>
      </c>
      <c r="F144" s="90">
        <f>SUM(F4:F143)</f>
        <v>1165209943</v>
      </c>
      <c r="G144" s="90">
        <f>SUM(G4:G143)</f>
        <v>3402977348</v>
      </c>
      <c r="H144" s="158">
        <f t="shared" si="9"/>
        <v>1366166054</v>
      </c>
    </row>
  </sheetData>
  <sortState ref="B3:G143">
    <sortCondition ref="B3:B143"/>
  </sortState>
  <mergeCells count="2">
    <mergeCell ref="A1:G1"/>
    <mergeCell ref="A144:C144"/>
  </mergeCells>
  <pageMargins left="0.25" right="0.25" top="0.75" bottom="0.75" header="0.3" footer="0.3"/>
  <pageSetup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5"/>
  <sheetViews>
    <sheetView zoomScale="120" zoomScaleNormal="120" workbookViewId="0">
      <pane ySplit="2" topLeftCell="A656" activePane="bottomLeft" state="frozen"/>
      <selection activeCell="B1" sqref="B1"/>
      <selection pane="bottomLeft" activeCell="D663" sqref="D663:F665"/>
    </sheetView>
  </sheetViews>
  <sheetFormatPr defaultRowHeight="14.4" x14ac:dyDescent="0.3"/>
  <cols>
    <col min="1" max="1" width="4.5546875" style="12" customWidth="1"/>
    <col min="2" max="2" width="11.21875" style="60" customWidth="1"/>
    <col min="3" max="3" width="44.44140625" style="12" customWidth="1"/>
    <col min="4" max="4" width="16.44140625" style="12" bestFit="1" customWidth="1"/>
    <col min="5" max="5" width="15.44140625" style="12" bestFit="1" customWidth="1"/>
    <col min="6" max="6" width="17.5546875" style="4" bestFit="1" customWidth="1"/>
    <col min="7" max="7" width="9.33203125" style="12" customWidth="1"/>
    <col min="8" max="8" width="8.88671875" style="12"/>
    <col min="9" max="9" width="13.77734375" style="12" bestFit="1" customWidth="1"/>
    <col min="10" max="16384" width="8.88671875" style="12"/>
  </cols>
  <sheetData>
    <row r="1" spans="1:9" x14ac:dyDescent="0.3">
      <c r="A1" s="640" t="s">
        <v>3338</v>
      </c>
      <c r="B1" s="640"/>
      <c r="C1" s="640"/>
      <c r="D1" s="640"/>
      <c r="E1" s="640"/>
      <c r="F1" s="640"/>
      <c r="G1" s="640"/>
    </row>
    <row r="2" spans="1:9" ht="28.2" x14ac:dyDescent="0.3">
      <c r="A2" s="13" t="s">
        <v>4</v>
      </c>
      <c r="B2" s="14" t="s">
        <v>2</v>
      </c>
      <c r="C2" s="13" t="s">
        <v>3</v>
      </c>
      <c r="D2" s="15" t="s">
        <v>7</v>
      </c>
      <c r="E2" s="15" t="s">
        <v>8</v>
      </c>
      <c r="F2" s="16" t="s">
        <v>0</v>
      </c>
      <c r="G2" s="17" t="s">
        <v>1</v>
      </c>
      <c r="H2" s="18"/>
      <c r="I2" s="18"/>
    </row>
    <row r="3" spans="1:9" x14ac:dyDescent="0.3">
      <c r="A3" s="19">
        <v>1</v>
      </c>
      <c r="B3" s="641" t="s">
        <v>11</v>
      </c>
      <c r="C3" s="641"/>
      <c r="G3" s="20"/>
      <c r="H3" s="18"/>
      <c r="I3" s="18"/>
    </row>
    <row r="4" spans="1:9" x14ac:dyDescent="0.3">
      <c r="A4" s="21"/>
      <c r="B4" s="22">
        <v>22100251</v>
      </c>
      <c r="C4" s="23" t="s">
        <v>12</v>
      </c>
      <c r="D4" s="24">
        <v>2000000</v>
      </c>
      <c r="E4" s="25" t="s">
        <v>20</v>
      </c>
      <c r="F4" s="26">
        <v>1000000</v>
      </c>
      <c r="G4" s="24"/>
      <c r="H4" s="18"/>
      <c r="I4" s="18"/>
    </row>
    <row r="5" spans="1:9" x14ac:dyDescent="0.3">
      <c r="A5" s="21"/>
      <c r="B5" s="22">
        <v>22100253</v>
      </c>
      <c r="C5" s="23" t="s">
        <v>13</v>
      </c>
      <c r="D5" s="24">
        <v>5000000</v>
      </c>
      <c r="E5" s="25" t="s">
        <v>20</v>
      </c>
      <c r="F5" s="26" t="s">
        <v>20</v>
      </c>
      <c r="G5" s="24"/>
      <c r="H5" s="18"/>
      <c r="I5" s="18"/>
    </row>
    <row r="6" spans="1:9" x14ac:dyDescent="0.3">
      <c r="A6" s="21"/>
      <c r="B6" s="22">
        <v>22100257</v>
      </c>
      <c r="C6" s="23" t="s">
        <v>14</v>
      </c>
      <c r="D6" s="24">
        <v>3000000</v>
      </c>
      <c r="E6" s="25" t="s">
        <v>20</v>
      </c>
      <c r="F6" s="26">
        <v>3000000</v>
      </c>
      <c r="G6" s="24"/>
      <c r="H6" s="18"/>
      <c r="I6" s="18"/>
    </row>
    <row r="7" spans="1:9" ht="41.4" x14ac:dyDescent="0.3">
      <c r="A7" s="21"/>
      <c r="B7" s="22">
        <v>22100518</v>
      </c>
      <c r="C7" s="23" t="s">
        <v>15</v>
      </c>
      <c r="D7" s="24">
        <v>10000000</v>
      </c>
      <c r="E7" s="25" t="s">
        <v>20</v>
      </c>
      <c r="F7" s="26">
        <v>5000000</v>
      </c>
      <c r="G7" s="24"/>
      <c r="H7" s="18"/>
      <c r="I7" s="18"/>
    </row>
    <row r="8" spans="1:9" ht="27.6" x14ac:dyDescent="0.3">
      <c r="A8" s="21"/>
      <c r="B8" s="22">
        <v>22100520</v>
      </c>
      <c r="C8" s="23" t="s">
        <v>16</v>
      </c>
      <c r="D8" s="24">
        <v>15000000</v>
      </c>
      <c r="E8" s="24">
        <v>1645000</v>
      </c>
      <c r="F8" s="26">
        <v>10000000</v>
      </c>
      <c r="G8" s="24"/>
      <c r="H8" s="18"/>
      <c r="I8" s="18"/>
    </row>
    <row r="9" spans="1:9" x14ac:dyDescent="0.3">
      <c r="A9" s="21"/>
      <c r="B9" s="22">
        <v>22100519</v>
      </c>
      <c r="C9" s="23" t="s">
        <v>17</v>
      </c>
      <c r="D9" s="24">
        <v>23000000</v>
      </c>
      <c r="E9" s="25" t="s">
        <v>20</v>
      </c>
      <c r="F9" s="26">
        <v>5000000</v>
      </c>
      <c r="G9" s="24"/>
      <c r="H9" s="18"/>
      <c r="I9" s="18"/>
    </row>
    <row r="10" spans="1:9" x14ac:dyDescent="0.3">
      <c r="A10" s="21"/>
      <c r="B10" s="22">
        <v>22100491</v>
      </c>
      <c r="C10" s="23" t="s">
        <v>18</v>
      </c>
      <c r="D10" s="24">
        <v>2000000</v>
      </c>
      <c r="E10" s="24">
        <v>1904000</v>
      </c>
      <c r="F10" s="26">
        <v>2000000</v>
      </c>
      <c r="G10" s="24"/>
      <c r="H10" s="18"/>
      <c r="I10" s="18"/>
    </row>
    <row r="11" spans="1:9" x14ac:dyDescent="0.3">
      <c r="A11" s="642" t="s">
        <v>19</v>
      </c>
      <c r="B11" s="643"/>
      <c r="C11" s="644"/>
      <c r="D11" s="27">
        <f>SUM(D4:D10)</f>
        <v>60000000</v>
      </c>
      <c r="E11" s="27">
        <f>SUM(E4:E10)</f>
        <v>3549000</v>
      </c>
      <c r="F11" s="28">
        <f>SUM(F4:F10)</f>
        <v>26000000</v>
      </c>
      <c r="G11" s="22"/>
      <c r="H11" s="18"/>
      <c r="I11" s="18"/>
    </row>
    <row r="12" spans="1:9" x14ac:dyDescent="0.3">
      <c r="A12" s="6">
        <v>2</v>
      </c>
      <c r="B12" s="641" t="s">
        <v>39</v>
      </c>
      <c r="C12" s="641"/>
      <c r="D12" s="29"/>
      <c r="E12" s="29"/>
      <c r="F12" s="30"/>
      <c r="G12" s="31"/>
      <c r="H12" s="18"/>
      <c r="I12" s="18"/>
    </row>
    <row r="13" spans="1:9" x14ac:dyDescent="0.3">
      <c r="A13" s="21"/>
      <c r="B13" s="21">
        <v>22100373</v>
      </c>
      <c r="C13" s="23" t="s">
        <v>42</v>
      </c>
      <c r="D13" s="24">
        <v>1000000</v>
      </c>
      <c r="E13" s="25" t="s">
        <v>20</v>
      </c>
      <c r="F13" s="26">
        <v>1000000</v>
      </c>
      <c r="G13" s="24"/>
      <c r="H13" s="32"/>
      <c r="I13" s="32"/>
    </row>
    <row r="14" spans="1:9" x14ac:dyDescent="0.3">
      <c r="A14" s="21"/>
      <c r="B14" s="21">
        <v>22100372</v>
      </c>
      <c r="C14" s="23" t="s">
        <v>43</v>
      </c>
      <c r="D14" s="24">
        <v>4000000</v>
      </c>
      <c r="E14" s="25" t="s">
        <v>20</v>
      </c>
      <c r="F14" s="26">
        <v>4000000</v>
      </c>
      <c r="G14" s="24"/>
      <c r="H14" s="32"/>
      <c r="I14" s="32"/>
    </row>
    <row r="15" spans="1:9" ht="16.5" customHeight="1" x14ac:dyDescent="0.3">
      <c r="A15" s="645" t="s">
        <v>44</v>
      </c>
      <c r="B15" s="646"/>
      <c r="C15" s="647"/>
      <c r="D15" s="9">
        <f>SUM(D13:D14)</f>
        <v>5000000</v>
      </c>
      <c r="E15" s="25">
        <v>0</v>
      </c>
      <c r="F15" s="33">
        <f>SUM(F13:F14)</f>
        <v>5000000</v>
      </c>
      <c r="G15" s="1"/>
      <c r="H15" s="18"/>
      <c r="I15" s="18"/>
    </row>
    <row r="16" spans="1:9" x14ac:dyDescent="0.3">
      <c r="A16" s="34">
        <v>3</v>
      </c>
      <c r="B16" s="35" t="s">
        <v>156</v>
      </c>
      <c r="G16" s="36"/>
      <c r="H16" s="18"/>
      <c r="I16" s="18"/>
    </row>
    <row r="17" spans="1:9" ht="27.6" x14ac:dyDescent="0.3">
      <c r="A17" s="21">
        <v>1</v>
      </c>
      <c r="B17" s="21">
        <v>22100286</v>
      </c>
      <c r="C17" s="23" t="s">
        <v>157</v>
      </c>
      <c r="D17" s="24">
        <v>1000000</v>
      </c>
      <c r="E17" s="25" t="s">
        <v>20</v>
      </c>
      <c r="F17" s="26">
        <v>1000000</v>
      </c>
      <c r="G17" s="37"/>
      <c r="H17" s="38"/>
      <c r="I17" s="38"/>
    </row>
    <row r="18" spans="1:9" x14ac:dyDescent="0.3">
      <c r="A18" s="21">
        <v>2</v>
      </c>
      <c r="B18" s="21">
        <v>22100342</v>
      </c>
      <c r="C18" s="23" t="s">
        <v>158</v>
      </c>
      <c r="D18" s="24">
        <v>500000</v>
      </c>
      <c r="E18" s="25" t="s">
        <v>20</v>
      </c>
      <c r="F18" s="26">
        <v>500000</v>
      </c>
      <c r="G18" s="37"/>
      <c r="H18" s="38"/>
      <c r="I18" s="38"/>
    </row>
    <row r="19" spans="1:9" x14ac:dyDescent="0.3">
      <c r="A19" s="21">
        <v>3</v>
      </c>
      <c r="B19" s="21">
        <v>22100491</v>
      </c>
      <c r="C19" s="23" t="s">
        <v>18</v>
      </c>
      <c r="D19" s="24">
        <v>1000000</v>
      </c>
      <c r="E19" s="25" t="s">
        <v>20</v>
      </c>
      <c r="F19" s="26" t="s">
        <v>20</v>
      </c>
      <c r="G19" s="37"/>
      <c r="H19" s="38"/>
      <c r="I19" s="38"/>
    </row>
    <row r="20" spans="1:9" x14ac:dyDescent="0.3">
      <c r="A20" s="21">
        <v>4</v>
      </c>
      <c r="B20" s="21">
        <v>22100526</v>
      </c>
      <c r="C20" s="23" t="s">
        <v>159</v>
      </c>
      <c r="D20" s="24">
        <v>1000000</v>
      </c>
      <c r="E20" s="25" t="s">
        <v>20</v>
      </c>
      <c r="F20" s="26">
        <v>0</v>
      </c>
      <c r="G20" s="37"/>
      <c r="H20" s="38"/>
      <c r="I20" s="38"/>
    </row>
    <row r="21" spans="1:9" ht="27.6" x14ac:dyDescent="0.3">
      <c r="A21" s="21">
        <v>5</v>
      </c>
      <c r="B21" s="21">
        <v>22100528</v>
      </c>
      <c r="C21" s="23" t="s">
        <v>160</v>
      </c>
      <c r="D21" s="24">
        <v>1000000</v>
      </c>
      <c r="E21" s="25" t="s">
        <v>20</v>
      </c>
      <c r="F21" s="26">
        <v>1000000</v>
      </c>
      <c r="G21" s="37"/>
      <c r="H21" s="38"/>
      <c r="I21" s="38"/>
    </row>
    <row r="22" spans="1:9" ht="27.6" x14ac:dyDescent="0.3">
      <c r="A22" s="21">
        <v>6</v>
      </c>
      <c r="B22" s="21">
        <v>22100530</v>
      </c>
      <c r="C22" s="23" t="s">
        <v>161</v>
      </c>
      <c r="D22" s="24">
        <v>3500000</v>
      </c>
      <c r="E22" s="25" t="s">
        <v>20</v>
      </c>
      <c r="F22" s="26">
        <v>1500000</v>
      </c>
      <c r="G22" s="37"/>
      <c r="H22" s="38"/>
      <c r="I22" s="38"/>
    </row>
    <row r="23" spans="1:9" ht="27.6" x14ac:dyDescent="0.3">
      <c r="A23" s="21">
        <v>7</v>
      </c>
      <c r="B23" s="21">
        <v>22100531</v>
      </c>
      <c r="C23" s="23" t="s">
        <v>162</v>
      </c>
      <c r="D23" s="24">
        <v>1000000</v>
      </c>
      <c r="E23" s="25" t="s">
        <v>20</v>
      </c>
      <c r="F23" s="26">
        <v>1000000</v>
      </c>
      <c r="G23" s="37"/>
      <c r="H23" s="38"/>
      <c r="I23" s="38"/>
    </row>
    <row r="24" spans="1:9" x14ac:dyDescent="0.3">
      <c r="A24" s="21">
        <v>8</v>
      </c>
      <c r="B24" s="21">
        <v>22100532</v>
      </c>
      <c r="C24" s="23" t="s">
        <v>163</v>
      </c>
      <c r="D24" s="24">
        <v>500000</v>
      </c>
      <c r="E24" s="25" t="s">
        <v>20</v>
      </c>
      <c r="F24" s="26">
        <v>500000</v>
      </c>
      <c r="G24" s="37"/>
      <c r="H24" s="38"/>
      <c r="I24" s="38"/>
    </row>
    <row r="25" spans="1:9" ht="27.6" x14ac:dyDescent="0.3">
      <c r="A25" s="21">
        <v>9</v>
      </c>
      <c r="B25" s="21">
        <v>22100544</v>
      </c>
      <c r="C25" s="23" t="s">
        <v>164</v>
      </c>
      <c r="D25" s="24">
        <v>15000000</v>
      </c>
      <c r="E25" s="25" t="s">
        <v>20</v>
      </c>
      <c r="F25" s="26">
        <v>10000000</v>
      </c>
      <c r="G25" s="37"/>
      <c r="H25" s="38"/>
      <c r="I25" s="38"/>
    </row>
    <row r="26" spans="1:9" x14ac:dyDescent="0.3">
      <c r="A26" s="21">
        <v>10</v>
      </c>
      <c r="B26" s="21">
        <v>22100545</v>
      </c>
      <c r="C26" s="23" t="s">
        <v>165</v>
      </c>
      <c r="D26" s="24">
        <v>8500000</v>
      </c>
      <c r="E26" s="25" t="s">
        <v>20</v>
      </c>
      <c r="F26" s="26">
        <v>8000000</v>
      </c>
      <c r="G26" s="37"/>
      <c r="H26" s="38"/>
      <c r="I26" s="38"/>
    </row>
    <row r="27" spans="1:9" ht="27.6" x14ac:dyDescent="0.3">
      <c r="A27" s="21">
        <v>11</v>
      </c>
      <c r="B27" s="21">
        <v>22100549</v>
      </c>
      <c r="C27" s="23" t="s">
        <v>166</v>
      </c>
      <c r="D27" s="24">
        <v>2500000</v>
      </c>
      <c r="E27" s="39">
        <v>600000</v>
      </c>
      <c r="F27" s="26">
        <v>1500000</v>
      </c>
      <c r="G27" s="37"/>
      <c r="H27" s="38"/>
      <c r="I27" s="38"/>
    </row>
    <row r="28" spans="1:9" x14ac:dyDescent="0.3">
      <c r="A28" s="21">
        <v>12</v>
      </c>
      <c r="B28" s="21">
        <v>22100551</v>
      </c>
      <c r="C28" s="23" t="s">
        <v>167</v>
      </c>
      <c r="D28" s="24">
        <v>11500000</v>
      </c>
      <c r="E28" s="25" t="s">
        <v>20</v>
      </c>
      <c r="F28" s="26">
        <v>5000000</v>
      </c>
      <c r="G28" s="37"/>
      <c r="H28" s="38"/>
      <c r="I28" s="38"/>
    </row>
    <row r="29" spans="1:9" ht="41.4" x14ac:dyDescent="0.3">
      <c r="A29" s="21">
        <v>13</v>
      </c>
      <c r="B29" s="21">
        <v>22100552</v>
      </c>
      <c r="C29" s="23" t="s">
        <v>168</v>
      </c>
      <c r="D29" s="24">
        <v>3500000</v>
      </c>
      <c r="E29" s="25" t="s">
        <v>20</v>
      </c>
      <c r="F29" s="26">
        <v>3500000</v>
      </c>
      <c r="G29" s="37"/>
      <c r="H29" s="38"/>
      <c r="I29" s="38"/>
    </row>
    <row r="30" spans="1:9" x14ac:dyDescent="0.3">
      <c r="A30" s="21">
        <v>14</v>
      </c>
      <c r="B30" s="21">
        <v>22100550</v>
      </c>
      <c r="C30" s="23" t="s">
        <v>169</v>
      </c>
      <c r="D30" s="24">
        <v>22000000</v>
      </c>
      <c r="E30" s="25" t="s">
        <v>20</v>
      </c>
      <c r="F30" s="26">
        <v>10000000</v>
      </c>
      <c r="G30" s="37"/>
      <c r="H30" s="38"/>
      <c r="I30" s="38"/>
    </row>
    <row r="31" spans="1:9" ht="27.6" x14ac:dyDescent="0.3">
      <c r="A31" s="21">
        <v>15</v>
      </c>
      <c r="B31" s="21">
        <v>22100553</v>
      </c>
      <c r="C31" s="23" t="s">
        <v>170</v>
      </c>
      <c r="D31" s="24">
        <v>1000000</v>
      </c>
      <c r="E31" s="39">
        <v>1000000</v>
      </c>
      <c r="F31" s="26">
        <v>1000000</v>
      </c>
      <c r="G31" s="40"/>
      <c r="H31" s="38"/>
      <c r="I31" s="38"/>
    </row>
    <row r="32" spans="1:9" x14ac:dyDescent="0.3">
      <c r="A32" s="21">
        <v>16</v>
      </c>
      <c r="B32" s="21">
        <v>22100554</v>
      </c>
      <c r="C32" s="23" t="s">
        <v>171</v>
      </c>
      <c r="D32" s="24">
        <v>7000000</v>
      </c>
      <c r="E32" s="25" t="s">
        <v>20</v>
      </c>
      <c r="F32" s="26">
        <v>2000000</v>
      </c>
      <c r="G32" s="37"/>
      <c r="H32" s="38"/>
      <c r="I32" s="38"/>
    </row>
    <row r="33" spans="1:9" ht="41.4" x14ac:dyDescent="0.3">
      <c r="A33" s="21">
        <v>17</v>
      </c>
      <c r="B33" s="21">
        <v>22100555</v>
      </c>
      <c r="C33" s="23" t="s">
        <v>172</v>
      </c>
      <c r="D33" s="24">
        <v>4000000</v>
      </c>
      <c r="E33" s="25" t="s">
        <v>20</v>
      </c>
      <c r="F33" s="26">
        <v>2000000</v>
      </c>
      <c r="G33" s="37"/>
      <c r="H33" s="38"/>
      <c r="I33" s="38"/>
    </row>
    <row r="34" spans="1:9" ht="41.4" x14ac:dyDescent="0.3">
      <c r="A34" s="21">
        <v>18</v>
      </c>
      <c r="B34" s="21">
        <v>22100556</v>
      </c>
      <c r="C34" s="23" t="s">
        <v>173</v>
      </c>
      <c r="D34" s="24">
        <v>2000000</v>
      </c>
      <c r="E34" s="39">
        <v>500000</v>
      </c>
      <c r="F34" s="26">
        <v>1500000</v>
      </c>
      <c r="G34" s="37"/>
      <c r="H34" s="38"/>
      <c r="I34" s="38"/>
    </row>
    <row r="35" spans="1:9" ht="27.6" x14ac:dyDescent="0.3">
      <c r="A35" s="21">
        <v>19</v>
      </c>
      <c r="B35" s="21">
        <v>22100581</v>
      </c>
      <c r="C35" s="23" t="s">
        <v>174</v>
      </c>
      <c r="D35" s="24">
        <v>5000000</v>
      </c>
      <c r="E35" s="25" t="s">
        <v>20</v>
      </c>
      <c r="F35" s="26">
        <v>1000000</v>
      </c>
      <c r="G35" s="37"/>
      <c r="H35" s="38"/>
      <c r="I35" s="38"/>
    </row>
    <row r="36" spans="1:9" x14ac:dyDescent="0.3">
      <c r="A36" s="21">
        <v>20</v>
      </c>
      <c r="B36" s="21">
        <v>22100644</v>
      </c>
      <c r="C36" s="23" t="s">
        <v>175</v>
      </c>
      <c r="D36" s="24">
        <v>500000</v>
      </c>
      <c r="E36" s="25" t="s">
        <v>20</v>
      </c>
      <c r="F36" s="26">
        <v>500000</v>
      </c>
      <c r="G36" s="37"/>
      <c r="H36" s="38"/>
      <c r="I36" s="38"/>
    </row>
    <row r="37" spans="1:9" x14ac:dyDescent="0.3">
      <c r="A37" s="21">
        <v>21</v>
      </c>
      <c r="B37" s="21">
        <v>22100645</v>
      </c>
      <c r="C37" s="23" t="s">
        <v>176</v>
      </c>
      <c r="D37" s="24">
        <v>1000000</v>
      </c>
      <c r="E37" s="25" t="s">
        <v>20</v>
      </c>
      <c r="F37" s="26">
        <v>500000</v>
      </c>
      <c r="G37" s="37"/>
      <c r="H37" s="38"/>
      <c r="I37" s="38"/>
    </row>
    <row r="38" spans="1:9" x14ac:dyDescent="0.3">
      <c r="A38" s="21">
        <v>22</v>
      </c>
      <c r="B38" s="21">
        <v>22100646</v>
      </c>
      <c r="C38" s="23" t="s">
        <v>177</v>
      </c>
      <c r="D38" s="24">
        <v>500000</v>
      </c>
      <c r="E38" s="25" t="s">
        <v>20</v>
      </c>
      <c r="F38" s="26">
        <v>500000</v>
      </c>
      <c r="G38" s="37"/>
      <c r="H38" s="38"/>
      <c r="I38" s="38"/>
    </row>
    <row r="39" spans="1:9" ht="41.4" x14ac:dyDescent="0.3">
      <c r="A39" s="21">
        <v>23</v>
      </c>
      <c r="B39" s="21">
        <v>22100647</v>
      </c>
      <c r="C39" s="23" t="s">
        <v>178</v>
      </c>
      <c r="D39" s="24">
        <v>1500000</v>
      </c>
      <c r="E39" s="39">
        <v>240000</v>
      </c>
      <c r="F39" s="26">
        <v>1000000</v>
      </c>
      <c r="G39" s="37"/>
      <c r="H39" s="38"/>
      <c r="I39" s="38"/>
    </row>
    <row r="40" spans="1:9" x14ac:dyDescent="0.3">
      <c r="A40" s="21">
        <v>24</v>
      </c>
      <c r="B40" s="21">
        <v>22100648</v>
      </c>
      <c r="C40" s="23" t="s">
        <v>179</v>
      </c>
      <c r="D40" s="24">
        <v>1000000</v>
      </c>
      <c r="E40" s="25" t="s">
        <v>20</v>
      </c>
      <c r="F40" s="26">
        <v>1000000</v>
      </c>
      <c r="G40" s="37"/>
      <c r="H40" s="38"/>
      <c r="I40" s="38"/>
    </row>
    <row r="41" spans="1:9" x14ac:dyDescent="0.3">
      <c r="A41" s="21">
        <v>25</v>
      </c>
      <c r="B41" s="21">
        <v>22100669</v>
      </c>
      <c r="C41" s="23" t="s">
        <v>180</v>
      </c>
      <c r="D41" s="24">
        <v>1500000</v>
      </c>
      <c r="E41" s="25" t="s">
        <v>20</v>
      </c>
      <c r="F41" s="26">
        <v>1000000</v>
      </c>
      <c r="G41" s="37"/>
      <c r="H41" s="38"/>
      <c r="I41" s="38"/>
    </row>
    <row r="42" spans="1:9" ht="27.6" x14ac:dyDescent="0.3">
      <c r="A42" s="21">
        <v>26</v>
      </c>
      <c r="B42" s="21">
        <v>22100670</v>
      </c>
      <c r="C42" s="23" t="s">
        <v>181</v>
      </c>
      <c r="D42" s="24">
        <v>1000000</v>
      </c>
      <c r="E42" s="25" t="s">
        <v>20</v>
      </c>
      <c r="F42" s="26">
        <v>1000000</v>
      </c>
      <c r="G42" s="37"/>
      <c r="H42" s="38"/>
      <c r="I42" s="38"/>
    </row>
    <row r="43" spans="1:9" x14ac:dyDescent="0.3">
      <c r="A43" s="21">
        <v>27</v>
      </c>
      <c r="B43" s="21">
        <v>22100671</v>
      </c>
      <c r="C43" s="23" t="s">
        <v>182</v>
      </c>
      <c r="D43" s="24">
        <v>1000000</v>
      </c>
      <c r="E43" s="25" t="s">
        <v>20</v>
      </c>
      <c r="F43" s="26">
        <v>500000</v>
      </c>
      <c r="G43" s="37"/>
      <c r="H43" s="38"/>
      <c r="I43" s="38"/>
    </row>
    <row r="44" spans="1:9" x14ac:dyDescent="0.3">
      <c r="A44" s="21">
        <v>28</v>
      </c>
      <c r="B44" s="21">
        <v>22100673</v>
      </c>
      <c r="C44" s="23" t="s">
        <v>183</v>
      </c>
      <c r="D44" s="24">
        <v>500000</v>
      </c>
      <c r="E44" s="25" t="s">
        <v>20</v>
      </c>
      <c r="F44" s="26">
        <v>500000</v>
      </c>
      <c r="G44" s="37"/>
      <c r="H44" s="38"/>
      <c r="I44" s="38"/>
    </row>
    <row r="45" spans="1:9" x14ac:dyDescent="0.3">
      <c r="A45" s="21">
        <v>29</v>
      </c>
      <c r="B45" s="21">
        <v>22100643</v>
      </c>
      <c r="C45" s="23" t="s">
        <v>184</v>
      </c>
      <c r="D45" s="24">
        <v>10000000</v>
      </c>
      <c r="E45" s="25" t="s">
        <v>20</v>
      </c>
      <c r="F45" s="26">
        <v>4000000</v>
      </c>
      <c r="G45" s="37"/>
      <c r="H45" s="38"/>
      <c r="I45" s="38"/>
    </row>
    <row r="46" spans="1:9" x14ac:dyDescent="0.3">
      <c r="A46" s="645" t="s">
        <v>185</v>
      </c>
      <c r="B46" s="646"/>
      <c r="C46" s="647"/>
      <c r="D46" s="41">
        <f>SUM(D17:D45)</f>
        <v>110000000</v>
      </c>
      <c r="E46" s="41">
        <f>SUM(E17:E45)</f>
        <v>2340000</v>
      </c>
      <c r="F46" s="42">
        <f>SUM(F17:F45)</f>
        <v>61500000</v>
      </c>
      <c r="G46" s="41"/>
      <c r="H46" s="639"/>
      <c r="I46" s="639"/>
    </row>
    <row r="47" spans="1:9" x14ac:dyDescent="0.3">
      <c r="A47" s="43">
        <v>4</v>
      </c>
      <c r="B47" s="44" t="s">
        <v>250</v>
      </c>
      <c r="C47" s="18"/>
      <c r="D47" s="18"/>
      <c r="E47" s="18"/>
      <c r="F47" s="7"/>
      <c r="G47" s="36"/>
      <c r="H47" s="18"/>
      <c r="I47" s="18"/>
    </row>
    <row r="48" spans="1:9" x14ac:dyDescent="0.3">
      <c r="A48" s="45">
        <v>1</v>
      </c>
      <c r="B48" s="46">
        <v>22100237</v>
      </c>
      <c r="C48" s="47" t="s">
        <v>251</v>
      </c>
      <c r="D48" s="37">
        <v>6000000</v>
      </c>
      <c r="E48" s="37">
        <v>3800000</v>
      </c>
      <c r="F48" s="26">
        <v>6000000</v>
      </c>
      <c r="G48" s="48"/>
      <c r="H48" s="49"/>
      <c r="I48" s="49"/>
    </row>
    <row r="49" spans="1:9" x14ac:dyDescent="0.3">
      <c r="A49" s="45">
        <v>2</v>
      </c>
      <c r="B49" s="46">
        <v>22100238</v>
      </c>
      <c r="C49" s="47" t="s">
        <v>252</v>
      </c>
      <c r="D49" s="37">
        <v>1500000</v>
      </c>
      <c r="E49" s="25" t="s">
        <v>20</v>
      </c>
      <c r="F49" s="26">
        <v>1000000</v>
      </c>
      <c r="G49" s="48"/>
      <c r="H49" s="49"/>
      <c r="I49" s="49"/>
    </row>
    <row r="50" spans="1:9" x14ac:dyDescent="0.3">
      <c r="A50" s="45">
        <v>3</v>
      </c>
      <c r="B50" s="46">
        <v>22100239</v>
      </c>
      <c r="C50" s="47" t="s">
        <v>253</v>
      </c>
      <c r="D50" s="37">
        <v>1000000</v>
      </c>
      <c r="E50" s="25" t="s">
        <v>20</v>
      </c>
      <c r="F50" s="26">
        <v>1000000</v>
      </c>
      <c r="G50" s="48"/>
      <c r="H50" s="49"/>
      <c r="I50" s="49"/>
    </row>
    <row r="51" spans="1:9" x14ac:dyDescent="0.3">
      <c r="A51" s="45">
        <v>4</v>
      </c>
      <c r="B51" s="46">
        <v>22100240</v>
      </c>
      <c r="C51" s="47" t="s">
        <v>254</v>
      </c>
      <c r="D51" s="37">
        <v>500000</v>
      </c>
      <c r="E51" s="37">
        <v>450000</v>
      </c>
      <c r="F51" s="26">
        <v>500000</v>
      </c>
      <c r="G51" s="48"/>
      <c r="H51" s="49"/>
      <c r="I51" s="49"/>
    </row>
    <row r="52" spans="1:9" x14ac:dyDescent="0.3">
      <c r="A52" s="45">
        <v>5</v>
      </c>
      <c r="B52" s="46">
        <v>22100241</v>
      </c>
      <c r="C52" s="47" t="s">
        <v>255</v>
      </c>
      <c r="D52" s="37">
        <v>500000</v>
      </c>
      <c r="E52" s="25" t="s">
        <v>20</v>
      </c>
      <c r="F52" s="26">
        <v>500000</v>
      </c>
      <c r="G52" s="48"/>
      <c r="H52" s="49"/>
      <c r="I52" s="49"/>
    </row>
    <row r="53" spans="1:9" ht="41.4" x14ac:dyDescent="0.3">
      <c r="A53" s="45">
        <v>6</v>
      </c>
      <c r="B53" s="46">
        <v>22100242</v>
      </c>
      <c r="C53" s="47" t="s">
        <v>256</v>
      </c>
      <c r="D53" s="37">
        <v>10000000</v>
      </c>
      <c r="E53" s="37">
        <v>3350000</v>
      </c>
      <c r="F53" s="26">
        <v>10000000</v>
      </c>
      <c r="G53" s="48"/>
      <c r="H53" s="49"/>
      <c r="I53" s="49"/>
    </row>
    <row r="54" spans="1:9" x14ac:dyDescent="0.3">
      <c r="A54" s="45">
        <v>7</v>
      </c>
      <c r="B54" s="46">
        <v>22100243</v>
      </c>
      <c r="C54" s="47" t="s">
        <v>257</v>
      </c>
      <c r="D54" s="37">
        <v>3500000</v>
      </c>
      <c r="E54" s="37">
        <v>2500000</v>
      </c>
      <c r="F54" s="26">
        <v>3000000</v>
      </c>
      <c r="G54" s="48"/>
      <c r="H54" s="49"/>
      <c r="I54" s="49"/>
    </row>
    <row r="55" spans="1:9" x14ac:dyDescent="0.3">
      <c r="A55" s="45">
        <v>8</v>
      </c>
      <c r="B55" s="46">
        <v>22100244</v>
      </c>
      <c r="C55" s="47" t="s">
        <v>258</v>
      </c>
      <c r="D55" s="37">
        <v>500000</v>
      </c>
      <c r="E55" s="25" t="s">
        <v>20</v>
      </c>
      <c r="F55" s="26">
        <v>500000</v>
      </c>
      <c r="G55" s="48"/>
      <c r="H55" s="49"/>
      <c r="I55" s="49"/>
    </row>
    <row r="56" spans="1:9" ht="27.6" x14ac:dyDescent="0.3">
      <c r="A56" s="45">
        <v>9</v>
      </c>
      <c r="B56" s="46">
        <v>22100245</v>
      </c>
      <c r="C56" s="47" t="s">
        <v>259</v>
      </c>
      <c r="D56" s="37">
        <v>1500000</v>
      </c>
      <c r="E56" s="25" t="s">
        <v>20</v>
      </c>
      <c r="F56" s="26">
        <v>500000</v>
      </c>
      <c r="G56" s="48"/>
      <c r="H56" s="49"/>
      <c r="I56" s="49"/>
    </row>
    <row r="57" spans="1:9" ht="15" customHeight="1" x14ac:dyDescent="0.3">
      <c r="A57" s="648" t="s">
        <v>260</v>
      </c>
      <c r="B57" s="649"/>
      <c r="C57" s="650"/>
      <c r="D57" s="41">
        <f>SUM(D48:D56)</f>
        <v>25000000</v>
      </c>
      <c r="E57" s="41">
        <f>SUM(E48:E56)</f>
        <v>10100000</v>
      </c>
      <c r="F57" s="42">
        <f>SUM(F48:F56)</f>
        <v>23000000</v>
      </c>
      <c r="G57" s="2"/>
      <c r="H57" s="651"/>
      <c r="I57" s="651"/>
    </row>
    <row r="58" spans="1:9" x14ac:dyDescent="0.3">
      <c r="A58" s="50">
        <v>5</v>
      </c>
      <c r="B58" s="44" t="s">
        <v>264</v>
      </c>
      <c r="C58" s="18"/>
      <c r="D58" s="18"/>
      <c r="E58" s="18"/>
      <c r="F58" s="7"/>
      <c r="G58" s="36"/>
      <c r="H58" s="18"/>
      <c r="I58" s="18"/>
    </row>
    <row r="59" spans="1:9" x14ac:dyDescent="0.3">
      <c r="A59" s="45">
        <v>1</v>
      </c>
      <c r="B59" s="46">
        <v>22100257</v>
      </c>
      <c r="C59" s="47" t="s">
        <v>14</v>
      </c>
      <c r="D59" s="37">
        <v>2000000</v>
      </c>
      <c r="E59" s="25" t="s">
        <v>20</v>
      </c>
      <c r="F59" s="26">
        <v>2000000</v>
      </c>
      <c r="G59" s="37"/>
      <c r="H59" s="38"/>
      <c r="I59" s="38"/>
    </row>
    <row r="60" spans="1:9" x14ac:dyDescent="0.3">
      <c r="A60" s="45">
        <v>2</v>
      </c>
      <c r="B60" s="46">
        <v>22100258</v>
      </c>
      <c r="C60" s="47" t="s">
        <v>265</v>
      </c>
      <c r="D60" s="37">
        <v>35000000</v>
      </c>
      <c r="E60" s="25" t="s">
        <v>20</v>
      </c>
      <c r="F60" s="26">
        <v>5000000</v>
      </c>
      <c r="G60" s="37"/>
      <c r="H60" s="38"/>
      <c r="I60" s="38"/>
    </row>
    <row r="61" spans="1:9" ht="27.6" x14ac:dyDescent="0.3">
      <c r="A61" s="45">
        <v>3</v>
      </c>
      <c r="B61" s="46">
        <v>22100259</v>
      </c>
      <c r="C61" s="47" t="s">
        <v>266</v>
      </c>
      <c r="D61" s="37">
        <v>5000000</v>
      </c>
      <c r="E61" s="25" t="s">
        <v>20</v>
      </c>
      <c r="F61" s="26">
        <v>2000000</v>
      </c>
      <c r="G61" s="37"/>
      <c r="H61" s="38"/>
      <c r="I61" s="38"/>
    </row>
    <row r="62" spans="1:9" ht="27.6" x14ac:dyDescent="0.3">
      <c r="A62" s="45">
        <v>4</v>
      </c>
      <c r="B62" s="46">
        <v>22100260</v>
      </c>
      <c r="C62" s="47" t="s">
        <v>267</v>
      </c>
      <c r="D62" s="37">
        <v>4000000</v>
      </c>
      <c r="E62" s="25" t="s">
        <v>20</v>
      </c>
      <c r="F62" s="26">
        <v>2000000</v>
      </c>
      <c r="G62" s="37"/>
      <c r="H62" s="38"/>
      <c r="I62" s="38"/>
    </row>
    <row r="63" spans="1:9" ht="15" customHeight="1" x14ac:dyDescent="0.3">
      <c r="A63" s="51"/>
      <c r="B63" s="51"/>
      <c r="C63" s="51"/>
      <c r="D63" s="41">
        <f>SUM(D59:D62)</f>
        <v>46000000</v>
      </c>
      <c r="E63" s="42">
        <f>SUM(E59:E62)</f>
        <v>0</v>
      </c>
      <c r="F63" s="42">
        <f>SUM(F59:F62)</f>
        <v>11000000</v>
      </c>
      <c r="G63" s="41"/>
      <c r="H63" s="52"/>
      <c r="I63" s="52"/>
    </row>
    <row r="64" spans="1:9" x14ac:dyDescent="0.3">
      <c r="A64" s="50">
        <v>6</v>
      </c>
      <c r="B64" s="35" t="s">
        <v>280</v>
      </c>
      <c r="G64" s="36"/>
      <c r="H64" s="53"/>
      <c r="I64" s="53"/>
    </row>
    <row r="65" spans="1:9" x14ac:dyDescent="0.3">
      <c r="A65" s="21">
        <v>1</v>
      </c>
      <c r="B65" s="54">
        <v>22100262</v>
      </c>
      <c r="C65" s="23" t="s">
        <v>281</v>
      </c>
      <c r="D65" s="24">
        <v>6000000</v>
      </c>
      <c r="E65" s="39">
        <v>510000</v>
      </c>
      <c r="F65" s="26">
        <v>1000000</v>
      </c>
      <c r="G65" s="37"/>
      <c r="H65" s="38"/>
      <c r="I65" s="38"/>
    </row>
    <row r="66" spans="1:9" ht="27.6" x14ac:dyDescent="0.3">
      <c r="A66" s="21">
        <v>2</v>
      </c>
      <c r="B66" s="54">
        <v>22100360</v>
      </c>
      <c r="C66" s="23" t="s">
        <v>282</v>
      </c>
      <c r="D66" s="24">
        <v>3000000</v>
      </c>
      <c r="E66" s="25" t="s">
        <v>20</v>
      </c>
      <c r="F66" s="26">
        <v>1000000</v>
      </c>
      <c r="G66" s="37"/>
      <c r="H66" s="38"/>
      <c r="I66" s="38"/>
    </row>
    <row r="67" spans="1:9" x14ac:dyDescent="0.3">
      <c r="A67" s="21">
        <v>3</v>
      </c>
      <c r="B67" s="54">
        <v>22100361</v>
      </c>
      <c r="C67" s="23" t="s">
        <v>283</v>
      </c>
      <c r="D67" s="24">
        <v>13000000</v>
      </c>
      <c r="E67" s="39">
        <v>2428300</v>
      </c>
      <c r="F67" s="39">
        <v>7428300</v>
      </c>
      <c r="G67" s="37"/>
      <c r="H67" s="38"/>
      <c r="I67" s="38"/>
    </row>
    <row r="68" spans="1:9" ht="27.6" x14ac:dyDescent="0.3">
      <c r="A68" s="21">
        <v>4</v>
      </c>
      <c r="B68" s="54">
        <v>22100362</v>
      </c>
      <c r="C68" s="23" t="s">
        <v>284</v>
      </c>
      <c r="D68" s="24">
        <v>3000000</v>
      </c>
      <c r="E68" s="39">
        <v>700000</v>
      </c>
      <c r="F68" s="26">
        <v>2000000</v>
      </c>
      <c r="G68" s="37"/>
      <c r="H68" s="38"/>
      <c r="I68" s="38"/>
    </row>
    <row r="69" spans="1:9" ht="15" customHeight="1" x14ac:dyDescent="0.3">
      <c r="A69" s="648" t="s">
        <v>285</v>
      </c>
      <c r="B69" s="649"/>
      <c r="C69" s="650"/>
      <c r="D69" s="41">
        <f>SUM(D65:D68)</f>
        <v>25000000</v>
      </c>
      <c r="E69" s="41">
        <f>SUM(E65:E68)</f>
        <v>3638300</v>
      </c>
      <c r="F69" s="42">
        <f>SUM(F65:F68)</f>
        <v>11428300</v>
      </c>
      <c r="G69" s="41"/>
      <c r="H69" s="639"/>
      <c r="I69" s="639"/>
    </row>
    <row r="70" spans="1:9" x14ac:dyDescent="0.3">
      <c r="A70" s="43">
        <v>7</v>
      </c>
      <c r="B70" s="35" t="s">
        <v>356</v>
      </c>
      <c r="G70" s="36"/>
      <c r="H70" s="18"/>
      <c r="I70" s="18"/>
    </row>
    <row r="71" spans="1:9" ht="27.6" x14ac:dyDescent="0.3">
      <c r="A71" s="45">
        <v>1</v>
      </c>
      <c r="B71" s="46">
        <v>22100417</v>
      </c>
      <c r="C71" s="47" t="s">
        <v>357</v>
      </c>
      <c r="D71" s="37">
        <v>2000000</v>
      </c>
      <c r="E71" s="25" t="s">
        <v>20</v>
      </c>
      <c r="F71" s="26">
        <v>1000000</v>
      </c>
      <c r="G71" s="37"/>
      <c r="H71" s="38"/>
      <c r="I71" s="38"/>
    </row>
    <row r="72" spans="1:9" x14ac:dyDescent="0.3">
      <c r="A72" s="45">
        <v>2</v>
      </c>
      <c r="B72" s="46">
        <v>22100478</v>
      </c>
      <c r="C72" s="47" t="s">
        <v>358</v>
      </c>
      <c r="D72" s="37">
        <v>500000</v>
      </c>
      <c r="E72" s="25" t="s">
        <v>20</v>
      </c>
      <c r="F72" s="26">
        <v>500000</v>
      </c>
      <c r="G72" s="37"/>
      <c r="H72" s="38"/>
      <c r="I72" s="38"/>
    </row>
    <row r="73" spans="1:9" ht="15" customHeight="1" x14ac:dyDescent="0.3">
      <c r="A73" s="638" t="s">
        <v>359</v>
      </c>
      <c r="B73" s="638"/>
      <c r="C73" s="638"/>
      <c r="D73" s="41">
        <f>SUM(D71:D72)</f>
        <v>2500000</v>
      </c>
      <c r="E73" s="42">
        <f>SUM(E71:E72)</f>
        <v>0</v>
      </c>
      <c r="F73" s="42">
        <f>SUM(F71:F72)</f>
        <v>1500000</v>
      </c>
      <c r="G73" s="41"/>
      <c r="H73" s="639"/>
      <c r="I73" s="639"/>
    </row>
    <row r="74" spans="1:9" x14ac:dyDescent="0.3">
      <c r="A74" s="34">
        <v>8</v>
      </c>
      <c r="B74" s="35" t="s">
        <v>409</v>
      </c>
      <c r="G74" s="36"/>
      <c r="H74" s="18"/>
      <c r="I74" s="18"/>
    </row>
    <row r="75" spans="1:9" x14ac:dyDescent="0.3">
      <c r="A75" s="45">
        <v>1</v>
      </c>
      <c r="B75" s="46">
        <v>22100287</v>
      </c>
      <c r="C75" s="47" t="s">
        <v>410</v>
      </c>
      <c r="D75" s="37">
        <v>11000000</v>
      </c>
      <c r="E75" s="55">
        <v>9000000</v>
      </c>
      <c r="F75" s="26">
        <v>9000000</v>
      </c>
      <c r="G75" s="37"/>
      <c r="H75" s="38"/>
      <c r="I75" s="38"/>
    </row>
    <row r="76" spans="1:9" x14ac:dyDescent="0.3">
      <c r="A76" s="45">
        <v>2</v>
      </c>
      <c r="B76" s="46">
        <v>22100422</v>
      </c>
      <c r="C76" s="47" t="s">
        <v>411</v>
      </c>
      <c r="D76" s="37">
        <v>4500000</v>
      </c>
      <c r="E76" s="55">
        <v>2959000</v>
      </c>
      <c r="F76" s="26">
        <v>4500000</v>
      </c>
      <c r="G76" s="37"/>
      <c r="H76" s="38"/>
      <c r="I76" s="38"/>
    </row>
    <row r="77" spans="1:9" x14ac:dyDescent="0.3">
      <c r="A77" s="45">
        <v>3</v>
      </c>
      <c r="B77" s="46">
        <v>22100470</v>
      </c>
      <c r="C77" s="47" t="s">
        <v>412</v>
      </c>
      <c r="D77" s="37">
        <v>5000000</v>
      </c>
      <c r="E77" s="25" t="s">
        <v>20</v>
      </c>
      <c r="F77" s="26">
        <v>5000000</v>
      </c>
      <c r="G77" s="37"/>
      <c r="H77" s="38"/>
      <c r="I77" s="38"/>
    </row>
    <row r="78" spans="1:9" x14ac:dyDescent="0.3">
      <c r="A78" s="45">
        <v>4</v>
      </c>
      <c r="B78" s="46">
        <v>22100471</v>
      </c>
      <c r="C78" s="47" t="s">
        <v>413</v>
      </c>
      <c r="D78" s="37">
        <v>2000000</v>
      </c>
      <c r="E78" s="25" t="s">
        <v>20</v>
      </c>
      <c r="F78" s="26">
        <v>2000000</v>
      </c>
      <c r="G78" s="37"/>
      <c r="H78" s="38"/>
      <c r="I78" s="38"/>
    </row>
    <row r="79" spans="1:9" ht="27.6" x14ac:dyDescent="0.3">
      <c r="A79" s="45">
        <v>5</v>
      </c>
      <c r="B79" s="46">
        <v>22100476</v>
      </c>
      <c r="C79" s="47" t="s">
        <v>414</v>
      </c>
      <c r="D79" s="37">
        <v>4500000</v>
      </c>
      <c r="E79" s="25" t="s">
        <v>20</v>
      </c>
      <c r="F79" s="26">
        <v>4000000</v>
      </c>
      <c r="G79" s="37"/>
      <c r="H79" s="38"/>
      <c r="I79" s="38"/>
    </row>
    <row r="80" spans="1:9" x14ac:dyDescent="0.3">
      <c r="A80" s="45">
        <v>6</v>
      </c>
      <c r="B80" s="46">
        <v>22100477</v>
      </c>
      <c r="C80" s="47" t="s">
        <v>415</v>
      </c>
      <c r="D80" s="37">
        <v>1000000</v>
      </c>
      <c r="E80" s="25" t="s">
        <v>20</v>
      </c>
      <c r="F80" s="26">
        <v>1000000</v>
      </c>
      <c r="G80" s="37"/>
      <c r="H80" s="38"/>
      <c r="I80" s="38"/>
    </row>
    <row r="81" spans="1:9" x14ac:dyDescent="0.3">
      <c r="A81" s="45">
        <v>7</v>
      </c>
      <c r="B81" s="46">
        <v>22100478</v>
      </c>
      <c r="C81" s="47" t="s">
        <v>358</v>
      </c>
      <c r="D81" s="37">
        <v>4500000</v>
      </c>
      <c r="E81" s="25" t="s">
        <v>20</v>
      </c>
      <c r="F81" s="26">
        <v>1000000</v>
      </c>
      <c r="G81" s="37"/>
      <c r="H81" s="38"/>
      <c r="I81" s="38"/>
    </row>
    <row r="82" spans="1:9" x14ac:dyDescent="0.3">
      <c r="A82" s="45">
        <v>8</v>
      </c>
      <c r="B82" s="46">
        <v>22100479</v>
      </c>
      <c r="C82" s="47" t="s">
        <v>416</v>
      </c>
      <c r="D82" s="37">
        <v>2500000</v>
      </c>
      <c r="E82" s="25" t="s">
        <v>20</v>
      </c>
      <c r="F82" s="26">
        <v>2000000</v>
      </c>
      <c r="G82" s="37"/>
      <c r="H82" s="38"/>
      <c r="I82" s="38"/>
    </row>
    <row r="83" spans="1:9" x14ac:dyDescent="0.3">
      <c r="A83" s="45">
        <v>9</v>
      </c>
      <c r="B83" s="46">
        <v>22100235</v>
      </c>
      <c r="C83" s="47" t="s">
        <v>417</v>
      </c>
      <c r="D83" s="37">
        <v>10000000</v>
      </c>
      <c r="E83" s="55">
        <v>5000000</v>
      </c>
      <c r="F83" s="26">
        <v>10000000</v>
      </c>
      <c r="G83" s="37"/>
      <c r="H83" s="38"/>
      <c r="I83" s="38"/>
    </row>
    <row r="84" spans="1:9" ht="15" customHeight="1" x14ac:dyDescent="0.3">
      <c r="A84" s="638" t="s">
        <v>432</v>
      </c>
      <c r="B84" s="638"/>
      <c r="C84" s="638"/>
      <c r="D84" s="41">
        <f>SUM(D75:D83)</f>
        <v>45000000</v>
      </c>
      <c r="E84" s="41">
        <f>SUM(E75:E83)</f>
        <v>16959000</v>
      </c>
      <c r="F84" s="42">
        <f>SUM(F75:F83)</f>
        <v>38500000</v>
      </c>
      <c r="G84" s="41"/>
      <c r="H84" s="639"/>
      <c r="I84" s="639"/>
    </row>
    <row r="85" spans="1:9" x14ac:dyDescent="0.3">
      <c r="A85" s="50">
        <v>9</v>
      </c>
      <c r="B85" s="35" t="s">
        <v>438</v>
      </c>
      <c r="G85" s="36"/>
      <c r="H85" s="18"/>
      <c r="I85" s="18"/>
    </row>
    <row r="86" spans="1:9" x14ac:dyDescent="0.3">
      <c r="A86" s="45">
        <v>1</v>
      </c>
      <c r="B86" s="46">
        <v>22100353</v>
      </c>
      <c r="C86" s="47" t="s">
        <v>439</v>
      </c>
      <c r="D86" s="37">
        <v>50000000</v>
      </c>
      <c r="E86" s="37">
        <v>3298000</v>
      </c>
      <c r="F86" s="26">
        <v>20000000</v>
      </c>
      <c r="G86" s="41"/>
      <c r="H86" s="56"/>
      <c r="I86" s="56"/>
    </row>
    <row r="87" spans="1:9" x14ac:dyDescent="0.3">
      <c r="A87" s="638" t="s">
        <v>440</v>
      </c>
      <c r="B87" s="638"/>
      <c r="C87" s="638"/>
      <c r="D87" s="41">
        <f>SUM(D86)</f>
        <v>50000000</v>
      </c>
      <c r="E87" s="41">
        <f>SUM(E86)</f>
        <v>3298000</v>
      </c>
      <c r="F87" s="42">
        <f>SUM(F86)</f>
        <v>20000000</v>
      </c>
      <c r="G87" s="41"/>
      <c r="H87" s="639"/>
      <c r="I87" s="639"/>
    </row>
    <row r="88" spans="1:9" x14ac:dyDescent="0.3">
      <c r="A88" s="34">
        <v>10</v>
      </c>
      <c r="B88" s="35" t="s">
        <v>447</v>
      </c>
      <c r="G88" s="36"/>
      <c r="H88" s="18"/>
      <c r="I88" s="18"/>
    </row>
    <row r="89" spans="1:9" x14ac:dyDescent="0.3">
      <c r="A89" s="45">
        <v>1</v>
      </c>
      <c r="B89" s="57">
        <v>22100202</v>
      </c>
      <c r="C89" s="47" t="s">
        <v>448</v>
      </c>
      <c r="D89" s="37">
        <v>50000000</v>
      </c>
      <c r="E89" s="55">
        <v>14000000</v>
      </c>
      <c r="F89" s="26">
        <v>40000000</v>
      </c>
      <c r="G89" s="37"/>
      <c r="H89" s="18"/>
      <c r="I89" s="18"/>
    </row>
    <row r="90" spans="1:9" x14ac:dyDescent="0.3">
      <c r="A90" s="45">
        <v>2</v>
      </c>
      <c r="B90" s="57">
        <v>22100204</v>
      </c>
      <c r="C90" s="47" t="s">
        <v>449</v>
      </c>
      <c r="D90" s="37">
        <v>10000000</v>
      </c>
      <c r="E90" s="55">
        <v>2000000</v>
      </c>
      <c r="F90" s="26">
        <v>10000000</v>
      </c>
      <c r="G90" s="37"/>
      <c r="H90" s="18"/>
      <c r="I90" s="18"/>
    </row>
    <row r="91" spans="1:9" x14ac:dyDescent="0.3">
      <c r="A91" s="45">
        <v>3</v>
      </c>
      <c r="B91" s="57">
        <v>22100206</v>
      </c>
      <c r="C91" s="47" t="s">
        <v>450</v>
      </c>
      <c r="D91" s="37">
        <v>25000000</v>
      </c>
      <c r="E91" s="55">
        <v>4000000</v>
      </c>
      <c r="F91" s="26">
        <v>20000000</v>
      </c>
      <c r="G91" s="37"/>
      <c r="H91" s="18"/>
      <c r="I91" s="18"/>
    </row>
    <row r="92" spans="1:9" x14ac:dyDescent="0.3">
      <c r="A92" s="45">
        <v>4</v>
      </c>
      <c r="B92" s="57">
        <v>22100211</v>
      </c>
      <c r="C92" s="47" t="s">
        <v>451</v>
      </c>
      <c r="D92" s="37">
        <v>15000000</v>
      </c>
      <c r="E92" s="25" t="s">
        <v>20</v>
      </c>
      <c r="F92" s="26">
        <v>10000000</v>
      </c>
      <c r="G92" s="37"/>
      <c r="H92" s="18"/>
      <c r="I92" s="18"/>
    </row>
    <row r="93" spans="1:9" ht="27.6" x14ac:dyDescent="0.3">
      <c r="A93" s="45">
        <v>5</v>
      </c>
      <c r="B93" s="57">
        <v>22100212</v>
      </c>
      <c r="C93" s="47" t="s">
        <v>452</v>
      </c>
      <c r="D93" s="37">
        <v>100000000</v>
      </c>
      <c r="E93" s="55">
        <v>21715500</v>
      </c>
      <c r="F93" s="26">
        <v>50000000</v>
      </c>
      <c r="G93" s="37"/>
      <c r="H93" s="18"/>
      <c r="I93" s="18"/>
    </row>
    <row r="94" spans="1:9" x14ac:dyDescent="0.3">
      <c r="A94" s="45">
        <v>6</v>
      </c>
      <c r="B94" s="57">
        <v>22100213</v>
      </c>
      <c r="C94" s="47" t="s">
        <v>453</v>
      </c>
      <c r="D94" s="37">
        <v>20000000</v>
      </c>
      <c r="E94" s="55">
        <v>4000000</v>
      </c>
      <c r="F94" s="26">
        <v>12000000</v>
      </c>
      <c r="G94" s="37"/>
      <c r="H94" s="18"/>
      <c r="I94" s="18"/>
    </row>
    <row r="95" spans="1:9" x14ac:dyDescent="0.3">
      <c r="A95" s="45">
        <v>7</v>
      </c>
      <c r="B95" s="57">
        <v>22100214</v>
      </c>
      <c r="C95" s="47" t="s">
        <v>454</v>
      </c>
      <c r="D95" s="37">
        <v>30000000</v>
      </c>
      <c r="E95" s="25" t="s">
        <v>20</v>
      </c>
      <c r="F95" s="26">
        <v>15000000</v>
      </c>
      <c r="G95" s="37"/>
      <c r="H95" s="18"/>
      <c r="I95" s="18"/>
    </row>
    <row r="96" spans="1:9" x14ac:dyDescent="0.3">
      <c r="A96" s="638" t="s">
        <v>455</v>
      </c>
      <c r="B96" s="638"/>
      <c r="C96" s="638"/>
      <c r="D96" s="41">
        <f>SUM(D89:D95)</f>
        <v>250000000</v>
      </c>
      <c r="E96" s="41">
        <f>SUM(E89:E95)</f>
        <v>45715500</v>
      </c>
      <c r="F96" s="42">
        <f>SUM(F89:F95)</f>
        <v>157000000</v>
      </c>
      <c r="G96" s="41"/>
      <c r="H96" s="18"/>
      <c r="I96" s="18"/>
    </row>
    <row r="97" spans="1:9" x14ac:dyDescent="0.3">
      <c r="A97" s="50">
        <v>11</v>
      </c>
      <c r="B97" s="35" t="s">
        <v>476</v>
      </c>
      <c r="G97" s="36"/>
      <c r="H97" s="18"/>
      <c r="I97" s="18"/>
    </row>
    <row r="98" spans="1:9" ht="27.6" x14ac:dyDescent="0.3">
      <c r="A98" s="45">
        <v>1</v>
      </c>
      <c r="B98" s="46">
        <v>22100266</v>
      </c>
      <c r="C98" s="47" t="s">
        <v>477</v>
      </c>
      <c r="D98" s="37">
        <v>1000000</v>
      </c>
      <c r="E98" s="25" t="s">
        <v>20</v>
      </c>
      <c r="F98" s="26">
        <v>1000000</v>
      </c>
      <c r="G98" s="37"/>
      <c r="H98" s="38"/>
      <c r="I98" s="38"/>
    </row>
    <row r="99" spans="1:9" x14ac:dyDescent="0.3">
      <c r="A99" s="45">
        <v>2</v>
      </c>
      <c r="B99" s="46">
        <v>22100628</v>
      </c>
      <c r="C99" s="47" t="s">
        <v>478</v>
      </c>
      <c r="D99" s="37">
        <v>3000000</v>
      </c>
      <c r="E99" s="25" t="s">
        <v>20</v>
      </c>
      <c r="F99" s="26">
        <v>2000000</v>
      </c>
      <c r="G99" s="37"/>
      <c r="H99" s="38"/>
      <c r="I99" s="38"/>
    </row>
    <row r="100" spans="1:9" x14ac:dyDescent="0.3">
      <c r="A100" s="638" t="s">
        <v>479</v>
      </c>
      <c r="B100" s="638"/>
      <c r="C100" s="638"/>
      <c r="D100" s="41">
        <f>SUM(D98:D99)</f>
        <v>4000000</v>
      </c>
      <c r="E100" s="42">
        <f>SUM(E98:E99)</f>
        <v>0</v>
      </c>
      <c r="F100" s="42">
        <f>SUM(F98:F99)</f>
        <v>3000000</v>
      </c>
      <c r="G100" s="41"/>
      <c r="H100" s="639"/>
      <c r="I100" s="639"/>
    </row>
    <row r="101" spans="1:9" x14ac:dyDescent="0.3">
      <c r="A101" s="50">
        <v>12</v>
      </c>
      <c r="B101" s="35" t="s">
        <v>526</v>
      </c>
      <c r="G101" s="36"/>
      <c r="H101" s="18"/>
      <c r="I101" s="18"/>
    </row>
    <row r="102" spans="1:9" ht="27.6" x14ac:dyDescent="0.3">
      <c r="A102" s="45">
        <v>1</v>
      </c>
      <c r="B102" s="46">
        <v>22100221</v>
      </c>
      <c r="C102" s="47" t="s">
        <v>527</v>
      </c>
      <c r="D102" s="37">
        <v>140000000</v>
      </c>
      <c r="E102" s="25" t="s">
        <v>20</v>
      </c>
      <c r="F102" s="26">
        <v>140000000</v>
      </c>
      <c r="G102" s="37"/>
      <c r="H102" s="38"/>
      <c r="I102" s="38"/>
    </row>
    <row r="103" spans="1:9" ht="27.6" x14ac:dyDescent="0.3">
      <c r="A103" s="45">
        <v>2</v>
      </c>
      <c r="B103" s="46">
        <v>22100222</v>
      </c>
      <c r="C103" s="47" t="s">
        <v>528</v>
      </c>
      <c r="D103" s="37">
        <v>90000000</v>
      </c>
      <c r="E103" s="37">
        <v>12706564.390000001</v>
      </c>
      <c r="F103" s="26">
        <v>90000000</v>
      </c>
      <c r="G103" s="37"/>
      <c r="H103" s="639"/>
      <c r="I103" s="639"/>
    </row>
    <row r="104" spans="1:9" ht="15" customHeight="1" x14ac:dyDescent="0.3">
      <c r="A104" s="652" t="s">
        <v>529</v>
      </c>
      <c r="B104" s="653"/>
      <c r="C104" s="654"/>
      <c r="D104" s="41">
        <f>SUM(D102:D103)</f>
        <v>230000000</v>
      </c>
      <c r="E104" s="41">
        <v>12706564.390000001</v>
      </c>
      <c r="F104" s="42">
        <f>SUM(F102:F103)</f>
        <v>230000000</v>
      </c>
      <c r="G104" s="41"/>
      <c r="H104" s="18"/>
      <c r="I104" s="18"/>
    </row>
    <row r="105" spans="1:9" x14ac:dyDescent="0.3">
      <c r="A105" s="34">
        <v>13</v>
      </c>
      <c r="B105" s="35" t="s">
        <v>540</v>
      </c>
      <c r="G105" s="36"/>
      <c r="H105" s="18"/>
      <c r="I105" s="18"/>
    </row>
    <row r="106" spans="1:9" x14ac:dyDescent="0.3">
      <c r="A106" s="45">
        <v>1</v>
      </c>
      <c r="B106" s="46">
        <v>22100201</v>
      </c>
      <c r="C106" s="47" t="s">
        <v>541</v>
      </c>
      <c r="D106" s="37">
        <v>420000000</v>
      </c>
      <c r="E106" s="37">
        <v>24990000</v>
      </c>
      <c r="F106" s="26">
        <v>220000000</v>
      </c>
      <c r="G106" s="37"/>
      <c r="H106" s="38"/>
      <c r="I106" s="38"/>
    </row>
    <row r="107" spans="1:9" x14ac:dyDescent="0.3">
      <c r="A107" s="45">
        <v>2</v>
      </c>
      <c r="B107" s="46">
        <v>22100202</v>
      </c>
      <c r="C107" s="47" t="s">
        <v>448</v>
      </c>
      <c r="D107" s="37">
        <v>220000000</v>
      </c>
      <c r="E107" s="37">
        <v>44744000</v>
      </c>
      <c r="F107" s="26">
        <v>150000000</v>
      </c>
      <c r="G107" s="37"/>
      <c r="H107" s="38"/>
      <c r="I107" s="38"/>
    </row>
    <row r="108" spans="1:9" x14ac:dyDescent="0.3">
      <c r="A108" s="45">
        <v>3</v>
      </c>
      <c r="B108" s="46">
        <v>22100203</v>
      </c>
      <c r="C108" s="47" t="s">
        <v>542</v>
      </c>
      <c r="D108" s="37">
        <v>14000000</v>
      </c>
      <c r="E108" s="37">
        <v>3842000</v>
      </c>
      <c r="F108" s="26">
        <v>10000000</v>
      </c>
      <c r="G108" s="37"/>
      <c r="H108" s="38"/>
      <c r="I108" s="38"/>
    </row>
    <row r="109" spans="1:9" x14ac:dyDescent="0.3">
      <c r="A109" s="45">
        <v>4</v>
      </c>
      <c r="B109" s="46">
        <v>22100204</v>
      </c>
      <c r="C109" s="47" t="s">
        <v>449</v>
      </c>
      <c r="D109" s="37">
        <v>200000000</v>
      </c>
      <c r="E109" s="37">
        <v>33249450</v>
      </c>
      <c r="F109" s="26">
        <v>150000000</v>
      </c>
      <c r="G109" s="37"/>
      <c r="H109" s="38"/>
      <c r="I109" s="38"/>
    </row>
    <row r="110" spans="1:9" x14ac:dyDescent="0.3">
      <c r="A110" s="45">
        <v>5</v>
      </c>
      <c r="B110" s="46">
        <v>22100205</v>
      </c>
      <c r="C110" s="47" t="s">
        <v>543</v>
      </c>
      <c r="D110" s="37">
        <v>50500000</v>
      </c>
      <c r="E110" s="37">
        <v>11155400</v>
      </c>
      <c r="F110" s="26">
        <v>50000000</v>
      </c>
      <c r="G110" s="37"/>
      <c r="H110" s="38"/>
      <c r="I110" s="38"/>
    </row>
    <row r="111" spans="1:9" x14ac:dyDescent="0.3">
      <c r="A111" s="45">
        <v>6</v>
      </c>
      <c r="B111" s="46">
        <v>22100206</v>
      </c>
      <c r="C111" s="47" t="s">
        <v>450</v>
      </c>
      <c r="D111" s="37">
        <v>120000000</v>
      </c>
      <c r="E111" s="37">
        <v>26706300</v>
      </c>
      <c r="F111" s="26">
        <v>80000000</v>
      </c>
      <c r="G111" s="37"/>
      <c r="H111" s="38"/>
      <c r="I111" s="38"/>
    </row>
    <row r="112" spans="1:9" ht="27.6" x14ac:dyDescent="0.3">
      <c r="A112" s="45">
        <v>7</v>
      </c>
      <c r="B112" s="46">
        <v>22100207</v>
      </c>
      <c r="C112" s="47" t="s">
        <v>544</v>
      </c>
      <c r="D112" s="37">
        <v>320000000</v>
      </c>
      <c r="E112" s="37">
        <v>75000000</v>
      </c>
      <c r="F112" s="26">
        <v>300000000</v>
      </c>
      <c r="G112" s="37"/>
      <c r="H112" s="38"/>
      <c r="I112" s="38"/>
    </row>
    <row r="113" spans="1:9" ht="27.6" x14ac:dyDescent="0.3">
      <c r="A113" s="45">
        <v>8</v>
      </c>
      <c r="B113" s="46">
        <v>22100208</v>
      </c>
      <c r="C113" s="47" t="s">
        <v>545</v>
      </c>
      <c r="D113" s="37">
        <v>36000000</v>
      </c>
      <c r="E113" s="37">
        <v>8400000</v>
      </c>
      <c r="F113" s="26">
        <v>36000000</v>
      </c>
      <c r="G113" s="37"/>
      <c r="H113" s="38"/>
      <c r="I113" s="38"/>
    </row>
    <row r="114" spans="1:9" x14ac:dyDescent="0.3">
      <c r="A114" s="45">
        <v>9</v>
      </c>
      <c r="B114" s="46">
        <v>22100209</v>
      </c>
      <c r="C114" s="47" t="s">
        <v>546</v>
      </c>
      <c r="D114" s="37">
        <v>401000000</v>
      </c>
      <c r="E114" s="37">
        <v>27880000</v>
      </c>
      <c r="F114" s="26">
        <v>150000000</v>
      </c>
      <c r="G114" s="37"/>
      <c r="H114" s="38"/>
      <c r="I114" s="38"/>
    </row>
    <row r="115" spans="1:9" x14ac:dyDescent="0.3">
      <c r="A115" s="45">
        <v>10</v>
      </c>
      <c r="B115" s="46">
        <v>22100210</v>
      </c>
      <c r="C115" s="47" t="s">
        <v>547</v>
      </c>
      <c r="D115" s="37">
        <v>60000000</v>
      </c>
      <c r="E115" s="37">
        <v>2000000</v>
      </c>
      <c r="F115" s="26">
        <v>30000000</v>
      </c>
      <c r="G115" s="37"/>
      <c r="H115" s="38"/>
      <c r="I115" s="38"/>
    </row>
    <row r="116" spans="1:9" x14ac:dyDescent="0.3">
      <c r="A116" s="45">
        <v>11</v>
      </c>
      <c r="B116" s="46">
        <v>22100305</v>
      </c>
      <c r="C116" s="47" t="s">
        <v>548</v>
      </c>
      <c r="D116" s="37">
        <v>90000000</v>
      </c>
      <c r="E116" s="37">
        <v>26100000</v>
      </c>
      <c r="F116" s="26">
        <v>90000000</v>
      </c>
      <c r="G116" s="37"/>
      <c r="H116" s="38"/>
      <c r="I116" s="38"/>
    </row>
    <row r="117" spans="1:9" ht="27.6" x14ac:dyDescent="0.3">
      <c r="A117" s="45">
        <v>12</v>
      </c>
      <c r="B117" s="46">
        <v>22100641</v>
      </c>
      <c r="C117" s="47" t="s">
        <v>549</v>
      </c>
      <c r="D117" s="37">
        <v>6000000</v>
      </c>
      <c r="E117" s="37">
        <v>1000000</v>
      </c>
      <c r="F117" s="26">
        <v>6000000</v>
      </c>
      <c r="G117" s="37"/>
      <c r="H117" s="38"/>
      <c r="I117" s="38"/>
    </row>
    <row r="118" spans="1:9" x14ac:dyDescent="0.3">
      <c r="A118" s="45">
        <v>13</v>
      </c>
      <c r="B118" s="46">
        <v>22100651</v>
      </c>
      <c r="C118" s="47" t="s">
        <v>550</v>
      </c>
      <c r="D118" s="37">
        <v>30000000</v>
      </c>
      <c r="E118" s="37">
        <v>8000000</v>
      </c>
      <c r="F118" s="26">
        <v>30000000</v>
      </c>
      <c r="G118" s="37"/>
      <c r="H118" s="38"/>
      <c r="I118" s="38"/>
    </row>
    <row r="119" spans="1:9" ht="27.6" x14ac:dyDescent="0.3">
      <c r="A119" s="45">
        <v>14</v>
      </c>
      <c r="B119" s="46">
        <v>22100675</v>
      </c>
      <c r="C119" s="47" t="s">
        <v>551</v>
      </c>
      <c r="D119" s="37">
        <v>45000000</v>
      </c>
      <c r="E119" s="37">
        <v>7500000</v>
      </c>
      <c r="F119" s="26">
        <v>30000000</v>
      </c>
      <c r="G119" s="37"/>
      <c r="H119" s="38"/>
      <c r="I119" s="38"/>
    </row>
    <row r="120" spans="1:9" ht="27.6" x14ac:dyDescent="0.3">
      <c r="A120" s="45">
        <v>15</v>
      </c>
      <c r="B120" s="46">
        <v>22100676</v>
      </c>
      <c r="C120" s="47" t="s">
        <v>552</v>
      </c>
      <c r="D120" s="37">
        <v>12000000</v>
      </c>
      <c r="E120" s="37">
        <v>1250000</v>
      </c>
      <c r="F120" s="26">
        <v>10000000</v>
      </c>
      <c r="G120" s="37"/>
      <c r="H120" s="38"/>
      <c r="I120" s="38"/>
    </row>
    <row r="121" spans="1:9" ht="27.6" x14ac:dyDescent="0.3">
      <c r="A121" s="45">
        <v>16</v>
      </c>
      <c r="B121" s="46">
        <v>22100685</v>
      </c>
      <c r="C121" s="47" t="s">
        <v>553</v>
      </c>
      <c r="D121" s="37">
        <v>7500000</v>
      </c>
      <c r="E121" s="25" t="s">
        <v>20</v>
      </c>
      <c r="F121" s="26">
        <v>7500000</v>
      </c>
      <c r="G121" s="37"/>
      <c r="H121" s="38"/>
      <c r="I121" s="38"/>
    </row>
    <row r="122" spans="1:9" x14ac:dyDescent="0.3">
      <c r="A122" s="45">
        <v>17</v>
      </c>
      <c r="B122" s="46">
        <v>22100686</v>
      </c>
      <c r="C122" s="47" t="s">
        <v>554</v>
      </c>
      <c r="D122" s="37">
        <v>12000000</v>
      </c>
      <c r="E122" s="37">
        <v>1250000</v>
      </c>
      <c r="F122" s="26">
        <v>6000000</v>
      </c>
      <c r="G122" s="37"/>
      <c r="H122" s="38"/>
      <c r="I122" s="38"/>
    </row>
    <row r="123" spans="1:9" ht="27.6" x14ac:dyDescent="0.3">
      <c r="A123" s="45">
        <v>18</v>
      </c>
      <c r="B123" s="46">
        <v>22100688</v>
      </c>
      <c r="C123" s="47" t="s">
        <v>555</v>
      </c>
      <c r="D123" s="37">
        <v>35000000</v>
      </c>
      <c r="E123" s="37">
        <v>1250000</v>
      </c>
      <c r="F123" s="26">
        <v>10000000</v>
      </c>
      <c r="G123" s="37"/>
      <c r="H123" s="38"/>
      <c r="I123" s="38"/>
    </row>
    <row r="124" spans="1:9" x14ac:dyDescent="0.3">
      <c r="A124" s="638" t="s">
        <v>556</v>
      </c>
      <c r="B124" s="638"/>
      <c r="C124" s="638"/>
      <c r="D124" s="41">
        <f>SUM(D106:D123)</f>
        <v>2079000000</v>
      </c>
      <c r="E124" s="41">
        <f>SUM(E106:E123)</f>
        <v>304317150</v>
      </c>
      <c r="F124" s="42">
        <f>SUM(F106:F123)</f>
        <v>1365500000</v>
      </c>
      <c r="G124" s="41"/>
      <c r="H124" s="52"/>
      <c r="I124" s="58">
        <f>D124-F124</f>
        <v>713500000</v>
      </c>
    </row>
    <row r="125" spans="1:9" x14ac:dyDescent="0.3">
      <c r="A125" s="50">
        <v>14</v>
      </c>
      <c r="B125" s="35" t="s">
        <v>567</v>
      </c>
      <c r="G125" s="36"/>
      <c r="H125" s="18"/>
      <c r="I125" s="18"/>
    </row>
    <row r="126" spans="1:9" x14ac:dyDescent="0.3">
      <c r="A126" s="45">
        <v>1</v>
      </c>
      <c r="B126" s="46">
        <v>22100311</v>
      </c>
      <c r="C126" s="47" t="s">
        <v>568</v>
      </c>
      <c r="D126" s="37">
        <v>2000000</v>
      </c>
      <c r="E126" s="25" t="s">
        <v>20</v>
      </c>
      <c r="F126" s="59">
        <v>2000000</v>
      </c>
      <c r="G126" s="37"/>
      <c r="H126" s="38"/>
      <c r="I126" s="38"/>
    </row>
    <row r="127" spans="1:9" x14ac:dyDescent="0.3">
      <c r="A127" s="45">
        <v>2</v>
      </c>
      <c r="B127" s="46">
        <v>22100594</v>
      </c>
      <c r="C127" s="47" t="s">
        <v>569</v>
      </c>
      <c r="D127" s="37">
        <v>12000000</v>
      </c>
      <c r="E127" s="55">
        <v>3600000</v>
      </c>
      <c r="F127" s="59">
        <v>12000000</v>
      </c>
      <c r="G127" s="37"/>
      <c r="H127" s="38"/>
      <c r="I127" s="38"/>
    </row>
    <row r="128" spans="1:9" x14ac:dyDescent="0.3">
      <c r="A128" s="45">
        <v>3</v>
      </c>
      <c r="B128" s="46">
        <v>22100665</v>
      </c>
      <c r="C128" s="47" t="s">
        <v>570</v>
      </c>
      <c r="D128" s="37">
        <v>4000000</v>
      </c>
      <c r="E128" s="25" t="s">
        <v>20</v>
      </c>
      <c r="F128" s="59">
        <v>4000000</v>
      </c>
      <c r="G128" s="37"/>
      <c r="H128" s="38"/>
      <c r="I128" s="38"/>
    </row>
    <row r="129" spans="1:9" x14ac:dyDescent="0.3">
      <c r="A129" s="45">
        <v>4</v>
      </c>
      <c r="B129" s="46">
        <v>22100687</v>
      </c>
      <c r="C129" s="47" t="s">
        <v>571</v>
      </c>
      <c r="D129" s="37">
        <v>12000000</v>
      </c>
      <c r="E129" s="25" t="s">
        <v>20</v>
      </c>
      <c r="F129" s="59">
        <v>12000000</v>
      </c>
      <c r="G129" s="37"/>
      <c r="H129" s="38"/>
      <c r="I129" s="38"/>
    </row>
    <row r="130" spans="1:9" ht="15" customHeight="1" x14ac:dyDescent="0.3">
      <c r="A130" s="638" t="s">
        <v>572</v>
      </c>
      <c r="B130" s="638"/>
      <c r="C130" s="638"/>
      <c r="D130" s="41">
        <f>SUM(D126:D129)</f>
        <v>30000000</v>
      </c>
      <c r="E130" s="41">
        <f>SUM(E126:E129)</f>
        <v>3600000</v>
      </c>
      <c r="F130" s="42">
        <f>SUM(F126:F129)</f>
        <v>30000000</v>
      </c>
      <c r="G130" s="41"/>
      <c r="H130" s="639"/>
      <c r="I130" s="639"/>
    </row>
    <row r="131" spans="1:9" x14ac:dyDescent="0.3">
      <c r="A131" s="50">
        <v>15</v>
      </c>
      <c r="B131" s="655" t="s">
        <v>3339</v>
      </c>
      <c r="C131" s="655"/>
      <c r="D131" s="655"/>
      <c r="G131" s="36"/>
      <c r="H131" s="18"/>
      <c r="I131" s="18"/>
    </row>
    <row r="132" spans="1:9" x14ac:dyDescent="0.3">
      <c r="A132" s="45">
        <v>1</v>
      </c>
      <c r="B132" s="46">
        <v>22100287</v>
      </c>
      <c r="C132" s="47" t="s">
        <v>410</v>
      </c>
      <c r="D132" s="37">
        <v>3500000</v>
      </c>
      <c r="E132" s="55">
        <v>900000</v>
      </c>
      <c r="F132" s="26">
        <v>2000000</v>
      </c>
      <c r="G132" s="37"/>
      <c r="H132" s="18"/>
      <c r="I132" s="18"/>
    </row>
    <row r="133" spans="1:9" x14ac:dyDescent="0.3">
      <c r="A133" s="45">
        <v>2</v>
      </c>
      <c r="B133" s="46">
        <v>22100310</v>
      </c>
      <c r="C133" s="47" t="s">
        <v>575</v>
      </c>
      <c r="D133" s="37">
        <v>3000000</v>
      </c>
      <c r="E133" s="25" t="s">
        <v>20</v>
      </c>
      <c r="F133" s="26">
        <v>1500000</v>
      </c>
      <c r="G133" s="37"/>
      <c r="H133" s="18"/>
      <c r="I133" s="18"/>
    </row>
    <row r="134" spans="1:9" x14ac:dyDescent="0.3">
      <c r="A134" s="45">
        <v>3</v>
      </c>
      <c r="B134" s="46">
        <v>22100311</v>
      </c>
      <c r="C134" s="47" t="s">
        <v>568</v>
      </c>
      <c r="D134" s="37">
        <v>2000000</v>
      </c>
      <c r="E134" s="25" t="s">
        <v>20</v>
      </c>
      <c r="F134" s="26">
        <v>2000000</v>
      </c>
      <c r="G134" s="37"/>
      <c r="H134" s="18"/>
      <c r="I134" s="18"/>
    </row>
    <row r="135" spans="1:9" ht="27.6" x14ac:dyDescent="0.3">
      <c r="A135" s="45">
        <v>4</v>
      </c>
      <c r="B135" s="46">
        <v>22100312</v>
      </c>
      <c r="C135" s="47" t="s">
        <v>576</v>
      </c>
      <c r="D135" s="37">
        <v>1500000</v>
      </c>
      <c r="E135" s="25" t="s">
        <v>20</v>
      </c>
      <c r="F135" s="26" t="s">
        <v>20</v>
      </c>
      <c r="G135" s="37"/>
      <c r="H135" s="18"/>
      <c r="I135" s="18"/>
    </row>
    <row r="136" spans="1:9" ht="41.4" x14ac:dyDescent="0.3">
      <c r="A136" s="45">
        <v>5</v>
      </c>
      <c r="B136" s="46">
        <v>22100313</v>
      </c>
      <c r="C136" s="47" t="s">
        <v>577</v>
      </c>
      <c r="D136" s="37">
        <v>2500000</v>
      </c>
      <c r="E136" s="25" t="s">
        <v>20</v>
      </c>
      <c r="F136" s="26">
        <v>1500000</v>
      </c>
      <c r="G136" s="37"/>
      <c r="H136" s="18"/>
      <c r="I136" s="18"/>
    </row>
    <row r="137" spans="1:9" ht="27.6" x14ac:dyDescent="0.3">
      <c r="A137" s="45">
        <v>6</v>
      </c>
      <c r="B137" s="46">
        <v>22100314</v>
      </c>
      <c r="C137" s="47" t="s">
        <v>578</v>
      </c>
      <c r="D137" s="37">
        <v>6000000</v>
      </c>
      <c r="E137" s="55">
        <v>950000</v>
      </c>
      <c r="F137" s="26">
        <v>2000000</v>
      </c>
      <c r="G137" s="37"/>
      <c r="H137" s="18"/>
      <c r="I137" s="18"/>
    </row>
    <row r="138" spans="1:9" ht="41.4" x14ac:dyDescent="0.3">
      <c r="A138" s="45">
        <v>7</v>
      </c>
      <c r="B138" s="46">
        <v>22100315</v>
      </c>
      <c r="C138" s="47" t="s">
        <v>579</v>
      </c>
      <c r="D138" s="37">
        <v>1500000</v>
      </c>
      <c r="E138" s="25" t="s">
        <v>20</v>
      </c>
      <c r="F138" s="26">
        <v>1500000</v>
      </c>
      <c r="G138" s="37"/>
      <c r="H138" s="18"/>
      <c r="I138" s="18"/>
    </row>
    <row r="139" spans="1:9" x14ac:dyDescent="0.3">
      <c r="A139" s="45">
        <v>8</v>
      </c>
      <c r="B139" s="46">
        <v>22100316</v>
      </c>
      <c r="C139" s="47" t="s">
        <v>580</v>
      </c>
      <c r="D139" s="37">
        <v>4000000</v>
      </c>
      <c r="E139" s="55">
        <v>950000</v>
      </c>
      <c r="F139" s="26">
        <v>2500000</v>
      </c>
      <c r="G139" s="37"/>
      <c r="H139" s="18"/>
      <c r="I139" s="18"/>
    </row>
    <row r="140" spans="1:9" ht="27.6" x14ac:dyDescent="0.3">
      <c r="A140" s="45">
        <v>9</v>
      </c>
      <c r="B140" s="46">
        <v>22100317</v>
      </c>
      <c r="C140" s="47" t="s">
        <v>581</v>
      </c>
      <c r="D140" s="37">
        <v>500000</v>
      </c>
      <c r="E140" s="25" t="s">
        <v>20</v>
      </c>
      <c r="F140" s="26">
        <v>500000</v>
      </c>
      <c r="G140" s="37"/>
      <c r="H140" s="18"/>
      <c r="I140" s="18"/>
    </row>
    <row r="141" spans="1:9" x14ac:dyDescent="0.3">
      <c r="A141" s="45">
        <v>10</v>
      </c>
      <c r="B141" s="46">
        <v>22100318</v>
      </c>
      <c r="C141" s="47" t="s">
        <v>582</v>
      </c>
      <c r="D141" s="37">
        <v>5000000</v>
      </c>
      <c r="E141" s="25" t="s">
        <v>20</v>
      </c>
      <c r="F141" s="26">
        <v>4000000</v>
      </c>
      <c r="G141" s="37"/>
      <c r="H141" s="18"/>
      <c r="I141" s="18"/>
    </row>
    <row r="142" spans="1:9" ht="27.6" x14ac:dyDescent="0.3">
      <c r="A142" s="45">
        <v>11</v>
      </c>
      <c r="B142" s="46">
        <v>22100319</v>
      </c>
      <c r="C142" s="47" t="s">
        <v>583</v>
      </c>
      <c r="D142" s="37">
        <v>500000</v>
      </c>
      <c r="E142" s="25" t="s">
        <v>20</v>
      </c>
      <c r="F142" s="26">
        <v>500000</v>
      </c>
      <c r="G142" s="37"/>
      <c r="H142" s="18"/>
      <c r="I142" s="18"/>
    </row>
    <row r="143" spans="1:9" x14ac:dyDescent="0.3">
      <c r="A143" s="638" t="s">
        <v>585</v>
      </c>
      <c r="B143" s="638"/>
      <c r="C143" s="638"/>
      <c r="D143" s="41">
        <f>SUM(D132:D142)</f>
        <v>30000000</v>
      </c>
      <c r="E143" s="41">
        <f>SUM(E132:E142)</f>
        <v>2800000</v>
      </c>
      <c r="F143" s="42">
        <f>SUM(F132:F142)</f>
        <v>18000000</v>
      </c>
      <c r="G143" s="41"/>
      <c r="H143" s="18"/>
      <c r="I143" s="18"/>
    </row>
    <row r="144" spans="1:9" x14ac:dyDescent="0.3">
      <c r="A144" s="50">
        <v>16</v>
      </c>
      <c r="B144" s="638" t="s">
        <v>635</v>
      </c>
      <c r="C144" s="638"/>
      <c r="D144" s="638"/>
      <c r="G144" s="36"/>
      <c r="H144" s="18"/>
      <c r="I144" s="18"/>
    </row>
    <row r="145" spans="1:9" x14ac:dyDescent="0.3">
      <c r="A145" s="45">
        <v>1</v>
      </c>
      <c r="B145" s="46">
        <v>22100656</v>
      </c>
      <c r="C145" s="47" t="s">
        <v>636</v>
      </c>
      <c r="D145" s="37">
        <v>3000000</v>
      </c>
      <c r="E145" s="25" t="s">
        <v>20</v>
      </c>
      <c r="F145" s="59">
        <v>3000000</v>
      </c>
      <c r="G145" s="37"/>
      <c r="H145" s="38"/>
      <c r="I145" s="38"/>
    </row>
    <row r="146" spans="1:9" x14ac:dyDescent="0.3">
      <c r="A146" s="45">
        <v>2</v>
      </c>
      <c r="B146" s="46">
        <v>22100658</v>
      </c>
      <c r="C146" s="47" t="s">
        <v>3340</v>
      </c>
      <c r="D146" s="37">
        <v>1500000</v>
      </c>
      <c r="E146" s="25" t="s">
        <v>20</v>
      </c>
      <c r="F146" s="59">
        <v>1500000</v>
      </c>
      <c r="G146" s="37"/>
      <c r="H146" s="38"/>
      <c r="I146" s="38"/>
    </row>
    <row r="147" spans="1:9" x14ac:dyDescent="0.3">
      <c r="A147" s="45">
        <v>3</v>
      </c>
      <c r="B147" s="46">
        <v>22100677</v>
      </c>
      <c r="C147" s="47" t="s">
        <v>637</v>
      </c>
      <c r="D147" s="37">
        <v>1500000</v>
      </c>
      <c r="E147" s="25" t="s">
        <v>20</v>
      </c>
      <c r="F147" s="59">
        <v>1500000</v>
      </c>
      <c r="G147" s="37"/>
      <c r="H147" s="38"/>
      <c r="I147" s="38"/>
    </row>
    <row r="148" spans="1:9" ht="27.6" x14ac:dyDescent="0.3">
      <c r="A148" s="45">
        <v>4</v>
      </c>
      <c r="B148" s="46">
        <v>22100266</v>
      </c>
      <c r="C148" s="47" t="s">
        <v>477</v>
      </c>
      <c r="D148" s="37">
        <v>1000000</v>
      </c>
      <c r="E148" s="25" t="s">
        <v>20</v>
      </c>
      <c r="F148" s="59">
        <v>1000000</v>
      </c>
      <c r="G148" s="37"/>
      <c r="H148" s="38"/>
      <c r="I148" s="38"/>
    </row>
    <row r="149" spans="1:9" ht="27.6" x14ac:dyDescent="0.3">
      <c r="A149" s="45">
        <v>5</v>
      </c>
      <c r="B149" s="46">
        <v>22100265</v>
      </c>
      <c r="C149" s="47" t="s">
        <v>638</v>
      </c>
      <c r="D149" s="37">
        <v>16000000</v>
      </c>
      <c r="E149" s="25" t="s">
        <v>20</v>
      </c>
      <c r="F149" s="59">
        <v>10000000</v>
      </c>
      <c r="G149" s="37"/>
      <c r="H149" s="38"/>
      <c r="I149" s="38"/>
    </row>
    <row r="150" spans="1:9" ht="27.6" x14ac:dyDescent="0.3">
      <c r="A150" s="45">
        <v>6</v>
      </c>
      <c r="B150" s="46">
        <v>22100264</v>
      </c>
      <c r="C150" s="47" t="s">
        <v>639</v>
      </c>
      <c r="D150" s="37">
        <v>2000000</v>
      </c>
      <c r="E150" s="25" t="s">
        <v>20</v>
      </c>
      <c r="F150" s="59">
        <v>2000000</v>
      </c>
      <c r="G150" s="37"/>
      <c r="H150" s="38"/>
      <c r="I150" s="38"/>
    </row>
    <row r="151" spans="1:9" x14ac:dyDescent="0.3">
      <c r="A151" s="638" t="s">
        <v>640</v>
      </c>
      <c r="B151" s="638"/>
      <c r="C151" s="638"/>
      <c r="D151" s="41">
        <f>SUM(D145:D150)</f>
        <v>25000000</v>
      </c>
      <c r="E151" s="42">
        <f>SUM(E145:E150)</f>
        <v>0</v>
      </c>
      <c r="F151" s="42">
        <f>SUM(F145:F150)</f>
        <v>19000000</v>
      </c>
      <c r="G151" s="41"/>
      <c r="H151" s="639"/>
      <c r="I151" s="639"/>
    </row>
    <row r="152" spans="1:9" x14ac:dyDescent="0.3">
      <c r="A152" s="50">
        <v>17</v>
      </c>
      <c r="B152" s="35" t="s">
        <v>650</v>
      </c>
      <c r="G152" s="36"/>
      <c r="H152" s="18"/>
      <c r="I152" s="18"/>
    </row>
    <row r="153" spans="1:9" ht="27.6" x14ac:dyDescent="0.3">
      <c r="A153" s="45">
        <v>1</v>
      </c>
      <c r="B153" s="46">
        <v>22100207</v>
      </c>
      <c r="C153" s="47" t="s">
        <v>544</v>
      </c>
      <c r="D153" s="37">
        <v>5000000</v>
      </c>
      <c r="E153" s="25" t="s">
        <v>20</v>
      </c>
      <c r="F153" s="26">
        <v>5000000</v>
      </c>
      <c r="G153" s="37"/>
      <c r="H153" s="38"/>
      <c r="I153" s="38"/>
    </row>
    <row r="154" spans="1:9" ht="27.6" x14ac:dyDescent="0.3">
      <c r="A154" s="45">
        <v>2</v>
      </c>
      <c r="B154" s="46">
        <v>22100248</v>
      </c>
      <c r="C154" s="47" t="s">
        <v>651</v>
      </c>
      <c r="D154" s="37">
        <v>35000000</v>
      </c>
      <c r="E154" s="37">
        <v>880000</v>
      </c>
      <c r="F154" s="26">
        <v>25000000</v>
      </c>
      <c r="G154" s="37"/>
      <c r="H154" s="38"/>
      <c r="I154" s="38"/>
    </row>
    <row r="155" spans="1:9" ht="15" customHeight="1" x14ac:dyDescent="0.3">
      <c r="A155" s="638" t="s">
        <v>661</v>
      </c>
      <c r="B155" s="638"/>
      <c r="C155" s="638"/>
      <c r="D155" s="41">
        <f>SUM(D153:D154)</f>
        <v>40000000</v>
      </c>
      <c r="E155" s="41">
        <f>SUM(E153:E154)</f>
        <v>880000</v>
      </c>
      <c r="F155" s="42">
        <f>SUM(F153:F154)</f>
        <v>30000000</v>
      </c>
      <c r="G155" s="41"/>
      <c r="H155" s="639"/>
      <c r="I155" s="639"/>
    </row>
    <row r="156" spans="1:9" x14ac:dyDescent="0.3">
      <c r="A156" s="34">
        <v>18</v>
      </c>
      <c r="B156" s="35" t="s">
        <v>664</v>
      </c>
      <c r="G156" s="36"/>
      <c r="H156" s="18"/>
      <c r="I156" s="18"/>
    </row>
    <row r="157" spans="1:9" x14ac:dyDescent="0.3">
      <c r="A157" s="45">
        <v>1</v>
      </c>
      <c r="B157" s="46">
        <v>22100246</v>
      </c>
      <c r="C157" s="47" t="s">
        <v>665</v>
      </c>
      <c r="D157" s="37">
        <v>10600000</v>
      </c>
      <c r="E157" s="25" t="s">
        <v>20</v>
      </c>
      <c r="F157" s="59">
        <v>10600000</v>
      </c>
      <c r="G157" s="37"/>
      <c r="H157" s="38"/>
      <c r="I157" s="38"/>
    </row>
    <row r="158" spans="1:9" ht="27.6" x14ac:dyDescent="0.3">
      <c r="A158" s="45">
        <v>2</v>
      </c>
      <c r="B158" s="46">
        <v>22100247</v>
      </c>
      <c r="C158" s="47" t="s">
        <v>666</v>
      </c>
      <c r="D158" s="37">
        <v>4400000</v>
      </c>
      <c r="E158" s="25" t="s">
        <v>20</v>
      </c>
      <c r="F158" s="59">
        <v>4400000</v>
      </c>
      <c r="G158" s="37"/>
      <c r="H158" s="38"/>
      <c r="I158" s="38"/>
    </row>
    <row r="159" spans="1:9" ht="15" customHeight="1" x14ac:dyDescent="0.3">
      <c r="A159" s="638" t="s">
        <v>667</v>
      </c>
      <c r="B159" s="638"/>
      <c r="C159" s="638"/>
      <c r="D159" s="41">
        <f>SUM(D157:D158)</f>
        <v>15000000</v>
      </c>
      <c r="E159" s="42">
        <f>SUM(E157:E158)</f>
        <v>0</v>
      </c>
      <c r="F159" s="42">
        <f>SUM(F157:F158)</f>
        <v>15000000</v>
      </c>
      <c r="G159" s="41"/>
      <c r="H159" s="639"/>
      <c r="I159" s="639"/>
    </row>
    <row r="160" spans="1:9" x14ac:dyDescent="0.3">
      <c r="A160" s="34">
        <v>19</v>
      </c>
      <c r="B160" s="35" t="s">
        <v>710</v>
      </c>
      <c r="G160" s="36"/>
      <c r="H160" s="18"/>
      <c r="I160" s="18"/>
    </row>
    <row r="161" spans="1:9" x14ac:dyDescent="0.3">
      <c r="A161" s="45">
        <v>1</v>
      </c>
      <c r="B161" s="46">
        <v>22100365</v>
      </c>
      <c r="C161" s="47" t="s">
        <v>711</v>
      </c>
      <c r="D161" s="37">
        <v>2000000</v>
      </c>
      <c r="E161" s="25" t="s">
        <v>20</v>
      </c>
      <c r="F161" s="59">
        <v>2000000</v>
      </c>
      <c r="G161" s="37"/>
      <c r="H161" s="38"/>
      <c r="I161" s="38"/>
    </row>
    <row r="162" spans="1:9" ht="27.6" x14ac:dyDescent="0.3">
      <c r="A162" s="45">
        <v>2</v>
      </c>
      <c r="B162" s="46">
        <v>22100261</v>
      </c>
      <c r="C162" s="47" t="s">
        <v>712</v>
      </c>
      <c r="D162" s="37">
        <v>5000000</v>
      </c>
      <c r="E162" s="25" t="s">
        <v>20</v>
      </c>
      <c r="F162" s="59">
        <v>5000000</v>
      </c>
      <c r="G162" s="37"/>
      <c r="H162" s="38"/>
      <c r="I162" s="38"/>
    </row>
    <row r="163" spans="1:9" x14ac:dyDescent="0.3">
      <c r="A163" s="45">
        <v>3</v>
      </c>
      <c r="B163" s="46">
        <v>22100389</v>
      </c>
      <c r="C163" s="47" t="s">
        <v>713</v>
      </c>
      <c r="D163" s="37">
        <v>1500000</v>
      </c>
      <c r="E163" s="25" t="s">
        <v>20</v>
      </c>
      <c r="F163" s="59">
        <v>1500000</v>
      </c>
      <c r="G163" s="37"/>
      <c r="H163" s="38"/>
      <c r="I163" s="38"/>
    </row>
    <row r="164" spans="1:9" x14ac:dyDescent="0.3">
      <c r="A164" s="45">
        <v>4</v>
      </c>
      <c r="B164" s="46">
        <v>22100366</v>
      </c>
      <c r="C164" s="47" t="s">
        <v>714</v>
      </c>
      <c r="D164" s="37">
        <v>6500000</v>
      </c>
      <c r="E164" s="25" t="s">
        <v>20</v>
      </c>
      <c r="F164" s="59">
        <v>6500000</v>
      </c>
      <c r="G164" s="37"/>
      <c r="H164" s="38"/>
      <c r="I164" s="38"/>
    </row>
    <row r="165" spans="1:9" ht="15" customHeight="1" x14ac:dyDescent="0.3">
      <c r="A165" s="638" t="s">
        <v>715</v>
      </c>
      <c r="B165" s="638"/>
      <c r="C165" s="638"/>
      <c r="D165" s="41">
        <f>SUM(D161:D164)</f>
        <v>15000000</v>
      </c>
      <c r="E165" s="42">
        <f>SUM(E161:E164)</f>
        <v>0</v>
      </c>
      <c r="F165" s="42">
        <f>SUM(F161:F164)</f>
        <v>15000000</v>
      </c>
      <c r="G165" s="41"/>
      <c r="H165" s="639"/>
      <c r="I165" s="639"/>
    </row>
    <row r="166" spans="1:9" x14ac:dyDescent="0.3">
      <c r="A166" s="50">
        <v>20</v>
      </c>
      <c r="B166" s="35" t="s">
        <v>771</v>
      </c>
      <c r="G166" s="36"/>
      <c r="H166" s="18"/>
      <c r="I166" s="18"/>
    </row>
    <row r="167" spans="1:9" ht="27.6" x14ac:dyDescent="0.3">
      <c r="A167" s="45">
        <v>1</v>
      </c>
      <c r="B167" s="46">
        <v>22100629</v>
      </c>
      <c r="C167" s="47" t="s">
        <v>772</v>
      </c>
      <c r="D167" s="37">
        <v>2500000</v>
      </c>
      <c r="E167" s="25" t="s">
        <v>20</v>
      </c>
      <c r="F167" s="59">
        <v>1500000</v>
      </c>
      <c r="G167" s="37"/>
      <c r="H167" s="38"/>
      <c r="I167" s="38"/>
    </row>
    <row r="168" spans="1:9" ht="27.6" x14ac:dyDescent="0.3">
      <c r="A168" s="45">
        <v>2</v>
      </c>
      <c r="B168" s="46">
        <v>22100630</v>
      </c>
      <c r="C168" s="47" t="s">
        <v>773</v>
      </c>
      <c r="D168" s="37">
        <v>2500000</v>
      </c>
      <c r="E168" s="25" t="s">
        <v>20</v>
      </c>
      <c r="F168" s="59">
        <v>0</v>
      </c>
      <c r="G168" s="37"/>
      <c r="H168" s="38"/>
      <c r="I168" s="38"/>
    </row>
    <row r="169" spans="1:9" x14ac:dyDescent="0.3">
      <c r="A169" s="45">
        <v>3</v>
      </c>
      <c r="B169" s="46">
        <v>22100262</v>
      </c>
      <c r="C169" s="47" t="s">
        <v>281</v>
      </c>
      <c r="D169" s="37">
        <v>6000000</v>
      </c>
      <c r="E169" s="37">
        <v>764000</v>
      </c>
      <c r="F169" s="59">
        <v>2000000</v>
      </c>
      <c r="G169" s="37"/>
      <c r="H169" s="38"/>
      <c r="I169" s="38"/>
    </row>
    <row r="170" spans="1:9" x14ac:dyDescent="0.3">
      <c r="A170" s="45">
        <v>4</v>
      </c>
      <c r="B170" s="46">
        <v>22100389</v>
      </c>
      <c r="C170" s="47" t="s">
        <v>713</v>
      </c>
      <c r="D170" s="37">
        <v>2000000</v>
      </c>
      <c r="E170" s="25" t="s">
        <v>20</v>
      </c>
      <c r="F170" s="59">
        <v>2000000</v>
      </c>
      <c r="G170" s="37"/>
      <c r="H170" s="38"/>
      <c r="I170" s="38"/>
    </row>
    <row r="171" spans="1:9" x14ac:dyDescent="0.3">
      <c r="A171" s="45">
        <v>5</v>
      </c>
      <c r="B171" s="46">
        <v>22100254</v>
      </c>
      <c r="C171" s="47" t="s">
        <v>774</v>
      </c>
      <c r="D171" s="37">
        <v>1000000</v>
      </c>
      <c r="E171" s="25" t="s">
        <v>20</v>
      </c>
      <c r="F171" s="59">
        <v>1000000</v>
      </c>
      <c r="G171" s="37"/>
      <c r="H171" s="38"/>
      <c r="I171" s="38"/>
    </row>
    <row r="172" spans="1:9" x14ac:dyDescent="0.3">
      <c r="A172" s="45">
        <v>6</v>
      </c>
      <c r="B172" s="46">
        <v>22100478</v>
      </c>
      <c r="C172" s="47" t="s">
        <v>358</v>
      </c>
      <c r="D172" s="37">
        <v>4000000</v>
      </c>
      <c r="E172" s="37">
        <v>1390000</v>
      </c>
      <c r="F172" s="59">
        <v>3000000</v>
      </c>
      <c r="G172" s="37"/>
      <c r="H172" s="38"/>
      <c r="I172" s="38"/>
    </row>
    <row r="173" spans="1:9" x14ac:dyDescent="0.3">
      <c r="A173" s="45">
        <v>7</v>
      </c>
      <c r="B173" s="46">
        <v>22100619</v>
      </c>
      <c r="C173" s="47" t="s">
        <v>775</v>
      </c>
      <c r="D173" s="37">
        <v>5000000</v>
      </c>
      <c r="E173" s="25" t="s">
        <v>20</v>
      </c>
      <c r="F173" s="59">
        <v>5000000</v>
      </c>
      <c r="G173" s="37"/>
      <c r="H173" s="38"/>
      <c r="I173" s="38"/>
    </row>
    <row r="174" spans="1:9" x14ac:dyDescent="0.3">
      <c r="A174" s="638" t="s">
        <v>776</v>
      </c>
      <c r="B174" s="638"/>
      <c r="C174" s="638"/>
      <c r="D174" s="41">
        <f>SUM(D167:D173)</f>
        <v>23000000</v>
      </c>
      <c r="E174" s="41">
        <f>SUM(E167:E173)</f>
        <v>2154000</v>
      </c>
      <c r="F174" s="42">
        <f>SUM(F167:F173)</f>
        <v>14500000</v>
      </c>
      <c r="G174" s="41"/>
      <c r="H174" s="52"/>
      <c r="I174" s="52"/>
    </row>
    <row r="175" spans="1:9" x14ac:dyDescent="0.3">
      <c r="A175" s="50">
        <v>21</v>
      </c>
      <c r="B175" s="35" t="s">
        <v>808</v>
      </c>
      <c r="G175" s="36"/>
      <c r="H175" s="18"/>
      <c r="I175" s="18"/>
    </row>
    <row r="176" spans="1:9" x14ac:dyDescent="0.3">
      <c r="A176" s="45">
        <v>1</v>
      </c>
      <c r="B176" s="45">
        <v>22100262</v>
      </c>
      <c r="C176" s="47" t="s">
        <v>281</v>
      </c>
      <c r="D176" s="37">
        <v>7500000</v>
      </c>
      <c r="E176" s="37">
        <v>568000</v>
      </c>
      <c r="F176" s="26">
        <v>3000000</v>
      </c>
      <c r="G176" s="37"/>
      <c r="H176" s="38"/>
      <c r="I176" s="38"/>
    </row>
    <row r="177" spans="1:9" ht="27.6" x14ac:dyDescent="0.3">
      <c r="A177" s="45">
        <v>2</v>
      </c>
      <c r="B177" s="45">
        <v>22100428</v>
      </c>
      <c r="C177" s="47" t="s">
        <v>809</v>
      </c>
      <c r="D177" s="37">
        <v>3000000</v>
      </c>
      <c r="E177" s="37">
        <v>988000</v>
      </c>
      <c r="F177" s="26">
        <v>2000000</v>
      </c>
      <c r="G177" s="37"/>
      <c r="H177" s="38"/>
      <c r="I177" s="38"/>
    </row>
    <row r="178" spans="1:9" x14ac:dyDescent="0.3">
      <c r="A178" s="45">
        <v>3</v>
      </c>
      <c r="B178" s="45">
        <v>22100429</v>
      </c>
      <c r="C178" s="47" t="s">
        <v>810</v>
      </c>
      <c r="D178" s="37">
        <v>10000000</v>
      </c>
      <c r="E178" s="37">
        <v>3000000</v>
      </c>
      <c r="F178" s="26">
        <v>5000000</v>
      </c>
      <c r="G178" s="37"/>
      <c r="H178" s="38"/>
      <c r="I178" s="38"/>
    </row>
    <row r="179" spans="1:9" x14ac:dyDescent="0.3">
      <c r="A179" s="45">
        <v>4</v>
      </c>
      <c r="B179" s="45">
        <v>22100430</v>
      </c>
      <c r="C179" s="47" t="s">
        <v>811</v>
      </c>
      <c r="D179" s="37">
        <v>10000000</v>
      </c>
      <c r="E179" s="25" t="s">
        <v>20</v>
      </c>
      <c r="F179" s="26" t="s">
        <v>20</v>
      </c>
      <c r="G179" s="37"/>
      <c r="H179" s="38"/>
      <c r="I179" s="38"/>
    </row>
    <row r="180" spans="1:9" ht="27.6" x14ac:dyDescent="0.3">
      <c r="A180" s="45">
        <v>5</v>
      </c>
      <c r="B180" s="45">
        <v>22100431</v>
      </c>
      <c r="C180" s="47" t="s">
        <v>812</v>
      </c>
      <c r="D180" s="37">
        <v>4000000</v>
      </c>
      <c r="E180" s="25" t="s">
        <v>20</v>
      </c>
      <c r="F180" s="26">
        <v>2000000</v>
      </c>
      <c r="G180" s="37"/>
      <c r="H180" s="38"/>
      <c r="I180" s="38"/>
    </row>
    <row r="181" spans="1:9" ht="27.6" x14ac:dyDescent="0.3">
      <c r="A181" s="45">
        <v>6</v>
      </c>
      <c r="B181" s="45">
        <v>22100432</v>
      </c>
      <c r="C181" s="47" t="s">
        <v>813</v>
      </c>
      <c r="D181" s="37">
        <v>5000000</v>
      </c>
      <c r="E181" s="25" t="s">
        <v>20</v>
      </c>
      <c r="F181" s="26">
        <v>3000000</v>
      </c>
      <c r="G181" s="37"/>
      <c r="H181" s="38"/>
      <c r="I181" s="38"/>
    </row>
    <row r="182" spans="1:9" x14ac:dyDescent="0.3">
      <c r="A182" s="45">
        <v>7</v>
      </c>
      <c r="B182" s="45">
        <v>22100433</v>
      </c>
      <c r="C182" s="47" t="s">
        <v>814</v>
      </c>
      <c r="D182" s="37">
        <v>2000000</v>
      </c>
      <c r="E182" s="25" t="s">
        <v>20</v>
      </c>
      <c r="F182" s="26">
        <v>2000000</v>
      </c>
      <c r="G182" s="37"/>
      <c r="H182" s="38"/>
      <c r="I182" s="38"/>
    </row>
    <row r="183" spans="1:9" x14ac:dyDescent="0.3">
      <c r="A183" s="45">
        <v>8</v>
      </c>
      <c r="B183" s="45">
        <v>22100434</v>
      </c>
      <c r="C183" s="47" t="s">
        <v>815</v>
      </c>
      <c r="D183" s="37">
        <v>5000000</v>
      </c>
      <c r="E183" s="37">
        <v>1872000</v>
      </c>
      <c r="F183" s="26">
        <v>5000000</v>
      </c>
      <c r="G183" s="37"/>
      <c r="H183" s="38"/>
      <c r="I183" s="38"/>
    </row>
    <row r="184" spans="1:9" x14ac:dyDescent="0.3">
      <c r="A184" s="45">
        <v>9</v>
      </c>
      <c r="B184" s="45">
        <v>22100435</v>
      </c>
      <c r="C184" s="47" t="s">
        <v>816</v>
      </c>
      <c r="D184" s="37">
        <v>1000000</v>
      </c>
      <c r="E184" s="25" t="s">
        <v>20</v>
      </c>
      <c r="F184" s="26">
        <v>1000000</v>
      </c>
      <c r="G184" s="37"/>
      <c r="H184" s="38"/>
      <c r="I184" s="38"/>
    </row>
    <row r="185" spans="1:9" ht="41.4" x14ac:dyDescent="0.3">
      <c r="A185" s="45">
        <v>10</v>
      </c>
      <c r="B185" s="45">
        <v>22100436</v>
      </c>
      <c r="C185" s="47" t="s">
        <v>817</v>
      </c>
      <c r="D185" s="37">
        <v>3000000</v>
      </c>
      <c r="E185" s="25" t="s">
        <v>20</v>
      </c>
      <c r="F185" s="26">
        <v>3000000</v>
      </c>
      <c r="G185" s="37"/>
      <c r="H185" s="38"/>
      <c r="I185" s="38"/>
    </row>
    <row r="186" spans="1:9" x14ac:dyDescent="0.3">
      <c r="A186" s="45">
        <v>11</v>
      </c>
      <c r="B186" s="45">
        <v>22100437</v>
      </c>
      <c r="C186" s="47" t="s">
        <v>818</v>
      </c>
      <c r="D186" s="37">
        <v>2000000</v>
      </c>
      <c r="E186" s="25" t="s">
        <v>20</v>
      </c>
      <c r="F186" s="26">
        <v>2000000</v>
      </c>
      <c r="G186" s="37"/>
      <c r="H186" s="38"/>
      <c r="I186" s="38"/>
    </row>
    <row r="187" spans="1:9" ht="27.6" x14ac:dyDescent="0.3">
      <c r="A187" s="45">
        <v>12</v>
      </c>
      <c r="B187" s="45">
        <v>22100438</v>
      </c>
      <c r="C187" s="47" t="s">
        <v>819</v>
      </c>
      <c r="D187" s="37">
        <v>4000000</v>
      </c>
      <c r="E187" s="25" t="s">
        <v>20</v>
      </c>
      <c r="F187" s="26">
        <v>1000000</v>
      </c>
      <c r="G187" s="37"/>
      <c r="H187" s="38"/>
      <c r="I187" s="38"/>
    </row>
    <row r="188" spans="1:9" ht="27.6" x14ac:dyDescent="0.3">
      <c r="A188" s="45">
        <v>13</v>
      </c>
      <c r="B188" s="45">
        <v>22100439</v>
      </c>
      <c r="C188" s="47" t="s">
        <v>820</v>
      </c>
      <c r="D188" s="37">
        <v>2000000</v>
      </c>
      <c r="E188" s="25" t="s">
        <v>20</v>
      </c>
      <c r="F188" s="26">
        <v>2000000</v>
      </c>
      <c r="G188" s="37"/>
      <c r="H188" s="38"/>
      <c r="I188" s="38"/>
    </row>
    <row r="189" spans="1:9" x14ac:dyDescent="0.3">
      <c r="A189" s="45">
        <v>14</v>
      </c>
      <c r="B189" s="45">
        <v>22100440</v>
      </c>
      <c r="C189" s="47" t="s">
        <v>821</v>
      </c>
      <c r="D189" s="37">
        <v>1000000</v>
      </c>
      <c r="E189" s="25" t="s">
        <v>20</v>
      </c>
      <c r="F189" s="26">
        <v>500000</v>
      </c>
      <c r="G189" s="37"/>
      <c r="H189" s="38"/>
      <c r="I189" s="38"/>
    </row>
    <row r="190" spans="1:9" ht="27.6" x14ac:dyDescent="0.3">
      <c r="A190" s="45">
        <v>15</v>
      </c>
      <c r="B190" s="45">
        <v>22100441</v>
      </c>
      <c r="C190" s="47" t="s">
        <v>822</v>
      </c>
      <c r="D190" s="37">
        <v>2000000</v>
      </c>
      <c r="E190" s="25" t="s">
        <v>20</v>
      </c>
      <c r="F190" s="26">
        <v>1000000</v>
      </c>
      <c r="G190" s="37"/>
      <c r="H190" s="38"/>
      <c r="I190" s="38"/>
    </row>
    <row r="191" spans="1:9" x14ac:dyDescent="0.3">
      <c r="A191" s="45">
        <v>16</v>
      </c>
      <c r="B191" s="45">
        <v>22100442</v>
      </c>
      <c r="C191" s="47" t="s">
        <v>823</v>
      </c>
      <c r="D191" s="37">
        <v>1000000</v>
      </c>
      <c r="E191" s="25" t="s">
        <v>20</v>
      </c>
      <c r="F191" s="26">
        <v>500000</v>
      </c>
      <c r="G191" s="37"/>
      <c r="H191" s="38"/>
      <c r="I191" s="38"/>
    </row>
    <row r="192" spans="1:9" ht="27.6" x14ac:dyDescent="0.3">
      <c r="A192" s="45">
        <v>17</v>
      </c>
      <c r="B192" s="45">
        <v>22100444</v>
      </c>
      <c r="C192" s="47" t="s">
        <v>824</v>
      </c>
      <c r="D192" s="37">
        <v>4000000</v>
      </c>
      <c r="E192" s="25" t="s">
        <v>20</v>
      </c>
      <c r="F192" s="26">
        <v>2000000</v>
      </c>
      <c r="G192" s="37"/>
      <c r="H192" s="38"/>
      <c r="I192" s="38"/>
    </row>
    <row r="193" spans="1:9" x14ac:dyDescent="0.3">
      <c r="A193" s="45">
        <v>18</v>
      </c>
      <c r="B193" s="45">
        <v>22100445</v>
      </c>
      <c r="C193" s="47" t="s">
        <v>825</v>
      </c>
      <c r="D193" s="37">
        <v>3000000</v>
      </c>
      <c r="E193" s="25" t="s">
        <v>20</v>
      </c>
      <c r="F193" s="26">
        <v>2000000</v>
      </c>
      <c r="G193" s="37"/>
      <c r="H193" s="38"/>
      <c r="I193" s="38"/>
    </row>
    <row r="194" spans="1:9" x14ac:dyDescent="0.3">
      <c r="A194" s="45">
        <v>19</v>
      </c>
      <c r="B194" s="45">
        <v>22100443</v>
      </c>
      <c r="C194" s="47" t="s">
        <v>826</v>
      </c>
      <c r="D194" s="37">
        <v>10000000</v>
      </c>
      <c r="E194" s="37">
        <v>900000</v>
      </c>
      <c r="F194" s="26">
        <v>3000000</v>
      </c>
      <c r="G194" s="37"/>
      <c r="H194" s="38"/>
      <c r="I194" s="38"/>
    </row>
    <row r="195" spans="1:9" x14ac:dyDescent="0.3">
      <c r="A195" s="45">
        <v>20</v>
      </c>
      <c r="B195" s="45">
        <v>22100254</v>
      </c>
      <c r="C195" s="47" t="s">
        <v>774</v>
      </c>
      <c r="D195" s="37">
        <v>500000</v>
      </c>
      <c r="E195" s="25" t="s">
        <v>20</v>
      </c>
      <c r="F195" s="26">
        <v>500000</v>
      </c>
      <c r="G195" s="37"/>
      <c r="H195" s="38"/>
      <c r="I195" s="38"/>
    </row>
    <row r="196" spans="1:9" ht="15" customHeight="1" x14ac:dyDescent="0.3">
      <c r="A196" s="638" t="s">
        <v>827</v>
      </c>
      <c r="B196" s="638"/>
      <c r="C196" s="638"/>
      <c r="D196" s="41">
        <f>SUM(D176:D195)</f>
        <v>80000000</v>
      </c>
      <c r="E196" s="41">
        <f>SUM(E176:E195)</f>
        <v>7328000</v>
      </c>
      <c r="F196" s="42">
        <f>SUM(F176:F195)</f>
        <v>40500000</v>
      </c>
      <c r="G196" s="37"/>
      <c r="H196" s="656"/>
      <c r="I196" s="656"/>
    </row>
    <row r="197" spans="1:9" x14ac:dyDescent="0.3">
      <c r="A197" s="50">
        <v>22</v>
      </c>
      <c r="B197" s="35" t="s">
        <v>876</v>
      </c>
      <c r="G197" s="36"/>
      <c r="H197" s="18"/>
      <c r="I197" s="18"/>
    </row>
    <row r="198" spans="1:9" ht="27.6" x14ac:dyDescent="0.3">
      <c r="A198" s="45">
        <v>1</v>
      </c>
      <c r="B198" s="46">
        <v>22100265</v>
      </c>
      <c r="C198" s="47" t="s">
        <v>638</v>
      </c>
      <c r="D198" s="37">
        <v>40000000</v>
      </c>
      <c r="E198" s="55">
        <v>934200</v>
      </c>
      <c r="F198" s="26">
        <v>20000000</v>
      </c>
      <c r="G198" s="37"/>
      <c r="H198" s="38"/>
      <c r="I198" s="38"/>
    </row>
    <row r="199" spans="1:9" x14ac:dyDescent="0.3">
      <c r="A199" s="45">
        <v>2</v>
      </c>
      <c r="B199" s="46">
        <v>22100446</v>
      </c>
      <c r="C199" s="47" t="s">
        <v>877</v>
      </c>
      <c r="D199" s="37">
        <v>10000000</v>
      </c>
      <c r="E199" s="25" t="s">
        <v>20</v>
      </c>
      <c r="F199" s="26">
        <v>8000000</v>
      </c>
      <c r="G199" s="37"/>
      <c r="H199" s="38"/>
      <c r="I199" s="38"/>
    </row>
    <row r="200" spans="1:9" x14ac:dyDescent="0.3">
      <c r="A200" s="45">
        <v>3</v>
      </c>
      <c r="B200" s="46">
        <v>22100449</v>
      </c>
      <c r="C200" s="47" t="s">
        <v>878</v>
      </c>
      <c r="D200" s="37">
        <v>2000000</v>
      </c>
      <c r="E200" s="25" t="s">
        <v>20</v>
      </c>
      <c r="F200" s="26">
        <v>2000000</v>
      </c>
      <c r="G200" s="37"/>
      <c r="H200" s="38"/>
      <c r="I200" s="38"/>
    </row>
    <row r="201" spans="1:9" x14ac:dyDescent="0.3">
      <c r="A201" s="45">
        <v>4</v>
      </c>
      <c r="B201" s="46">
        <v>22100450</v>
      </c>
      <c r="C201" s="47" t="s">
        <v>879</v>
      </c>
      <c r="D201" s="37">
        <v>142000000</v>
      </c>
      <c r="E201" s="25" t="s">
        <v>20</v>
      </c>
      <c r="F201" s="26">
        <v>100000000</v>
      </c>
      <c r="G201" s="37"/>
      <c r="H201" s="38"/>
      <c r="I201" s="38"/>
    </row>
    <row r="202" spans="1:9" ht="35.4" customHeight="1" x14ac:dyDescent="0.3">
      <c r="A202" s="45">
        <v>5</v>
      </c>
      <c r="B202" s="46">
        <v>22100453</v>
      </c>
      <c r="C202" s="47" t="s">
        <v>880</v>
      </c>
      <c r="D202" s="37">
        <v>15000000</v>
      </c>
      <c r="E202" s="25" t="s">
        <v>20</v>
      </c>
      <c r="F202" s="26">
        <v>22000000</v>
      </c>
      <c r="G202" s="37"/>
      <c r="H202" s="38"/>
      <c r="I202" s="38"/>
    </row>
    <row r="203" spans="1:9" ht="27.6" x14ac:dyDescent="0.3">
      <c r="A203" s="45">
        <v>6</v>
      </c>
      <c r="B203" s="46">
        <v>22100455</v>
      </c>
      <c r="C203" s="47" t="s">
        <v>881</v>
      </c>
      <c r="D203" s="37">
        <v>10000000</v>
      </c>
      <c r="E203" s="55">
        <v>2300000</v>
      </c>
      <c r="F203" s="26">
        <v>5000000</v>
      </c>
      <c r="G203" s="37"/>
      <c r="H203" s="38"/>
      <c r="I203" s="38"/>
    </row>
    <row r="204" spans="1:9" ht="27.6" x14ac:dyDescent="0.3">
      <c r="A204" s="45">
        <v>7</v>
      </c>
      <c r="B204" s="46">
        <v>22100454</v>
      </c>
      <c r="C204" s="47" t="s">
        <v>882</v>
      </c>
      <c r="D204" s="37">
        <v>52291541</v>
      </c>
      <c r="E204" s="25" t="s">
        <v>20</v>
      </c>
      <c r="F204" s="26">
        <v>20291541</v>
      </c>
      <c r="G204" s="37"/>
      <c r="H204" s="38"/>
      <c r="I204" s="38"/>
    </row>
    <row r="205" spans="1:9" x14ac:dyDescent="0.3">
      <c r="A205" s="45">
        <v>8</v>
      </c>
      <c r="B205" s="46">
        <v>22100456</v>
      </c>
      <c r="C205" s="47" t="s">
        <v>883</v>
      </c>
      <c r="D205" s="37">
        <v>15000000</v>
      </c>
      <c r="E205" s="55">
        <v>3366000</v>
      </c>
      <c r="F205" s="26">
        <v>12000000</v>
      </c>
      <c r="G205" s="37"/>
      <c r="H205" s="38"/>
      <c r="I205" s="38"/>
    </row>
    <row r="206" spans="1:9" x14ac:dyDescent="0.3">
      <c r="A206" s="45">
        <v>9</v>
      </c>
      <c r="B206" s="46">
        <v>22100457</v>
      </c>
      <c r="C206" s="47" t="s">
        <v>884</v>
      </c>
      <c r="D206" s="37">
        <v>50000000</v>
      </c>
      <c r="E206" s="25" t="s">
        <v>20</v>
      </c>
      <c r="F206" s="26">
        <v>30000000</v>
      </c>
      <c r="G206" s="37"/>
      <c r="H206" s="38"/>
      <c r="I206" s="38"/>
    </row>
    <row r="207" spans="1:9" ht="27.6" x14ac:dyDescent="0.3">
      <c r="A207" s="45">
        <v>10</v>
      </c>
      <c r="B207" s="46">
        <v>22100458</v>
      </c>
      <c r="C207" s="47" t="s">
        <v>885</v>
      </c>
      <c r="D207" s="37">
        <v>2000000</v>
      </c>
      <c r="E207" s="25" t="s">
        <v>20</v>
      </c>
      <c r="F207" s="26">
        <v>1000000</v>
      </c>
      <c r="G207" s="37"/>
      <c r="H207" s="38"/>
      <c r="I207" s="38"/>
    </row>
    <row r="208" spans="1:9" x14ac:dyDescent="0.3">
      <c r="A208" s="45">
        <v>11</v>
      </c>
      <c r="B208" s="46">
        <v>22100460</v>
      </c>
      <c r="C208" s="47" t="s">
        <v>886</v>
      </c>
      <c r="D208" s="37">
        <v>10000000</v>
      </c>
      <c r="E208" s="25" t="s">
        <v>20</v>
      </c>
      <c r="F208" s="26">
        <v>6000000</v>
      </c>
      <c r="G208" s="37"/>
      <c r="H208" s="38"/>
      <c r="I208" s="38"/>
    </row>
    <row r="209" spans="1:9" x14ac:dyDescent="0.3">
      <c r="A209" s="45">
        <v>12</v>
      </c>
      <c r="B209" s="46">
        <v>22100461</v>
      </c>
      <c r="C209" s="47" t="s">
        <v>887</v>
      </c>
      <c r="D209" s="37">
        <v>60000000</v>
      </c>
      <c r="E209" s="25" t="s">
        <v>20</v>
      </c>
      <c r="F209" s="26">
        <v>2000000</v>
      </c>
      <c r="G209" s="37"/>
      <c r="H209" s="38"/>
      <c r="I209" s="38"/>
    </row>
    <row r="210" spans="1:9" ht="27.6" x14ac:dyDescent="0.3">
      <c r="A210" s="45">
        <v>13</v>
      </c>
      <c r="B210" s="46">
        <v>22100650</v>
      </c>
      <c r="C210" s="47" t="s">
        <v>888</v>
      </c>
      <c r="D210" s="37">
        <v>100000000</v>
      </c>
      <c r="E210" s="25" t="s">
        <v>20</v>
      </c>
      <c r="F210" s="26">
        <v>100000000</v>
      </c>
      <c r="G210" s="37"/>
      <c r="H210" s="38"/>
      <c r="I210" s="38"/>
    </row>
    <row r="211" spans="1:9" ht="27.6" x14ac:dyDescent="0.3">
      <c r="A211" s="45">
        <v>14</v>
      </c>
      <c r="B211" s="46">
        <v>22100408</v>
      </c>
      <c r="C211" s="47" t="s">
        <v>889</v>
      </c>
      <c r="D211" s="37">
        <v>10000000</v>
      </c>
      <c r="E211" s="25" t="s">
        <v>20</v>
      </c>
      <c r="F211" s="26">
        <v>5000000</v>
      </c>
      <c r="G211" s="37"/>
      <c r="H211" s="38"/>
      <c r="I211" s="38"/>
    </row>
    <row r="212" spans="1:9" x14ac:dyDescent="0.3">
      <c r="A212" s="45">
        <v>15</v>
      </c>
      <c r="B212" s="46">
        <v>22100678</v>
      </c>
      <c r="C212" s="47" t="s">
        <v>890</v>
      </c>
      <c r="D212" s="37">
        <v>15000000</v>
      </c>
      <c r="E212" s="55">
        <v>3190000</v>
      </c>
      <c r="F212" s="26">
        <v>15000000</v>
      </c>
      <c r="G212" s="37"/>
      <c r="H212" s="38"/>
      <c r="I212" s="38"/>
    </row>
    <row r="213" spans="1:9" ht="27.6" x14ac:dyDescent="0.3">
      <c r="A213" s="45">
        <v>16</v>
      </c>
      <c r="B213" s="46">
        <v>22100451</v>
      </c>
      <c r="C213" s="47" t="s">
        <v>891</v>
      </c>
      <c r="D213" s="37">
        <v>10000000</v>
      </c>
      <c r="E213" s="25" t="s">
        <v>20</v>
      </c>
      <c r="F213" s="26">
        <v>5000000</v>
      </c>
      <c r="G213" s="37"/>
      <c r="H213" s="38"/>
      <c r="I213" s="38"/>
    </row>
    <row r="214" spans="1:9" ht="27.6" x14ac:dyDescent="0.3">
      <c r="A214" s="45">
        <v>17</v>
      </c>
      <c r="B214" s="46">
        <v>22100690</v>
      </c>
      <c r="C214" s="47" t="s">
        <v>892</v>
      </c>
      <c r="D214" s="37">
        <v>50000000</v>
      </c>
      <c r="E214" s="25" t="s">
        <v>20</v>
      </c>
      <c r="F214" s="26">
        <v>20000000</v>
      </c>
      <c r="G214" s="37"/>
      <c r="H214" s="38"/>
      <c r="I214" s="38"/>
    </row>
    <row r="215" spans="1:9" ht="27.6" x14ac:dyDescent="0.3">
      <c r="A215" s="45">
        <v>18</v>
      </c>
      <c r="B215" s="46">
        <v>22100689</v>
      </c>
      <c r="C215" s="47" t="s">
        <v>893</v>
      </c>
      <c r="D215" s="37">
        <v>50000000</v>
      </c>
      <c r="E215" s="25" t="s">
        <v>20</v>
      </c>
      <c r="F215" s="26">
        <v>20000000</v>
      </c>
      <c r="G215" s="37"/>
      <c r="H215" s="38"/>
      <c r="I215" s="38"/>
    </row>
    <row r="216" spans="1:9" x14ac:dyDescent="0.3">
      <c r="A216" s="45">
        <v>19</v>
      </c>
      <c r="B216" s="46">
        <v>22100697</v>
      </c>
      <c r="C216" s="47" t="s">
        <v>894</v>
      </c>
      <c r="D216" s="37">
        <v>12000000</v>
      </c>
      <c r="E216" s="25" t="s">
        <v>20</v>
      </c>
      <c r="F216" s="26">
        <v>10000000</v>
      </c>
      <c r="G216" s="37"/>
      <c r="H216" s="38"/>
      <c r="I216" s="38"/>
    </row>
    <row r="217" spans="1:9" x14ac:dyDescent="0.3">
      <c r="A217" s="45">
        <v>20</v>
      </c>
      <c r="B217" s="46">
        <v>22100397</v>
      </c>
      <c r="C217" s="47" t="s">
        <v>895</v>
      </c>
      <c r="D217" s="37">
        <v>20000000</v>
      </c>
      <c r="E217" s="25" t="s">
        <v>20</v>
      </c>
      <c r="F217" s="26">
        <v>10000000</v>
      </c>
      <c r="G217" s="37"/>
      <c r="H217" s="38"/>
      <c r="I217" s="38"/>
    </row>
    <row r="218" spans="1:9" ht="27.6" x14ac:dyDescent="0.3">
      <c r="A218" s="45">
        <v>21</v>
      </c>
      <c r="B218" s="46">
        <v>22100447</v>
      </c>
      <c r="C218" s="47" t="s">
        <v>896</v>
      </c>
      <c r="D218" s="37">
        <v>5000000</v>
      </c>
      <c r="E218" s="25" t="s">
        <v>20</v>
      </c>
      <c r="F218" s="26">
        <v>5000000</v>
      </c>
      <c r="G218" s="37"/>
      <c r="H218" s="38"/>
      <c r="I218" s="38"/>
    </row>
    <row r="219" spans="1:9" ht="27.6" x14ac:dyDescent="0.3">
      <c r="A219" s="45">
        <v>22</v>
      </c>
      <c r="B219" s="46">
        <v>22100459</v>
      </c>
      <c r="C219" s="47" t="s">
        <v>897</v>
      </c>
      <c r="D219" s="37">
        <v>20000000</v>
      </c>
      <c r="E219" s="25" t="s">
        <v>20</v>
      </c>
      <c r="F219" s="26">
        <v>10000000</v>
      </c>
      <c r="G219" s="37"/>
      <c r="H219" s="38"/>
      <c r="I219" s="38"/>
    </row>
    <row r="220" spans="1:9" x14ac:dyDescent="0.3">
      <c r="A220" s="638" t="s">
        <v>919</v>
      </c>
      <c r="B220" s="638"/>
      <c r="C220" s="638"/>
      <c r="D220" s="41">
        <f>SUM(D198:D219)</f>
        <v>700291541</v>
      </c>
      <c r="E220" s="41">
        <f>SUM(E198:E219)</f>
        <v>9790200</v>
      </c>
      <c r="F220" s="42">
        <f>SUM(F198:F219)</f>
        <v>428291541</v>
      </c>
      <c r="G220" s="41"/>
      <c r="H220" s="639"/>
      <c r="I220" s="639"/>
    </row>
    <row r="221" spans="1:9" x14ac:dyDescent="0.3">
      <c r="A221" s="50">
        <v>23</v>
      </c>
      <c r="B221" s="35" t="s">
        <v>941</v>
      </c>
      <c r="C221" s="52"/>
      <c r="D221" s="52"/>
      <c r="E221" s="52"/>
      <c r="F221" s="61"/>
      <c r="G221" s="62"/>
      <c r="H221" s="52"/>
      <c r="I221" s="52"/>
    </row>
    <row r="222" spans="1:9" x14ac:dyDescent="0.3">
      <c r="A222" s="45">
        <v>1</v>
      </c>
      <c r="B222" s="46">
        <v>22100524</v>
      </c>
      <c r="C222" s="47" t="s">
        <v>942</v>
      </c>
      <c r="D222" s="37">
        <v>60000000</v>
      </c>
      <c r="E222" s="55">
        <v>60000000</v>
      </c>
      <c r="F222" s="59">
        <v>60000000</v>
      </c>
      <c r="G222" s="40"/>
      <c r="H222" s="38"/>
      <c r="I222" s="38"/>
    </row>
    <row r="223" spans="1:9" x14ac:dyDescent="0.3">
      <c r="A223" s="45">
        <v>2</v>
      </c>
      <c r="B223" s="46">
        <v>22100523</v>
      </c>
      <c r="C223" s="47" t="s">
        <v>943</v>
      </c>
      <c r="D223" s="37">
        <v>140000000</v>
      </c>
      <c r="E223" s="55">
        <v>23333333.329999998</v>
      </c>
      <c r="F223" s="59">
        <v>140000000</v>
      </c>
      <c r="G223" s="37"/>
      <c r="H223" s="38"/>
      <c r="I223" s="38"/>
    </row>
    <row r="224" spans="1:9" x14ac:dyDescent="0.3">
      <c r="A224" s="45">
        <v>3</v>
      </c>
      <c r="B224" s="46">
        <v>22100521</v>
      </c>
      <c r="C224" s="47" t="s">
        <v>944</v>
      </c>
      <c r="D224" s="37">
        <v>43236000</v>
      </c>
      <c r="E224" s="55">
        <v>7206000</v>
      </c>
      <c r="F224" s="59">
        <v>43236000</v>
      </c>
      <c r="G224" s="37"/>
      <c r="H224" s="38"/>
      <c r="I224" s="38"/>
    </row>
    <row r="225" spans="1:9" ht="27.6" x14ac:dyDescent="0.3">
      <c r="A225" s="45">
        <v>4</v>
      </c>
      <c r="B225" s="46">
        <v>22100525</v>
      </c>
      <c r="C225" s="47" t="s">
        <v>945</v>
      </c>
      <c r="D225" s="37">
        <v>5000000</v>
      </c>
      <c r="E225" s="55">
        <v>1650000</v>
      </c>
      <c r="F225" s="59">
        <v>5000000</v>
      </c>
      <c r="G225" s="37"/>
      <c r="H225" s="38"/>
      <c r="I225" s="38"/>
    </row>
    <row r="226" spans="1:9" ht="27.6" x14ac:dyDescent="0.3">
      <c r="A226" s="45">
        <v>5</v>
      </c>
      <c r="B226" s="46">
        <v>22100528</v>
      </c>
      <c r="C226" s="47" t="s">
        <v>160</v>
      </c>
      <c r="D226" s="37">
        <v>40000000</v>
      </c>
      <c r="E226" s="55">
        <v>40000000</v>
      </c>
      <c r="F226" s="59">
        <v>40000000</v>
      </c>
      <c r="G226" s="40"/>
      <c r="H226" s="38"/>
      <c r="I226" s="38"/>
    </row>
    <row r="227" spans="1:9" x14ac:dyDescent="0.3">
      <c r="A227" s="45">
        <v>6</v>
      </c>
      <c r="B227" s="46">
        <v>22100529</v>
      </c>
      <c r="C227" s="47" t="s">
        <v>946</v>
      </c>
      <c r="D227" s="37">
        <v>3000000</v>
      </c>
      <c r="E227" s="25" t="s">
        <v>20</v>
      </c>
      <c r="F227" s="59">
        <v>3000000</v>
      </c>
      <c r="G227" s="37"/>
      <c r="H227" s="38"/>
      <c r="I227" s="38"/>
    </row>
    <row r="228" spans="1:9" ht="27.6" x14ac:dyDescent="0.3">
      <c r="A228" s="45">
        <v>7</v>
      </c>
      <c r="B228" s="46">
        <v>22100530</v>
      </c>
      <c r="C228" s="47" t="s">
        <v>161</v>
      </c>
      <c r="D228" s="37">
        <v>3000000</v>
      </c>
      <c r="E228" s="55">
        <v>150000</v>
      </c>
      <c r="F228" s="59">
        <v>3000000</v>
      </c>
      <c r="G228" s="37"/>
      <c r="H228" s="38"/>
      <c r="I228" s="38"/>
    </row>
    <row r="229" spans="1:9" ht="41.4" x14ac:dyDescent="0.3">
      <c r="A229" s="45">
        <v>8</v>
      </c>
      <c r="B229" s="46">
        <v>22100533</v>
      </c>
      <c r="C229" s="47" t="s">
        <v>947</v>
      </c>
      <c r="D229" s="37">
        <v>3000000</v>
      </c>
      <c r="E229" s="55">
        <v>2054000</v>
      </c>
      <c r="F229" s="59">
        <v>3000000</v>
      </c>
      <c r="G229" s="37"/>
      <c r="H229" s="38"/>
      <c r="I229" s="38"/>
    </row>
    <row r="230" spans="1:9" ht="27.6" x14ac:dyDescent="0.3">
      <c r="A230" s="45">
        <v>9</v>
      </c>
      <c r="B230" s="46">
        <v>22100534</v>
      </c>
      <c r="C230" s="47" t="s">
        <v>948</v>
      </c>
      <c r="D230" s="37">
        <v>1764000</v>
      </c>
      <c r="E230" s="25" t="s">
        <v>20</v>
      </c>
      <c r="F230" s="59">
        <v>1764000</v>
      </c>
      <c r="G230" s="37"/>
      <c r="H230" s="38"/>
      <c r="I230" s="38"/>
    </row>
    <row r="231" spans="1:9" ht="27.6" x14ac:dyDescent="0.3">
      <c r="A231" s="45">
        <v>10</v>
      </c>
      <c r="B231" s="46">
        <v>22100535</v>
      </c>
      <c r="C231" s="47" t="s">
        <v>949</v>
      </c>
      <c r="D231" s="37">
        <v>1000000</v>
      </c>
      <c r="E231" s="25" t="s">
        <v>20</v>
      </c>
      <c r="F231" s="59">
        <v>1000000</v>
      </c>
      <c r="G231" s="37"/>
      <c r="H231" s="38"/>
      <c r="I231" s="38"/>
    </row>
    <row r="232" spans="1:9" x14ac:dyDescent="0.3">
      <c r="A232" s="45">
        <v>11</v>
      </c>
      <c r="B232" s="46">
        <v>22100539</v>
      </c>
      <c r="C232" s="47" t="s">
        <v>950</v>
      </c>
      <c r="D232" s="37">
        <v>2000000</v>
      </c>
      <c r="E232" s="55">
        <v>970000</v>
      </c>
      <c r="F232" s="59">
        <v>2000000</v>
      </c>
      <c r="G232" s="37"/>
      <c r="H232" s="38"/>
      <c r="I232" s="38"/>
    </row>
    <row r="233" spans="1:9" x14ac:dyDescent="0.3">
      <c r="A233" s="45">
        <v>12</v>
      </c>
      <c r="B233" s="46">
        <v>22100543</v>
      </c>
      <c r="C233" s="47" t="s">
        <v>951</v>
      </c>
      <c r="D233" s="37">
        <v>2000000</v>
      </c>
      <c r="E233" s="25" t="s">
        <v>20</v>
      </c>
      <c r="F233" s="59">
        <v>2000000</v>
      </c>
      <c r="G233" s="37"/>
      <c r="H233" s="38"/>
      <c r="I233" s="38"/>
    </row>
    <row r="234" spans="1:9" x14ac:dyDescent="0.3">
      <c r="A234" s="45">
        <v>13</v>
      </c>
      <c r="B234" s="46">
        <v>22100526</v>
      </c>
      <c r="C234" s="47" t="s">
        <v>159</v>
      </c>
      <c r="D234" s="37">
        <v>5000000</v>
      </c>
      <c r="E234" s="55">
        <v>2400000</v>
      </c>
      <c r="F234" s="59">
        <v>5000000</v>
      </c>
      <c r="G234" s="37"/>
      <c r="H234" s="38"/>
      <c r="I234" s="38"/>
    </row>
    <row r="235" spans="1:9" x14ac:dyDescent="0.3">
      <c r="A235" s="45">
        <v>14</v>
      </c>
      <c r="B235" s="46">
        <v>22100204</v>
      </c>
      <c r="C235" s="47" t="s">
        <v>449</v>
      </c>
      <c r="D235" s="37">
        <v>2000000</v>
      </c>
      <c r="E235" s="25" t="s">
        <v>20</v>
      </c>
      <c r="F235" s="59">
        <v>2000000</v>
      </c>
      <c r="G235" s="37"/>
      <c r="H235" s="38"/>
      <c r="I235" s="38"/>
    </row>
    <row r="236" spans="1:9" x14ac:dyDescent="0.3">
      <c r="A236" s="45">
        <v>15</v>
      </c>
      <c r="B236" s="46">
        <v>22100527</v>
      </c>
      <c r="C236" s="47" t="s">
        <v>952</v>
      </c>
      <c r="D236" s="37">
        <v>4000000</v>
      </c>
      <c r="E236" s="25" t="s">
        <v>20</v>
      </c>
      <c r="F236" s="59">
        <v>4000000</v>
      </c>
      <c r="G236" s="37"/>
      <c r="H236" s="38"/>
      <c r="I236" s="38"/>
    </row>
    <row r="237" spans="1:9" x14ac:dyDescent="0.3">
      <c r="A237" s="45">
        <v>16</v>
      </c>
      <c r="B237" s="46">
        <v>22100532</v>
      </c>
      <c r="C237" s="47" t="s">
        <v>163</v>
      </c>
      <c r="D237" s="37">
        <v>7000000</v>
      </c>
      <c r="E237" s="25" t="s">
        <v>20</v>
      </c>
      <c r="F237" s="59">
        <v>7000000</v>
      </c>
      <c r="G237" s="37"/>
      <c r="H237" s="38"/>
      <c r="I237" s="38"/>
    </row>
    <row r="238" spans="1:9" ht="27.6" x14ac:dyDescent="0.3">
      <c r="A238" s="45">
        <v>17</v>
      </c>
      <c r="B238" s="46">
        <v>22100537</v>
      </c>
      <c r="C238" s="47" t="s">
        <v>953</v>
      </c>
      <c r="D238" s="37">
        <v>1000000</v>
      </c>
      <c r="E238" s="25" t="s">
        <v>20</v>
      </c>
      <c r="F238" s="59">
        <v>1000000</v>
      </c>
      <c r="G238" s="37"/>
      <c r="H238" s="38"/>
      <c r="I238" s="38"/>
    </row>
    <row r="239" spans="1:9" ht="27.6" x14ac:dyDescent="0.3">
      <c r="A239" s="45">
        <v>18</v>
      </c>
      <c r="B239" s="46">
        <v>22100538</v>
      </c>
      <c r="C239" s="47" t="s">
        <v>954</v>
      </c>
      <c r="D239" s="37">
        <v>6000000</v>
      </c>
      <c r="E239" s="25" t="s">
        <v>20</v>
      </c>
      <c r="F239" s="59">
        <v>6000000</v>
      </c>
      <c r="G239" s="37"/>
      <c r="H239" s="38"/>
      <c r="I239" s="38"/>
    </row>
    <row r="240" spans="1:9" x14ac:dyDescent="0.3">
      <c r="A240" s="45">
        <v>19</v>
      </c>
      <c r="B240" s="46">
        <v>22100540</v>
      </c>
      <c r="C240" s="47" t="s">
        <v>955</v>
      </c>
      <c r="D240" s="37">
        <v>1000000</v>
      </c>
      <c r="E240" s="25" t="s">
        <v>20</v>
      </c>
      <c r="F240" s="59">
        <v>1000000</v>
      </c>
      <c r="G240" s="37"/>
      <c r="H240" s="38"/>
      <c r="I240" s="38"/>
    </row>
    <row r="241" spans="1:9" x14ac:dyDescent="0.3">
      <c r="A241" s="638" t="s">
        <v>956</v>
      </c>
      <c r="B241" s="638"/>
      <c r="C241" s="638"/>
      <c r="D241" s="41">
        <f>SUM(D222:D240)</f>
        <v>330000000</v>
      </c>
      <c r="E241" s="41">
        <f>SUM(E222:E240)</f>
        <v>137763333.32999998</v>
      </c>
      <c r="F241" s="42">
        <f>SUM(F222:F240)</f>
        <v>330000000</v>
      </c>
      <c r="G241" s="41"/>
      <c r="H241" s="639"/>
      <c r="I241" s="639"/>
    </row>
    <row r="242" spans="1:9" x14ac:dyDescent="0.3">
      <c r="A242" s="50">
        <v>24</v>
      </c>
      <c r="B242" s="35" t="s">
        <v>1007</v>
      </c>
      <c r="G242" s="36"/>
      <c r="H242" s="18"/>
      <c r="I242" s="18"/>
    </row>
    <row r="243" spans="1:9" x14ac:dyDescent="0.3">
      <c r="A243" s="45">
        <v>1</v>
      </c>
      <c r="B243" s="46">
        <v>22100367</v>
      </c>
      <c r="C243" s="47" t="s">
        <v>1008</v>
      </c>
      <c r="D243" s="37">
        <v>5000000</v>
      </c>
      <c r="E243" s="25" t="s">
        <v>20</v>
      </c>
      <c r="F243" s="59">
        <v>2500000</v>
      </c>
      <c r="G243" s="37"/>
      <c r="H243" s="38"/>
      <c r="I243" s="38"/>
    </row>
    <row r="244" spans="1:9" ht="55.2" x14ac:dyDescent="0.3">
      <c r="A244" s="45">
        <v>2</v>
      </c>
      <c r="B244" s="46">
        <v>22100596</v>
      </c>
      <c r="C244" s="47" t="s">
        <v>1009</v>
      </c>
      <c r="D244" s="37">
        <v>15500000</v>
      </c>
      <c r="E244" s="55">
        <v>965000</v>
      </c>
      <c r="F244" s="59">
        <v>5500000</v>
      </c>
      <c r="G244" s="37"/>
      <c r="H244" s="38"/>
      <c r="I244" s="38"/>
    </row>
    <row r="245" spans="1:9" x14ac:dyDescent="0.3">
      <c r="A245" s="45">
        <v>3</v>
      </c>
      <c r="B245" s="46">
        <v>22100597</v>
      </c>
      <c r="C245" s="47" t="s">
        <v>1010</v>
      </c>
      <c r="D245" s="37">
        <v>51000000</v>
      </c>
      <c r="E245" s="55">
        <v>7500000</v>
      </c>
      <c r="F245" s="59">
        <v>25000000</v>
      </c>
      <c r="G245" s="37"/>
      <c r="H245" s="38"/>
      <c r="I245" s="38"/>
    </row>
    <row r="246" spans="1:9" x14ac:dyDescent="0.3">
      <c r="A246" s="45">
        <v>4</v>
      </c>
      <c r="B246" s="46">
        <v>22100262</v>
      </c>
      <c r="C246" s="47" t="s">
        <v>281</v>
      </c>
      <c r="D246" s="37">
        <v>6000000</v>
      </c>
      <c r="E246" s="25" t="s">
        <v>20</v>
      </c>
      <c r="F246" s="59">
        <v>2000000</v>
      </c>
      <c r="G246" s="37"/>
      <c r="H246" s="38"/>
      <c r="I246" s="38"/>
    </row>
    <row r="247" spans="1:9" x14ac:dyDescent="0.3">
      <c r="A247" s="45">
        <v>5</v>
      </c>
      <c r="B247" s="46">
        <v>22100263</v>
      </c>
      <c r="C247" s="47" t="s">
        <v>1011</v>
      </c>
      <c r="D247" s="37">
        <v>2500000</v>
      </c>
      <c r="E247" s="25" t="s">
        <v>20</v>
      </c>
      <c r="F247" s="59">
        <v>2500000</v>
      </c>
      <c r="G247" s="37"/>
      <c r="H247" s="38"/>
      <c r="I247" s="38"/>
    </row>
    <row r="248" spans="1:9" ht="15" customHeight="1" x14ac:dyDescent="0.3">
      <c r="A248" s="638" t="s">
        <v>1012</v>
      </c>
      <c r="B248" s="638"/>
      <c r="C248" s="638"/>
      <c r="D248" s="41">
        <f>SUM(D243:D247)</f>
        <v>80000000</v>
      </c>
      <c r="E248" s="41">
        <f>SUM(E243:E247)</f>
        <v>8465000</v>
      </c>
      <c r="F248" s="42">
        <f>SUM(F243:F247)</f>
        <v>37500000</v>
      </c>
      <c r="G248" s="41"/>
      <c r="H248" s="52"/>
      <c r="I248" s="52"/>
    </row>
    <row r="249" spans="1:9" x14ac:dyDescent="0.3">
      <c r="A249" s="50">
        <v>25</v>
      </c>
      <c r="B249" s="35" t="s">
        <v>1079</v>
      </c>
      <c r="G249" s="36"/>
      <c r="H249" s="18"/>
      <c r="I249" s="18"/>
    </row>
    <row r="250" spans="1:9" x14ac:dyDescent="0.3">
      <c r="A250" s="45">
        <v>1</v>
      </c>
      <c r="B250" s="46">
        <v>22100382</v>
      </c>
      <c r="C250" s="47" t="s">
        <v>1080</v>
      </c>
      <c r="D250" s="37">
        <v>10000000</v>
      </c>
      <c r="E250" s="37">
        <v>4147000</v>
      </c>
      <c r="F250" s="59">
        <v>5000000</v>
      </c>
      <c r="G250" s="37"/>
      <c r="H250" s="18"/>
      <c r="I250" s="18"/>
    </row>
    <row r="251" spans="1:9" ht="27.6" x14ac:dyDescent="0.3">
      <c r="A251" s="45">
        <v>2</v>
      </c>
      <c r="B251" s="46">
        <v>22100383</v>
      </c>
      <c r="C251" s="47" t="s">
        <v>1081</v>
      </c>
      <c r="D251" s="37">
        <v>20000000</v>
      </c>
      <c r="E251" s="37">
        <v>5000000</v>
      </c>
      <c r="F251" s="59">
        <v>20000000</v>
      </c>
      <c r="G251" s="37"/>
      <c r="H251" s="18"/>
      <c r="I251" s="18"/>
    </row>
    <row r="252" spans="1:9" ht="27.6" x14ac:dyDescent="0.3">
      <c r="A252" s="45">
        <v>3</v>
      </c>
      <c r="B252" s="46">
        <v>22100384</v>
      </c>
      <c r="C252" s="47" t="s">
        <v>1082</v>
      </c>
      <c r="D252" s="37">
        <v>20000000</v>
      </c>
      <c r="E252" s="37">
        <v>5000000</v>
      </c>
      <c r="F252" s="59">
        <v>15000000</v>
      </c>
      <c r="G252" s="37"/>
      <c r="H252" s="18"/>
      <c r="I252" s="18"/>
    </row>
    <row r="253" spans="1:9" x14ac:dyDescent="0.3">
      <c r="A253" s="45">
        <v>4</v>
      </c>
      <c r="B253" s="46">
        <v>22100385</v>
      </c>
      <c r="C253" s="47" t="s">
        <v>1083</v>
      </c>
      <c r="D253" s="37">
        <v>10000000</v>
      </c>
      <c r="E253" s="25" t="s">
        <v>20</v>
      </c>
      <c r="F253" s="59">
        <v>10000000</v>
      </c>
      <c r="G253" s="37"/>
      <c r="H253" s="18"/>
      <c r="I253" s="18"/>
    </row>
    <row r="254" spans="1:9" ht="27.6" x14ac:dyDescent="0.3">
      <c r="A254" s="45">
        <v>5</v>
      </c>
      <c r="B254" s="46">
        <v>22100386</v>
      </c>
      <c r="C254" s="47" t="s">
        <v>1084</v>
      </c>
      <c r="D254" s="37">
        <v>15000000</v>
      </c>
      <c r="E254" s="37">
        <v>547500</v>
      </c>
      <c r="F254" s="59">
        <v>5000000</v>
      </c>
      <c r="G254" s="37"/>
      <c r="H254" s="18"/>
      <c r="I254" s="18"/>
    </row>
    <row r="255" spans="1:9" ht="27.6" x14ac:dyDescent="0.3">
      <c r="A255" s="45">
        <v>6</v>
      </c>
      <c r="B255" s="46">
        <v>22100387</v>
      </c>
      <c r="C255" s="47" t="s">
        <v>1085</v>
      </c>
      <c r="D255" s="37">
        <v>20000000</v>
      </c>
      <c r="E255" s="37">
        <v>18213500</v>
      </c>
      <c r="F255" s="59">
        <v>20000000</v>
      </c>
      <c r="G255" s="37"/>
      <c r="H255" s="18"/>
      <c r="I255" s="18"/>
    </row>
    <row r="256" spans="1:9" x14ac:dyDescent="0.3">
      <c r="A256" s="45">
        <v>7</v>
      </c>
      <c r="B256" s="46">
        <v>22100388</v>
      </c>
      <c r="C256" s="47" t="s">
        <v>1086</v>
      </c>
      <c r="D256" s="37">
        <v>5000000</v>
      </c>
      <c r="E256" s="25" t="s">
        <v>20</v>
      </c>
      <c r="F256" s="59">
        <v>5000000</v>
      </c>
      <c r="G256" s="37"/>
      <c r="H256" s="18"/>
      <c r="I256" s="18"/>
    </row>
    <row r="257" spans="1:9" x14ac:dyDescent="0.3">
      <c r="A257" s="45">
        <v>8</v>
      </c>
      <c r="B257" s="46">
        <v>22100389</v>
      </c>
      <c r="C257" s="47" t="s">
        <v>713</v>
      </c>
      <c r="D257" s="37">
        <v>5000000</v>
      </c>
      <c r="E257" s="25" t="s">
        <v>20</v>
      </c>
      <c r="F257" s="59">
        <v>5000000</v>
      </c>
      <c r="G257" s="37"/>
      <c r="H257" s="18"/>
      <c r="I257" s="18"/>
    </row>
    <row r="258" spans="1:9" x14ac:dyDescent="0.3">
      <c r="A258" s="45">
        <v>9</v>
      </c>
      <c r="B258" s="46">
        <v>22100392</v>
      </c>
      <c r="C258" s="47" t="s">
        <v>1087</v>
      </c>
      <c r="D258" s="37">
        <v>5000000</v>
      </c>
      <c r="E258" s="25" t="s">
        <v>20</v>
      </c>
      <c r="F258" s="59">
        <v>5000000</v>
      </c>
      <c r="G258" s="37"/>
      <c r="H258" s="18"/>
      <c r="I258" s="18"/>
    </row>
    <row r="259" spans="1:9" ht="27.6" x14ac:dyDescent="0.3">
      <c r="A259" s="45">
        <v>10</v>
      </c>
      <c r="B259" s="46">
        <v>22100390</v>
      </c>
      <c r="C259" s="47" t="s">
        <v>1088</v>
      </c>
      <c r="D259" s="37">
        <v>30000000</v>
      </c>
      <c r="E259" s="37">
        <v>10468000</v>
      </c>
      <c r="F259" s="59">
        <v>20000000</v>
      </c>
      <c r="G259" s="37"/>
      <c r="H259" s="18"/>
      <c r="I259" s="18"/>
    </row>
    <row r="260" spans="1:9" ht="27.6" x14ac:dyDescent="0.3">
      <c r="A260" s="45">
        <v>11</v>
      </c>
      <c r="B260" s="46">
        <v>22100394</v>
      </c>
      <c r="C260" s="47" t="s">
        <v>1089</v>
      </c>
      <c r="D260" s="37">
        <v>2000000</v>
      </c>
      <c r="E260" s="25" t="s">
        <v>20</v>
      </c>
      <c r="F260" s="59">
        <v>1000000</v>
      </c>
      <c r="G260" s="37"/>
      <c r="H260" s="18"/>
      <c r="I260" s="18"/>
    </row>
    <row r="261" spans="1:9" ht="27.6" x14ac:dyDescent="0.3">
      <c r="A261" s="45">
        <v>12</v>
      </c>
      <c r="B261" s="46">
        <v>22100395</v>
      </c>
      <c r="C261" s="47" t="s">
        <v>1090</v>
      </c>
      <c r="D261" s="37">
        <v>1000000</v>
      </c>
      <c r="E261" s="25" t="s">
        <v>20</v>
      </c>
      <c r="F261" s="59">
        <v>1000000</v>
      </c>
      <c r="G261" s="37"/>
      <c r="H261" s="18"/>
      <c r="I261" s="18"/>
    </row>
    <row r="262" spans="1:9" ht="27.6" x14ac:dyDescent="0.3">
      <c r="A262" s="45">
        <v>13</v>
      </c>
      <c r="B262" s="46">
        <v>22100396</v>
      </c>
      <c r="C262" s="47" t="s">
        <v>1091</v>
      </c>
      <c r="D262" s="37">
        <v>5000000</v>
      </c>
      <c r="E262" s="25" t="s">
        <v>20</v>
      </c>
      <c r="F262" s="59">
        <v>5000000</v>
      </c>
      <c r="G262" s="37"/>
      <c r="H262" s="18"/>
      <c r="I262" s="18"/>
    </row>
    <row r="263" spans="1:9" x14ac:dyDescent="0.3">
      <c r="A263" s="45">
        <v>14</v>
      </c>
      <c r="B263" s="46">
        <v>22100398</v>
      </c>
      <c r="C263" s="47" t="s">
        <v>1092</v>
      </c>
      <c r="D263" s="37">
        <v>40000000</v>
      </c>
      <c r="E263" s="37">
        <v>25866000</v>
      </c>
      <c r="F263" s="59">
        <v>35000000</v>
      </c>
      <c r="G263" s="37"/>
      <c r="H263" s="18"/>
      <c r="I263" s="18"/>
    </row>
    <row r="264" spans="1:9" x14ac:dyDescent="0.3">
      <c r="A264" s="45">
        <v>15</v>
      </c>
      <c r="B264" s="46">
        <v>22100399</v>
      </c>
      <c r="C264" s="47" t="s">
        <v>1093</v>
      </c>
      <c r="D264" s="37">
        <v>12000000</v>
      </c>
      <c r="E264" s="25" t="s">
        <v>20</v>
      </c>
      <c r="F264" s="59">
        <v>5000000</v>
      </c>
      <c r="G264" s="37"/>
      <c r="H264" s="18"/>
      <c r="I264" s="18"/>
    </row>
    <row r="265" spans="1:9" x14ac:dyDescent="0.3">
      <c r="A265" s="45">
        <v>16</v>
      </c>
      <c r="B265" s="46">
        <v>22100401</v>
      </c>
      <c r="C265" s="47" t="s">
        <v>1094</v>
      </c>
      <c r="D265" s="37">
        <v>2000000</v>
      </c>
      <c r="E265" s="25" t="s">
        <v>20</v>
      </c>
      <c r="F265" s="59">
        <v>2000000</v>
      </c>
      <c r="G265" s="37"/>
      <c r="H265" s="18"/>
      <c r="I265" s="18"/>
    </row>
    <row r="266" spans="1:9" ht="27.6" x14ac:dyDescent="0.3">
      <c r="A266" s="45">
        <v>17</v>
      </c>
      <c r="B266" s="46">
        <v>22100657</v>
      </c>
      <c r="C266" s="47" t="s">
        <v>1095</v>
      </c>
      <c r="D266" s="37">
        <v>8000000</v>
      </c>
      <c r="E266" s="25" t="s">
        <v>20</v>
      </c>
      <c r="F266" s="59">
        <v>8000000</v>
      </c>
      <c r="G266" s="37"/>
      <c r="H266" s="18"/>
      <c r="I266" s="18"/>
    </row>
    <row r="267" spans="1:9" x14ac:dyDescent="0.3">
      <c r="A267" s="45">
        <v>18</v>
      </c>
      <c r="B267" s="46">
        <v>22100659</v>
      </c>
      <c r="C267" s="47" t="s">
        <v>1096</v>
      </c>
      <c r="D267" s="37">
        <v>15000000</v>
      </c>
      <c r="E267" s="37">
        <v>3000000</v>
      </c>
      <c r="F267" s="59">
        <v>10000000</v>
      </c>
      <c r="G267" s="37"/>
      <c r="H267" s="18"/>
      <c r="I267" s="18"/>
    </row>
    <row r="268" spans="1:9" x14ac:dyDescent="0.3">
      <c r="A268" s="45">
        <v>19</v>
      </c>
      <c r="B268" s="46">
        <v>22100660</v>
      </c>
      <c r="C268" s="47" t="s">
        <v>1097</v>
      </c>
      <c r="D268" s="37">
        <v>10000000</v>
      </c>
      <c r="E268" s="37">
        <v>3700000</v>
      </c>
      <c r="F268" s="59">
        <v>5000000</v>
      </c>
      <c r="G268" s="37"/>
      <c r="H268" s="18"/>
      <c r="I268" s="18"/>
    </row>
    <row r="269" spans="1:9" ht="27.6" x14ac:dyDescent="0.3">
      <c r="A269" s="45">
        <v>20</v>
      </c>
      <c r="B269" s="46">
        <v>22100393</v>
      </c>
      <c r="C269" s="47" t="s">
        <v>1098</v>
      </c>
      <c r="D269" s="37">
        <v>5000000</v>
      </c>
      <c r="E269" s="25" t="s">
        <v>20</v>
      </c>
      <c r="F269" s="59">
        <v>5000000</v>
      </c>
      <c r="G269" s="37"/>
      <c r="H269" s="18"/>
      <c r="I269" s="18"/>
    </row>
    <row r="270" spans="1:9" x14ac:dyDescent="0.3">
      <c r="A270" s="45">
        <v>21</v>
      </c>
      <c r="B270" s="46">
        <v>22100661</v>
      </c>
      <c r="C270" s="47" t="s">
        <v>1099</v>
      </c>
      <c r="D270" s="37">
        <v>10000000</v>
      </c>
      <c r="E270" s="37">
        <v>3332500</v>
      </c>
      <c r="F270" s="59">
        <v>10000000</v>
      </c>
      <c r="G270" s="37"/>
      <c r="H270" s="18"/>
      <c r="I270" s="18"/>
    </row>
    <row r="271" spans="1:9" x14ac:dyDescent="0.3">
      <c r="A271" s="45">
        <v>22</v>
      </c>
      <c r="B271" s="46">
        <v>22100376</v>
      </c>
      <c r="C271" s="47" t="s">
        <v>1100</v>
      </c>
      <c r="D271" s="37">
        <v>120000000</v>
      </c>
      <c r="E271" s="37">
        <v>17073400</v>
      </c>
      <c r="F271" s="59">
        <v>80000000</v>
      </c>
      <c r="G271" s="37"/>
      <c r="H271" s="18"/>
      <c r="I271" s="18"/>
    </row>
    <row r="272" spans="1:9" x14ac:dyDescent="0.3">
      <c r="A272" s="45">
        <v>23</v>
      </c>
      <c r="B272" s="46">
        <v>22100377</v>
      </c>
      <c r="C272" s="47" t="s">
        <v>1101</v>
      </c>
      <c r="D272" s="37">
        <v>450000000</v>
      </c>
      <c r="E272" s="37">
        <v>308809466</v>
      </c>
      <c r="F272" s="59">
        <v>450000000</v>
      </c>
      <c r="G272" s="37"/>
      <c r="H272" s="18"/>
      <c r="I272" s="18"/>
    </row>
    <row r="273" spans="1:9" ht="27.6" x14ac:dyDescent="0.3">
      <c r="A273" s="45">
        <v>24</v>
      </c>
      <c r="B273" s="46">
        <v>22100378</v>
      </c>
      <c r="C273" s="47" t="s">
        <v>1102</v>
      </c>
      <c r="D273" s="37">
        <v>200000000</v>
      </c>
      <c r="E273" s="25" t="s">
        <v>20</v>
      </c>
      <c r="F273" s="59">
        <v>150000000</v>
      </c>
      <c r="G273" s="37"/>
      <c r="H273" s="18"/>
      <c r="I273" s="18"/>
    </row>
    <row r="274" spans="1:9" x14ac:dyDescent="0.3">
      <c r="A274" s="45">
        <v>25</v>
      </c>
      <c r="B274" s="46">
        <v>22100381</v>
      </c>
      <c r="C274" s="47" t="s">
        <v>1103</v>
      </c>
      <c r="D274" s="37">
        <v>2500000000</v>
      </c>
      <c r="E274" s="37">
        <v>526320000</v>
      </c>
      <c r="F274" s="59">
        <v>2500000000</v>
      </c>
      <c r="G274" s="37"/>
      <c r="H274" s="18"/>
      <c r="I274" s="18"/>
    </row>
    <row r="275" spans="1:9" x14ac:dyDescent="0.3">
      <c r="A275" s="45">
        <v>26</v>
      </c>
      <c r="B275" s="46">
        <v>22100379</v>
      </c>
      <c r="C275" s="47" t="s">
        <v>1104</v>
      </c>
      <c r="D275" s="37">
        <v>190000000</v>
      </c>
      <c r="E275" s="37">
        <v>14228820</v>
      </c>
      <c r="F275" s="59">
        <v>90000000</v>
      </c>
      <c r="G275" s="37"/>
      <c r="H275" s="18"/>
      <c r="I275" s="18"/>
    </row>
    <row r="276" spans="1:9" x14ac:dyDescent="0.3">
      <c r="A276" s="45">
        <v>27</v>
      </c>
      <c r="B276" s="46">
        <v>22100380</v>
      </c>
      <c r="C276" s="47" t="s">
        <v>1105</v>
      </c>
      <c r="D276" s="37">
        <v>150000000</v>
      </c>
      <c r="E276" s="37">
        <v>68219416.120000005</v>
      </c>
      <c r="F276" s="59">
        <v>150000000</v>
      </c>
      <c r="G276" s="37"/>
      <c r="H276" s="18"/>
      <c r="I276" s="18"/>
    </row>
    <row r="277" spans="1:9" ht="27.6" x14ac:dyDescent="0.3">
      <c r="A277" s="45">
        <v>28</v>
      </c>
      <c r="B277" s="46">
        <v>22100695</v>
      </c>
      <c r="C277" s="47" t="s">
        <v>1106</v>
      </c>
      <c r="D277" s="37">
        <v>10000000</v>
      </c>
      <c r="E277" s="25" t="s">
        <v>20</v>
      </c>
      <c r="F277" s="59">
        <v>5000000</v>
      </c>
      <c r="G277" s="37"/>
      <c r="H277" s="18"/>
      <c r="I277" s="18"/>
    </row>
    <row r="278" spans="1:9" x14ac:dyDescent="0.3">
      <c r="A278" s="638" t="s">
        <v>1107</v>
      </c>
      <c r="B278" s="638"/>
      <c r="C278" s="638"/>
      <c r="D278" s="41">
        <f>SUM(D250:D277)</f>
        <v>3870000000</v>
      </c>
      <c r="E278" s="41">
        <f>SUM(E250:E277)</f>
        <v>1013925602.12</v>
      </c>
      <c r="F278" s="42">
        <f>SUM(F250:F277)</f>
        <v>3622000000</v>
      </c>
      <c r="G278" s="41"/>
      <c r="H278" s="18"/>
      <c r="I278" s="18"/>
    </row>
    <row r="279" spans="1:9" x14ac:dyDescent="0.3">
      <c r="A279" s="50">
        <v>26</v>
      </c>
      <c r="B279" s="35" t="s">
        <v>1154</v>
      </c>
      <c r="G279" s="36"/>
      <c r="H279" s="18"/>
      <c r="I279" s="18"/>
    </row>
    <row r="280" spans="1:9" ht="27.6" x14ac:dyDescent="0.3">
      <c r="A280" s="45">
        <v>1</v>
      </c>
      <c r="B280" s="46">
        <v>22100589</v>
      </c>
      <c r="C280" s="47" t="s">
        <v>1155</v>
      </c>
      <c r="D280" s="37">
        <v>106000000</v>
      </c>
      <c r="E280" s="37">
        <v>10262857.140000001</v>
      </c>
      <c r="F280" s="59">
        <v>106000000</v>
      </c>
      <c r="G280" s="37"/>
      <c r="H280" s="38"/>
      <c r="I280" s="38"/>
    </row>
    <row r="281" spans="1:9" x14ac:dyDescent="0.3">
      <c r="A281" s="45">
        <v>2</v>
      </c>
      <c r="B281" s="46">
        <v>22100590</v>
      </c>
      <c r="C281" s="47" t="s">
        <v>1156</v>
      </c>
      <c r="D281" s="37">
        <v>16600000</v>
      </c>
      <c r="E281" s="37">
        <v>4140000</v>
      </c>
      <c r="F281" s="59">
        <v>16600000</v>
      </c>
      <c r="G281" s="37"/>
      <c r="H281" s="38"/>
      <c r="I281" s="38"/>
    </row>
    <row r="282" spans="1:9" x14ac:dyDescent="0.3">
      <c r="A282" s="45">
        <v>3</v>
      </c>
      <c r="B282" s="46">
        <v>22100591</v>
      </c>
      <c r="C282" s="47" t="s">
        <v>1157</v>
      </c>
      <c r="D282" s="37">
        <v>20000000</v>
      </c>
      <c r="E282" s="25" t="s">
        <v>20</v>
      </c>
      <c r="F282" s="59">
        <v>20000000</v>
      </c>
      <c r="G282" s="37"/>
      <c r="H282" s="38"/>
      <c r="I282" s="38"/>
    </row>
    <row r="283" spans="1:9" ht="15" customHeight="1" x14ac:dyDescent="0.3">
      <c r="A283" s="638" t="s">
        <v>1158</v>
      </c>
      <c r="B283" s="638"/>
      <c r="C283" s="638"/>
      <c r="D283" s="41">
        <f>SUM(D280:D282)</f>
        <v>142600000</v>
      </c>
      <c r="E283" s="41">
        <f>SUM(E280:E282)</f>
        <v>14402857.140000001</v>
      </c>
      <c r="F283" s="42">
        <f>SUM(F280:F282)</f>
        <v>142600000</v>
      </c>
      <c r="G283" s="41"/>
      <c r="H283" s="52"/>
      <c r="I283" s="52"/>
    </row>
    <row r="284" spans="1:9" x14ac:dyDescent="0.3">
      <c r="A284" s="50">
        <v>27</v>
      </c>
      <c r="B284" s="35" t="s">
        <v>1275</v>
      </c>
      <c r="G284" s="36"/>
      <c r="H284" s="18"/>
      <c r="I284" s="18"/>
    </row>
    <row r="285" spans="1:9" x14ac:dyDescent="0.3">
      <c r="A285" s="45">
        <v>1</v>
      </c>
      <c r="B285" s="46">
        <v>22100262</v>
      </c>
      <c r="C285" s="47" t="s">
        <v>281</v>
      </c>
      <c r="D285" s="37">
        <v>5000000</v>
      </c>
      <c r="E285" s="25" t="s">
        <v>20</v>
      </c>
      <c r="F285" s="59">
        <v>0</v>
      </c>
      <c r="G285" s="37"/>
      <c r="H285" s="38"/>
      <c r="I285" s="38"/>
    </row>
    <row r="286" spans="1:9" x14ac:dyDescent="0.3">
      <c r="A286" s="45">
        <v>2</v>
      </c>
      <c r="B286" s="46">
        <v>22100321</v>
      </c>
      <c r="C286" s="47" t="s">
        <v>1276</v>
      </c>
      <c r="D286" s="37">
        <v>3000000</v>
      </c>
      <c r="E286" s="25" t="s">
        <v>20</v>
      </c>
      <c r="F286" s="59">
        <v>1000000</v>
      </c>
      <c r="G286" s="37"/>
      <c r="H286" s="38"/>
      <c r="I286" s="38"/>
    </row>
    <row r="287" spans="1:9" ht="41.4" x14ac:dyDescent="0.3">
      <c r="A287" s="45">
        <v>3</v>
      </c>
      <c r="B287" s="46">
        <v>22100322</v>
      </c>
      <c r="C287" s="47" t="s">
        <v>1277</v>
      </c>
      <c r="D287" s="37">
        <v>4000000</v>
      </c>
      <c r="E287" s="25" t="s">
        <v>20</v>
      </c>
      <c r="F287" s="59">
        <v>2000000</v>
      </c>
      <c r="G287" s="37"/>
      <c r="H287" s="38"/>
      <c r="I287" s="38"/>
    </row>
    <row r="288" spans="1:9" ht="41.4" x14ac:dyDescent="0.3">
      <c r="A288" s="45">
        <v>4</v>
      </c>
      <c r="B288" s="46">
        <v>22100323</v>
      </c>
      <c r="C288" s="47" t="s">
        <v>1278</v>
      </c>
      <c r="D288" s="37">
        <v>3000000</v>
      </c>
      <c r="E288" s="25" t="s">
        <v>20</v>
      </c>
      <c r="F288" s="59">
        <v>2000000</v>
      </c>
      <c r="G288" s="37"/>
      <c r="H288" s="38"/>
      <c r="I288" s="38"/>
    </row>
    <row r="289" spans="1:9" x14ac:dyDescent="0.3">
      <c r="A289" s="45">
        <v>5</v>
      </c>
      <c r="B289" s="46">
        <v>22100324</v>
      </c>
      <c r="C289" s="47" t="s">
        <v>1279</v>
      </c>
      <c r="D289" s="37">
        <v>1500000</v>
      </c>
      <c r="E289" s="25" t="s">
        <v>20</v>
      </c>
      <c r="F289" s="59">
        <v>1500000</v>
      </c>
      <c r="G289" s="37"/>
      <c r="H289" s="38"/>
      <c r="I289" s="38"/>
    </row>
    <row r="290" spans="1:9" ht="27.6" x14ac:dyDescent="0.3">
      <c r="A290" s="45">
        <v>6</v>
      </c>
      <c r="B290" s="46">
        <v>22100325</v>
      </c>
      <c r="C290" s="47" t="s">
        <v>1280</v>
      </c>
      <c r="D290" s="37">
        <v>1000000</v>
      </c>
      <c r="E290" s="25" t="s">
        <v>20</v>
      </c>
      <c r="F290" s="59">
        <v>1000000</v>
      </c>
      <c r="G290" s="37"/>
      <c r="H290" s="38"/>
      <c r="I290" s="38"/>
    </row>
    <row r="291" spans="1:9" x14ac:dyDescent="0.3">
      <c r="A291" s="45">
        <v>7</v>
      </c>
      <c r="B291" s="46">
        <v>22100326</v>
      </c>
      <c r="C291" s="47" t="s">
        <v>1281</v>
      </c>
      <c r="D291" s="37">
        <v>502500000</v>
      </c>
      <c r="E291" s="37">
        <v>380000000</v>
      </c>
      <c r="F291" s="59">
        <v>502500000</v>
      </c>
      <c r="G291" s="37"/>
      <c r="H291" s="38"/>
      <c r="I291" s="38"/>
    </row>
    <row r="292" spans="1:9" ht="27.6" x14ac:dyDescent="0.3">
      <c r="A292" s="45">
        <v>8</v>
      </c>
      <c r="B292" s="46">
        <v>22100320</v>
      </c>
      <c r="C292" s="47" t="s">
        <v>1282</v>
      </c>
      <c r="D292" s="37">
        <v>750000000</v>
      </c>
      <c r="E292" s="37">
        <v>55605000</v>
      </c>
      <c r="F292" s="59">
        <v>500000000</v>
      </c>
      <c r="G292" s="37"/>
      <c r="H292" s="38"/>
      <c r="I292" s="38"/>
    </row>
    <row r="293" spans="1:9" ht="15" customHeight="1" x14ac:dyDescent="0.3">
      <c r="A293" s="638" t="s">
        <v>1283</v>
      </c>
      <c r="B293" s="638"/>
      <c r="C293" s="638"/>
      <c r="D293" s="41">
        <f>SUM(D285:D292)</f>
        <v>1270000000</v>
      </c>
      <c r="E293" s="41">
        <f>SUM(E285:E292)</f>
        <v>435605000</v>
      </c>
      <c r="F293" s="42">
        <f>SUM(F285:F292)</f>
        <v>1010000000</v>
      </c>
      <c r="G293" s="41"/>
      <c r="H293" s="639"/>
      <c r="I293" s="639"/>
    </row>
    <row r="294" spans="1:9" x14ac:dyDescent="0.3">
      <c r="A294" s="50">
        <v>28</v>
      </c>
      <c r="B294" s="35" t="s">
        <v>1312</v>
      </c>
      <c r="G294" s="36"/>
      <c r="H294" s="18"/>
      <c r="I294" s="18"/>
    </row>
    <row r="295" spans="1:9" x14ac:dyDescent="0.3">
      <c r="A295" s="45">
        <v>1</v>
      </c>
      <c r="B295" s="46">
        <v>22100287</v>
      </c>
      <c r="C295" s="47" t="s">
        <v>410</v>
      </c>
      <c r="D295" s="37">
        <v>26400000</v>
      </c>
      <c r="E295" s="37">
        <v>19248190.710000001</v>
      </c>
      <c r="F295" s="59">
        <v>20000000</v>
      </c>
      <c r="G295" s="37"/>
      <c r="H295" s="38"/>
      <c r="I295" s="38"/>
    </row>
    <row r="296" spans="1:9" x14ac:dyDescent="0.3">
      <c r="A296" s="45">
        <v>2</v>
      </c>
      <c r="B296" s="46">
        <v>22100470</v>
      </c>
      <c r="C296" s="47" t="s">
        <v>412</v>
      </c>
      <c r="D296" s="37">
        <v>9000000</v>
      </c>
      <c r="E296" s="40">
        <v>0</v>
      </c>
      <c r="F296" s="59">
        <v>9000000</v>
      </c>
      <c r="G296" s="37"/>
      <c r="H296" s="38"/>
      <c r="I296" s="38"/>
    </row>
    <row r="297" spans="1:9" x14ac:dyDescent="0.3">
      <c r="A297" s="45">
        <v>3</v>
      </c>
      <c r="B297" s="46">
        <v>22100475</v>
      </c>
      <c r="C297" s="47" t="s">
        <v>1313</v>
      </c>
      <c r="D297" s="37">
        <v>9600000</v>
      </c>
      <c r="E297" s="37">
        <v>1930000</v>
      </c>
      <c r="F297" s="59">
        <v>9600000</v>
      </c>
      <c r="G297" s="37"/>
      <c r="H297" s="38"/>
      <c r="I297" s="38"/>
    </row>
    <row r="298" spans="1:9" ht="27.6" x14ac:dyDescent="0.3">
      <c r="A298" s="45">
        <v>4</v>
      </c>
      <c r="B298" s="46">
        <v>22100692</v>
      </c>
      <c r="C298" s="47" t="s">
        <v>1314</v>
      </c>
      <c r="D298" s="37">
        <v>10000000</v>
      </c>
      <c r="E298" s="40">
        <v>0</v>
      </c>
      <c r="F298" s="59">
        <v>5000000</v>
      </c>
      <c r="G298" s="37"/>
      <c r="H298" s="38"/>
      <c r="I298" s="38"/>
    </row>
    <row r="299" spans="1:9" ht="15" customHeight="1" x14ac:dyDescent="0.3">
      <c r="A299" s="638" t="s">
        <v>1315</v>
      </c>
      <c r="B299" s="638"/>
      <c r="C299" s="638"/>
      <c r="D299" s="41">
        <f>SUM(D295:D298)</f>
        <v>55000000</v>
      </c>
      <c r="E299" s="41">
        <f>SUM(E295:E298)</f>
        <v>21178190.710000001</v>
      </c>
      <c r="F299" s="42">
        <f>SUM(F295:F298)</f>
        <v>43600000</v>
      </c>
      <c r="G299" s="41"/>
      <c r="H299" s="52"/>
      <c r="I299" s="52"/>
    </row>
    <row r="300" spans="1:9" x14ac:dyDescent="0.3">
      <c r="A300" s="50">
        <v>29</v>
      </c>
      <c r="B300" s="35" t="s">
        <v>1348</v>
      </c>
      <c r="G300" s="36"/>
      <c r="H300" s="18"/>
      <c r="I300" s="18"/>
    </row>
    <row r="301" spans="1:9" ht="27.6" x14ac:dyDescent="0.3">
      <c r="A301" s="45">
        <v>1</v>
      </c>
      <c r="B301" s="46">
        <v>22100691</v>
      </c>
      <c r="C301" s="47" t="s">
        <v>1349</v>
      </c>
      <c r="D301" s="37">
        <v>36000000</v>
      </c>
      <c r="E301" s="25" t="s">
        <v>20</v>
      </c>
      <c r="F301" s="59">
        <v>0</v>
      </c>
      <c r="G301" s="37"/>
      <c r="H301" s="38"/>
      <c r="I301" s="38"/>
    </row>
    <row r="302" spans="1:9" x14ac:dyDescent="0.3">
      <c r="A302" s="45">
        <v>2</v>
      </c>
      <c r="B302" s="46">
        <v>22100469</v>
      </c>
      <c r="C302" s="47" t="s">
        <v>1350</v>
      </c>
      <c r="D302" s="37">
        <v>7000000</v>
      </c>
      <c r="E302" s="55">
        <v>2000000</v>
      </c>
      <c r="F302" s="59">
        <v>5000000</v>
      </c>
      <c r="G302" s="37"/>
      <c r="H302" s="38"/>
      <c r="I302" s="38"/>
    </row>
    <row r="303" spans="1:9" ht="15" customHeight="1" x14ac:dyDescent="0.3">
      <c r="A303" s="638" t="s">
        <v>1351</v>
      </c>
      <c r="B303" s="638"/>
      <c r="C303" s="638"/>
      <c r="D303" s="41">
        <f>SUM(D301:D302)</f>
        <v>43000000</v>
      </c>
      <c r="E303" s="41">
        <f>SUM(E301:E302)</f>
        <v>2000000</v>
      </c>
      <c r="F303" s="42">
        <f>SUM(F301:F302)</f>
        <v>5000000</v>
      </c>
      <c r="G303" s="41"/>
      <c r="H303" s="52"/>
      <c r="I303" s="52"/>
    </row>
    <row r="304" spans="1:9" x14ac:dyDescent="0.3">
      <c r="A304" s="35">
        <v>30</v>
      </c>
      <c r="B304" s="35" t="s">
        <v>1375</v>
      </c>
      <c r="G304" s="36"/>
      <c r="H304" s="18"/>
      <c r="I304" s="18"/>
    </row>
    <row r="305" spans="1:9" ht="27.6" x14ac:dyDescent="0.3">
      <c r="A305" s="45">
        <v>1</v>
      </c>
      <c r="B305" s="46">
        <v>22100624</v>
      </c>
      <c r="C305" s="47" t="s">
        <v>1376</v>
      </c>
      <c r="D305" s="37">
        <v>2000000</v>
      </c>
      <c r="E305" s="25" t="s">
        <v>20</v>
      </c>
      <c r="F305" s="59">
        <v>1000000</v>
      </c>
      <c r="G305" s="37"/>
      <c r="H305" s="38"/>
      <c r="I305" s="38"/>
    </row>
    <row r="306" spans="1:9" x14ac:dyDescent="0.3">
      <c r="A306" s="45">
        <v>2</v>
      </c>
      <c r="B306" s="46">
        <v>22100627</v>
      </c>
      <c r="C306" s="47" t="s">
        <v>1377</v>
      </c>
      <c r="D306" s="37">
        <v>1000000</v>
      </c>
      <c r="E306" s="25" t="s">
        <v>20</v>
      </c>
      <c r="F306" s="59">
        <v>1000000</v>
      </c>
      <c r="G306" s="37"/>
      <c r="H306" s="38"/>
      <c r="I306" s="38"/>
    </row>
    <row r="307" spans="1:9" ht="27.6" x14ac:dyDescent="0.3">
      <c r="A307" s="45">
        <v>3</v>
      </c>
      <c r="B307" s="46">
        <v>22100626</v>
      </c>
      <c r="C307" s="47" t="s">
        <v>1378</v>
      </c>
      <c r="D307" s="37">
        <v>10000000</v>
      </c>
      <c r="E307" s="25" t="s">
        <v>20</v>
      </c>
      <c r="F307" s="59">
        <v>4000000</v>
      </c>
      <c r="G307" s="37"/>
      <c r="H307" s="38"/>
      <c r="I307" s="38"/>
    </row>
    <row r="308" spans="1:9" x14ac:dyDescent="0.3">
      <c r="A308" s="45">
        <v>4</v>
      </c>
      <c r="B308" s="46">
        <v>22100263</v>
      </c>
      <c r="C308" s="47" t="s">
        <v>1011</v>
      </c>
      <c r="D308" s="37">
        <v>7000000</v>
      </c>
      <c r="E308" s="25" t="s">
        <v>20</v>
      </c>
      <c r="F308" s="59">
        <v>4000000</v>
      </c>
      <c r="G308" s="37"/>
      <c r="H308" s="38"/>
      <c r="I308" s="38"/>
    </row>
    <row r="309" spans="1:9" x14ac:dyDescent="0.3">
      <c r="A309" s="45">
        <v>5</v>
      </c>
      <c r="B309" s="46">
        <v>22100622</v>
      </c>
      <c r="C309" s="47" t="s">
        <v>1379</v>
      </c>
      <c r="D309" s="37">
        <v>2000000</v>
      </c>
      <c r="E309" s="25" t="s">
        <v>20</v>
      </c>
      <c r="F309" s="59">
        <v>0</v>
      </c>
      <c r="G309" s="37"/>
      <c r="H309" s="38"/>
      <c r="I309" s="38"/>
    </row>
    <row r="310" spans="1:9" ht="25.5" customHeight="1" x14ac:dyDescent="0.3">
      <c r="A310" s="45">
        <v>6</v>
      </c>
      <c r="B310" s="46">
        <v>22100623</v>
      </c>
      <c r="C310" s="47" t="s">
        <v>1380</v>
      </c>
      <c r="D310" s="37">
        <v>5000000</v>
      </c>
      <c r="E310" s="37">
        <v>1777777.76</v>
      </c>
      <c r="F310" s="59">
        <v>5000000</v>
      </c>
      <c r="G310" s="37"/>
      <c r="H310" s="38"/>
      <c r="I310" s="38"/>
    </row>
    <row r="311" spans="1:9" ht="27.6" x14ac:dyDescent="0.3">
      <c r="A311" s="45">
        <v>7</v>
      </c>
      <c r="B311" s="46">
        <v>22100680</v>
      </c>
      <c r="C311" s="47" t="s">
        <v>1381</v>
      </c>
      <c r="D311" s="37">
        <v>3000000</v>
      </c>
      <c r="E311" s="25" t="s">
        <v>20</v>
      </c>
      <c r="F311" s="59">
        <v>1500000</v>
      </c>
      <c r="G311" s="37"/>
      <c r="H311" s="38"/>
      <c r="I311" s="38"/>
    </row>
    <row r="312" spans="1:9" x14ac:dyDescent="0.3">
      <c r="A312" s="655" t="s">
        <v>1382</v>
      </c>
      <c r="B312" s="655"/>
      <c r="C312" s="655"/>
      <c r="D312" s="41">
        <f>SUM(D305:D311)</f>
        <v>30000000</v>
      </c>
      <c r="E312" s="41">
        <f>SUM(E305:E311)</f>
        <v>1777777.76</v>
      </c>
      <c r="F312" s="42">
        <f>SUM(F305:F311)</f>
        <v>16500000</v>
      </c>
      <c r="G312" s="41"/>
      <c r="H312" s="52"/>
      <c r="I312" s="52"/>
    </row>
    <row r="313" spans="1:9" x14ac:dyDescent="0.3">
      <c r="A313" s="50">
        <v>31</v>
      </c>
      <c r="B313" s="35" t="s">
        <v>1395</v>
      </c>
      <c r="G313" s="36"/>
      <c r="H313" s="18"/>
      <c r="I313" s="18"/>
    </row>
    <row r="314" spans="1:9" x14ac:dyDescent="0.3">
      <c r="A314" s="45">
        <v>1</v>
      </c>
      <c r="B314" s="46">
        <v>22100204</v>
      </c>
      <c r="C314" s="47" t="s">
        <v>449</v>
      </c>
      <c r="D314" s="37">
        <v>3000000</v>
      </c>
      <c r="E314" s="25" t="s">
        <v>20</v>
      </c>
      <c r="F314" s="59">
        <v>3000000</v>
      </c>
      <c r="G314" s="37"/>
      <c r="H314" s="38"/>
      <c r="I314" s="38"/>
    </row>
    <row r="315" spans="1:9" x14ac:dyDescent="0.3">
      <c r="A315" s="45">
        <v>2</v>
      </c>
      <c r="B315" s="46">
        <v>22100367</v>
      </c>
      <c r="C315" s="47" t="s">
        <v>1008</v>
      </c>
      <c r="D315" s="37">
        <v>48000000</v>
      </c>
      <c r="E315" s="37">
        <v>14424000</v>
      </c>
      <c r="F315" s="59">
        <v>30000000</v>
      </c>
      <c r="G315" s="37"/>
      <c r="H315" s="38"/>
      <c r="I315" s="38"/>
    </row>
    <row r="316" spans="1:9" ht="27.6" x14ac:dyDescent="0.3">
      <c r="A316" s="45">
        <v>3</v>
      </c>
      <c r="B316" s="46">
        <v>22100369</v>
      </c>
      <c r="C316" s="47" t="s">
        <v>1393</v>
      </c>
      <c r="D316" s="37">
        <v>2000000</v>
      </c>
      <c r="E316" s="25" t="s">
        <v>20</v>
      </c>
      <c r="F316" s="59">
        <v>2000000</v>
      </c>
      <c r="G316" s="37"/>
      <c r="H316" s="38"/>
      <c r="I316" s="38"/>
    </row>
    <row r="317" spans="1:9" x14ac:dyDescent="0.3">
      <c r="A317" s="45">
        <v>4</v>
      </c>
      <c r="B317" s="46">
        <v>22100370</v>
      </c>
      <c r="C317" s="47" t="s">
        <v>1394</v>
      </c>
      <c r="D317" s="37">
        <v>4000000</v>
      </c>
      <c r="E317" s="37">
        <v>990000</v>
      </c>
      <c r="F317" s="59">
        <v>4000000</v>
      </c>
      <c r="G317" s="37"/>
      <c r="H317" s="38"/>
      <c r="I317" s="38"/>
    </row>
    <row r="318" spans="1:9" x14ac:dyDescent="0.3">
      <c r="A318" s="45">
        <v>5</v>
      </c>
      <c r="B318" s="46">
        <v>22100478</v>
      </c>
      <c r="C318" s="47" t="s">
        <v>358</v>
      </c>
      <c r="D318" s="37">
        <v>3000000</v>
      </c>
      <c r="E318" s="25" t="s">
        <v>20</v>
      </c>
      <c r="F318" s="59">
        <v>1000000</v>
      </c>
      <c r="G318" s="37"/>
      <c r="H318" s="38"/>
      <c r="I318" s="38"/>
    </row>
    <row r="319" spans="1:9" ht="15" customHeight="1" x14ac:dyDescent="0.3">
      <c r="A319" s="638" t="s">
        <v>1396</v>
      </c>
      <c r="B319" s="638"/>
      <c r="C319" s="638"/>
      <c r="D319" s="41">
        <f>SUM(D314:D318)</f>
        <v>60000000</v>
      </c>
      <c r="E319" s="41">
        <f>SUM(E314:E318)</f>
        <v>15414000</v>
      </c>
      <c r="F319" s="42">
        <f>SUM(F314:F318)</f>
        <v>40000000</v>
      </c>
      <c r="G319" s="41"/>
      <c r="H319" s="639"/>
      <c r="I319" s="639"/>
    </row>
    <row r="320" spans="1:9" x14ac:dyDescent="0.3">
      <c r="A320" s="50">
        <v>32</v>
      </c>
      <c r="B320" s="35" t="s">
        <v>1479</v>
      </c>
      <c r="G320" s="36"/>
      <c r="H320" s="18"/>
      <c r="I320" s="18"/>
    </row>
    <row r="321" spans="1:9" x14ac:dyDescent="0.3">
      <c r="A321" s="45">
        <v>1</v>
      </c>
      <c r="B321" s="46">
        <v>22100252</v>
      </c>
      <c r="C321" s="47" t="s">
        <v>1480</v>
      </c>
      <c r="D321" s="37">
        <v>1000000</v>
      </c>
      <c r="E321" s="25" t="s">
        <v>20</v>
      </c>
      <c r="F321" s="59">
        <v>1000000</v>
      </c>
      <c r="G321" s="37"/>
      <c r="H321" s="38"/>
      <c r="I321" s="38"/>
    </row>
    <row r="322" spans="1:9" x14ac:dyDescent="0.3">
      <c r="A322" s="45">
        <v>2</v>
      </c>
      <c r="B322" s="46">
        <v>22100262</v>
      </c>
      <c r="C322" s="47" t="s">
        <v>281</v>
      </c>
      <c r="D322" s="37">
        <v>2400000</v>
      </c>
      <c r="E322" s="25" t="s">
        <v>20</v>
      </c>
      <c r="F322" s="59">
        <v>1000000</v>
      </c>
      <c r="G322" s="37"/>
      <c r="H322" s="38"/>
      <c r="I322" s="38"/>
    </row>
    <row r="323" spans="1:9" x14ac:dyDescent="0.3">
      <c r="A323" s="45">
        <v>3</v>
      </c>
      <c r="B323" s="46">
        <v>22100389</v>
      </c>
      <c r="C323" s="47" t="s">
        <v>713</v>
      </c>
      <c r="D323" s="37">
        <v>2000000</v>
      </c>
      <c r="E323" s="37">
        <v>1439000</v>
      </c>
      <c r="F323" s="59">
        <v>2000000</v>
      </c>
      <c r="G323" s="37"/>
      <c r="H323" s="38"/>
      <c r="I323" s="38"/>
    </row>
    <row r="324" spans="1:9" x14ac:dyDescent="0.3">
      <c r="A324" s="45">
        <v>4</v>
      </c>
      <c r="B324" s="46">
        <v>22100633</v>
      </c>
      <c r="C324" s="47" t="s">
        <v>1481</v>
      </c>
      <c r="D324" s="37">
        <v>1000000</v>
      </c>
      <c r="E324" s="25" t="s">
        <v>20</v>
      </c>
      <c r="F324" s="59">
        <v>1000000</v>
      </c>
      <c r="G324" s="37"/>
      <c r="H324" s="38"/>
      <c r="I324" s="38"/>
    </row>
    <row r="325" spans="1:9" x14ac:dyDescent="0.3">
      <c r="A325" s="638" t="s">
        <v>1482</v>
      </c>
      <c r="B325" s="638"/>
      <c r="C325" s="638"/>
      <c r="D325" s="41">
        <f>SUM(D321:D324)</f>
        <v>6400000</v>
      </c>
      <c r="E325" s="41">
        <f>SUM(E321:E324)</f>
        <v>1439000</v>
      </c>
      <c r="F325" s="42">
        <f>SUM(F321:F324)</f>
        <v>5000000</v>
      </c>
      <c r="G325" s="41"/>
      <c r="H325" s="52"/>
      <c r="I325" s="52"/>
    </row>
    <row r="326" spans="1:9" x14ac:dyDescent="0.3">
      <c r="A326" s="50">
        <v>33</v>
      </c>
      <c r="B326" s="35" t="s">
        <v>1527</v>
      </c>
      <c r="G326" s="36"/>
      <c r="H326" s="18"/>
      <c r="I326" s="18"/>
    </row>
    <row r="327" spans="1:9" ht="27.6" x14ac:dyDescent="0.3">
      <c r="A327" s="45">
        <v>1</v>
      </c>
      <c r="B327" s="46">
        <v>22100261</v>
      </c>
      <c r="C327" s="47" t="s">
        <v>712</v>
      </c>
      <c r="D327" s="37">
        <v>1500000</v>
      </c>
      <c r="E327" s="25" t="s">
        <v>20</v>
      </c>
      <c r="F327" s="59">
        <v>500000</v>
      </c>
      <c r="G327" s="37"/>
      <c r="H327" s="38"/>
      <c r="I327" s="38"/>
    </row>
    <row r="328" spans="1:9" x14ac:dyDescent="0.3">
      <c r="A328" s="45">
        <v>2</v>
      </c>
      <c r="B328" s="46">
        <v>22100342</v>
      </c>
      <c r="C328" s="47" t="s">
        <v>158</v>
      </c>
      <c r="D328" s="37">
        <v>1500000</v>
      </c>
      <c r="E328" s="25" t="s">
        <v>20</v>
      </c>
      <c r="F328" s="59">
        <v>1500000</v>
      </c>
      <c r="G328" s="37"/>
      <c r="H328" s="38"/>
      <c r="I328" s="38"/>
    </row>
    <row r="329" spans="1:9" x14ac:dyDescent="0.3">
      <c r="A329" s="45">
        <v>3</v>
      </c>
      <c r="B329" s="46">
        <v>22100399</v>
      </c>
      <c r="C329" s="47" t="s">
        <v>1093</v>
      </c>
      <c r="D329" s="37">
        <v>1500000</v>
      </c>
      <c r="E329" s="25" t="s">
        <v>20</v>
      </c>
      <c r="F329" s="59">
        <v>1500000</v>
      </c>
      <c r="G329" s="37"/>
      <c r="H329" s="38"/>
      <c r="I329" s="38"/>
    </row>
    <row r="330" spans="1:9" x14ac:dyDescent="0.3">
      <c r="A330" s="45">
        <v>4</v>
      </c>
      <c r="B330" s="46">
        <v>22100478</v>
      </c>
      <c r="C330" s="47" t="s">
        <v>358</v>
      </c>
      <c r="D330" s="37">
        <v>12000000</v>
      </c>
      <c r="E330" s="25" t="s">
        <v>20</v>
      </c>
      <c r="F330" s="59">
        <v>2000000</v>
      </c>
      <c r="G330" s="37"/>
      <c r="H330" s="38"/>
      <c r="I330" s="38"/>
    </row>
    <row r="331" spans="1:9" ht="27.6" x14ac:dyDescent="0.3">
      <c r="A331" s="45">
        <v>5</v>
      </c>
      <c r="B331" s="46">
        <v>22100639</v>
      </c>
      <c r="C331" s="47" t="s">
        <v>1528</v>
      </c>
      <c r="D331" s="37">
        <v>12000000</v>
      </c>
      <c r="E331" s="25" t="s">
        <v>20</v>
      </c>
      <c r="F331" s="59">
        <v>5000000</v>
      </c>
      <c r="G331" s="37"/>
      <c r="H331" s="38"/>
      <c r="I331" s="38"/>
    </row>
    <row r="332" spans="1:9" ht="27.6" x14ac:dyDescent="0.3">
      <c r="A332" s="45">
        <v>6</v>
      </c>
      <c r="B332" s="46">
        <v>22100640</v>
      </c>
      <c r="C332" s="47" t="s">
        <v>1529</v>
      </c>
      <c r="D332" s="37">
        <v>8500000</v>
      </c>
      <c r="E332" s="25" t="s">
        <v>20</v>
      </c>
      <c r="F332" s="59">
        <v>2000000</v>
      </c>
      <c r="G332" s="37"/>
      <c r="H332" s="38"/>
      <c r="I332" s="38"/>
    </row>
    <row r="333" spans="1:9" ht="22.8" customHeight="1" x14ac:dyDescent="0.3">
      <c r="A333" s="638" t="s">
        <v>1530</v>
      </c>
      <c r="B333" s="638"/>
      <c r="C333" s="638"/>
      <c r="D333" s="41">
        <f>SUM(D327:D332)</f>
        <v>37000000</v>
      </c>
      <c r="E333" s="41">
        <f>SUM(E327:E332)</f>
        <v>0</v>
      </c>
      <c r="F333" s="42">
        <f>SUM(F327:F332)</f>
        <v>12500000</v>
      </c>
      <c r="G333" s="41"/>
      <c r="H333" s="639"/>
      <c r="I333" s="639"/>
    </row>
    <row r="334" spans="1:9" x14ac:dyDescent="0.3">
      <c r="A334" s="50">
        <v>34</v>
      </c>
      <c r="B334" s="35" t="s">
        <v>1569</v>
      </c>
      <c r="G334" s="36"/>
      <c r="H334" s="18"/>
      <c r="I334" s="18"/>
    </row>
    <row r="335" spans="1:9" ht="18.600000000000001" customHeight="1" x14ac:dyDescent="0.3">
      <c r="A335" s="45">
        <v>1</v>
      </c>
      <c r="B335" s="46">
        <v>22100251</v>
      </c>
      <c r="C335" s="47" t="s">
        <v>12</v>
      </c>
      <c r="D335" s="37">
        <v>30000000</v>
      </c>
      <c r="E335" s="25" t="s">
        <v>20</v>
      </c>
      <c r="F335" s="59">
        <v>15000000</v>
      </c>
      <c r="G335" s="37"/>
      <c r="H335" s="38"/>
      <c r="I335" s="38"/>
    </row>
    <row r="336" spans="1:9" ht="22.8" customHeight="1" x14ac:dyDescent="0.3">
      <c r="A336" s="638" t="s">
        <v>1570</v>
      </c>
      <c r="B336" s="638"/>
      <c r="C336" s="638"/>
      <c r="D336" s="41">
        <f>SUM(D335)</f>
        <v>30000000</v>
      </c>
      <c r="E336" s="41">
        <f>SUM(E335)</f>
        <v>0</v>
      </c>
      <c r="F336" s="42">
        <f>SUM(F335)</f>
        <v>15000000</v>
      </c>
      <c r="G336" s="41"/>
      <c r="H336" s="639"/>
      <c r="I336" s="639"/>
    </row>
    <row r="337" spans="1:9" x14ac:dyDescent="0.3">
      <c r="A337" s="34">
        <v>35</v>
      </c>
      <c r="B337" s="35" t="s">
        <v>1612</v>
      </c>
      <c r="G337" s="36"/>
      <c r="H337" s="18"/>
      <c r="I337" s="18"/>
    </row>
    <row r="338" spans="1:9" ht="27.6" x14ac:dyDescent="0.3">
      <c r="A338" s="45">
        <v>1</v>
      </c>
      <c r="B338" s="46">
        <v>22100693</v>
      </c>
      <c r="C338" s="47" t="s">
        <v>1613</v>
      </c>
      <c r="D338" s="37">
        <v>35000000</v>
      </c>
      <c r="E338" s="25" t="s">
        <v>20</v>
      </c>
      <c r="F338" s="59">
        <v>0</v>
      </c>
      <c r="G338" s="37"/>
      <c r="H338" s="38"/>
      <c r="I338" s="38"/>
    </row>
    <row r="339" spans="1:9" x14ac:dyDescent="0.3">
      <c r="A339" s="45">
        <v>2</v>
      </c>
      <c r="B339" s="46">
        <v>22100434</v>
      </c>
      <c r="C339" s="47" t="s">
        <v>815</v>
      </c>
      <c r="D339" s="37">
        <v>5000000</v>
      </c>
      <c r="E339" s="25" t="s">
        <v>20</v>
      </c>
      <c r="F339" s="59">
        <v>5000000</v>
      </c>
      <c r="G339" s="37"/>
      <c r="H339" s="38"/>
      <c r="I339" s="38"/>
    </row>
    <row r="340" spans="1:9" ht="41.4" x14ac:dyDescent="0.3">
      <c r="A340" s="45">
        <v>3</v>
      </c>
      <c r="B340" s="46">
        <v>22100497</v>
      </c>
      <c r="C340" s="47" t="s">
        <v>1614</v>
      </c>
      <c r="D340" s="37">
        <v>27500000</v>
      </c>
      <c r="E340" s="25" t="s">
        <v>20</v>
      </c>
      <c r="F340" s="59">
        <v>10000000</v>
      </c>
      <c r="G340" s="37"/>
      <c r="H340" s="38"/>
      <c r="I340" s="38"/>
    </row>
    <row r="341" spans="1:9" x14ac:dyDescent="0.3">
      <c r="A341" s="45">
        <v>4</v>
      </c>
      <c r="B341" s="46">
        <v>22100498</v>
      </c>
      <c r="C341" s="47" t="s">
        <v>1615</v>
      </c>
      <c r="D341" s="37">
        <v>7000000</v>
      </c>
      <c r="E341" s="55">
        <v>1000000</v>
      </c>
      <c r="F341" s="59">
        <v>1000000</v>
      </c>
      <c r="G341" s="37"/>
      <c r="H341" s="38"/>
      <c r="I341" s="38"/>
    </row>
    <row r="342" spans="1:9" x14ac:dyDescent="0.3">
      <c r="A342" s="45">
        <v>5</v>
      </c>
      <c r="B342" s="46">
        <v>22100499</v>
      </c>
      <c r="C342" s="47" t="s">
        <v>1616</v>
      </c>
      <c r="D342" s="37">
        <v>3500000</v>
      </c>
      <c r="E342" s="25" t="s">
        <v>20</v>
      </c>
      <c r="F342" s="59">
        <v>1000000</v>
      </c>
      <c r="G342" s="37"/>
      <c r="H342" s="38"/>
      <c r="I342" s="38"/>
    </row>
    <row r="343" spans="1:9" x14ac:dyDescent="0.3">
      <c r="A343" s="45">
        <v>6</v>
      </c>
      <c r="B343" s="46">
        <v>22100501</v>
      </c>
      <c r="C343" s="47" t="s">
        <v>1617</v>
      </c>
      <c r="D343" s="37">
        <v>2000000</v>
      </c>
      <c r="E343" s="25" t="s">
        <v>20</v>
      </c>
      <c r="F343" s="59">
        <v>2000000</v>
      </c>
      <c r="G343" s="37"/>
      <c r="H343" s="38"/>
      <c r="I343" s="38"/>
    </row>
    <row r="344" spans="1:9" ht="27.6" x14ac:dyDescent="0.3">
      <c r="A344" s="45">
        <v>7</v>
      </c>
      <c r="B344" s="46">
        <v>22100502</v>
      </c>
      <c r="C344" s="47" t="s">
        <v>1618</v>
      </c>
      <c r="D344" s="37">
        <v>4200000</v>
      </c>
      <c r="E344" s="25" t="s">
        <v>20</v>
      </c>
      <c r="F344" s="59">
        <v>2000000</v>
      </c>
      <c r="G344" s="37"/>
      <c r="H344" s="38"/>
      <c r="I344" s="38"/>
    </row>
    <row r="345" spans="1:9" ht="27.6" x14ac:dyDescent="0.3">
      <c r="A345" s="45">
        <v>8</v>
      </c>
      <c r="B345" s="46">
        <v>22100503</v>
      </c>
      <c r="C345" s="47" t="s">
        <v>1619</v>
      </c>
      <c r="D345" s="37">
        <v>2000000</v>
      </c>
      <c r="E345" s="25" t="s">
        <v>20</v>
      </c>
      <c r="F345" s="59">
        <v>2000000</v>
      </c>
      <c r="G345" s="37"/>
      <c r="H345" s="38"/>
      <c r="I345" s="38"/>
    </row>
    <row r="346" spans="1:9" ht="27.6" x14ac:dyDescent="0.3">
      <c r="A346" s="45">
        <v>9</v>
      </c>
      <c r="B346" s="46">
        <v>22100504</v>
      </c>
      <c r="C346" s="47" t="s">
        <v>1620</v>
      </c>
      <c r="D346" s="37">
        <v>500000</v>
      </c>
      <c r="E346" s="25" t="s">
        <v>20</v>
      </c>
      <c r="F346" s="59">
        <v>500000</v>
      </c>
      <c r="G346" s="37"/>
      <c r="H346" s="38"/>
      <c r="I346" s="38"/>
    </row>
    <row r="347" spans="1:9" ht="27.6" x14ac:dyDescent="0.3">
      <c r="A347" s="45">
        <v>10</v>
      </c>
      <c r="B347" s="46">
        <v>22100505</v>
      </c>
      <c r="C347" s="47" t="s">
        <v>1621</v>
      </c>
      <c r="D347" s="37">
        <v>3000000</v>
      </c>
      <c r="E347" s="25" t="s">
        <v>20</v>
      </c>
      <c r="F347" s="59">
        <v>3000000</v>
      </c>
      <c r="G347" s="37"/>
      <c r="H347" s="38"/>
      <c r="I347" s="38"/>
    </row>
    <row r="348" spans="1:9" ht="27.6" x14ac:dyDescent="0.3">
      <c r="A348" s="45">
        <v>11</v>
      </c>
      <c r="B348" s="46">
        <v>22100506</v>
      </c>
      <c r="C348" s="47" t="s">
        <v>1622</v>
      </c>
      <c r="D348" s="37">
        <v>2200000</v>
      </c>
      <c r="E348" s="25" t="s">
        <v>20</v>
      </c>
      <c r="F348" s="59">
        <v>2200000</v>
      </c>
      <c r="G348" s="37"/>
      <c r="H348" s="38"/>
      <c r="I348" s="38"/>
    </row>
    <row r="349" spans="1:9" ht="41.4" x14ac:dyDescent="0.3">
      <c r="A349" s="45">
        <v>12</v>
      </c>
      <c r="B349" s="46">
        <v>22100507</v>
      </c>
      <c r="C349" s="47" t="s">
        <v>1623</v>
      </c>
      <c r="D349" s="37">
        <v>2000000</v>
      </c>
      <c r="E349" s="25" t="s">
        <v>20</v>
      </c>
      <c r="F349" s="59">
        <v>2000000</v>
      </c>
      <c r="G349" s="37"/>
      <c r="H349" s="38"/>
      <c r="I349" s="38"/>
    </row>
    <row r="350" spans="1:9" ht="27.6" x14ac:dyDescent="0.3">
      <c r="A350" s="45">
        <v>13</v>
      </c>
      <c r="B350" s="46">
        <v>22100508</v>
      </c>
      <c r="C350" s="47" t="s">
        <v>1624</v>
      </c>
      <c r="D350" s="37">
        <v>16000000</v>
      </c>
      <c r="E350" s="55">
        <v>1500000</v>
      </c>
      <c r="F350" s="59">
        <v>10000000</v>
      </c>
      <c r="G350" s="37"/>
      <c r="H350" s="38"/>
      <c r="I350" s="38"/>
    </row>
    <row r="351" spans="1:9" ht="41.4" x14ac:dyDescent="0.3">
      <c r="A351" s="45">
        <v>14</v>
      </c>
      <c r="B351" s="46">
        <v>22100509</v>
      </c>
      <c r="C351" s="47" t="s">
        <v>1625</v>
      </c>
      <c r="D351" s="37">
        <v>4000000</v>
      </c>
      <c r="E351" s="25" t="s">
        <v>20</v>
      </c>
      <c r="F351" s="59">
        <v>4000000</v>
      </c>
      <c r="G351" s="37"/>
      <c r="H351" s="38"/>
      <c r="I351" s="38"/>
    </row>
    <row r="352" spans="1:9" x14ac:dyDescent="0.3">
      <c r="A352" s="45">
        <v>15</v>
      </c>
      <c r="B352" s="46">
        <v>22100510</v>
      </c>
      <c r="C352" s="47" t="s">
        <v>1626</v>
      </c>
      <c r="D352" s="37">
        <v>12000000</v>
      </c>
      <c r="E352" s="25" t="s">
        <v>20</v>
      </c>
      <c r="F352" s="59">
        <v>6000000</v>
      </c>
      <c r="G352" s="37"/>
      <c r="H352" s="38"/>
      <c r="I352" s="38"/>
    </row>
    <row r="353" spans="1:9" ht="27.6" x14ac:dyDescent="0.3">
      <c r="A353" s="45">
        <v>16</v>
      </c>
      <c r="B353" s="46">
        <v>22100511</v>
      </c>
      <c r="C353" s="47" t="s">
        <v>3341</v>
      </c>
      <c r="D353" s="37">
        <v>12000000</v>
      </c>
      <c r="E353" s="55">
        <v>3000000</v>
      </c>
      <c r="F353" s="59">
        <v>12000000</v>
      </c>
      <c r="G353" s="37"/>
      <c r="H353" s="38"/>
      <c r="I353" s="38"/>
    </row>
    <row r="354" spans="1:9" x14ac:dyDescent="0.3">
      <c r="A354" s="45">
        <v>17</v>
      </c>
      <c r="B354" s="46">
        <v>22100512</v>
      </c>
      <c r="C354" s="47" t="s">
        <v>1627</v>
      </c>
      <c r="D354" s="37">
        <v>2500000</v>
      </c>
      <c r="E354" s="25" t="s">
        <v>20</v>
      </c>
      <c r="F354" s="59">
        <v>1500000</v>
      </c>
      <c r="G354" s="37"/>
      <c r="H354" s="38"/>
      <c r="I354" s="38"/>
    </row>
    <row r="355" spans="1:9" ht="27.6" x14ac:dyDescent="0.3">
      <c r="A355" s="45">
        <v>18</v>
      </c>
      <c r="B355" s="46">
        <v>22100514</v>
      </c>
      <c r="C355" s="47" t="s">
        <v>1628</v>
      </c>
      <c r="D355" s="37">
        <v>800000</v>
      </c>
      <c r="E355" s="25" t="s">
        <v>20</v>
      </c>
      <c r="F355" s="59">
        <v>800000</v>
      </c>
      <c r="G355" s="37"/>
      <c r="H355" s="38"/>
      <c r="I355" s="38"/>
    </row>
    <row r="356" spans="1:9" x14ac:dyDescent="0.3">
      <c r="A356" s="45">
        <v>19</v>
      </c>
      <c r="B356" s="46">
        <v>22100515</v>
      </c>
      <c r="C356" s="47" t="s">
        <v>1629</v>
      </c>
      <c r="D356" s="37">
        <v>500000</v>
      </c>
      <c r="E356" s="25" t="s">
        <v>20</v>
      </c>
      <c r="F356" s="59">
        <v>500000</v>
      </c>
      <c r="G356" s="37"/>
      <c r="H356" s="38"/>
      <c r="I356" s="38"/>
    </row>
    <row r="357" spans="1:9" ht="27.6" x14ac:dyDescent="0.3">
      <c r="A357" s="45">
        <v>20</v>
      </c>
      <c r="B357" s="46">
        <v>22100516</v>
      </c>
      <c r="C357" s="47" t="s">
        <v>1630</v>
      </c>
      <c r="D357" s="37">
        <v>500000</v>
      </c>
      <c r="E357" s="25" t="s">
        <v>20</v>
      </c>
      <c r="F357" s="59">
        <v>500000</v>
      </c>
      <c r="G357" s="37"/>
      <c r="H357" s="38"/>
      <c r="I357" s="38"/>
    </row>
    <row r="358" spans="1:9" ht="27.6" x14ac:dyDescent="0.3">
      <c r="A358" s="45">
        <v>21</v>
      </c>
      <c r="B358" s="46">
        <v>22100517</v>
      </c>
      <c r="C358" s="47" t="s">
        <v>1631</v>
      </c>
      <c r="D358" s="37">
        <v>2800000</v>
      </c>
      <c r="E358" s="25" t="s">
        <v>20</v>
      </c>
      <c r="F358" s="59">
        <v>2800000</v>
      </c>
      <c r="G358" s="37"/>
      <c r="H358" s="38"/>
      <c r="I358" s="38"/>
    </row>
    <row r="359" spans="1:9" x14ac:dyDescent="0.3">
      <c r="A359" s="45">
        <v>22</v>
      </c>
      <c r="B359" s="46">
        <v>22100642</v>
      </c>
      <c r="C359" s="47" t="s">
        <v>1632</v>
      </c>
      <c r="D359" s="37">
        <v>250000000</v>
      </c>
      <c r="E359" s="55">
        <v>20000000</v>
      </c>
      <c r="F359" s="59">
        <v>200000000</v>
      </c>
      <c r="G359" s="37"/>
      <c r="H359" s="38"/>
      <c r="I359" s="38"/>
    </row>
    <row r="360" spans="1:9" x14ac:dyDescent="0.3">
      <c r="A360" s="638" t="s">
        <v>1633</v>
      </c>
      <c r="B360" s="638"/>
      <c r="C360" s="638"/>
      <c r="D360" s="41">
        <f>SUM(D338:D359)</f>
        <v>395000000</v>
      </c>
      <c r="E360" s="41">
        <f>SUM(E338:E359)</f>
        <v>25500000</v>
      </c>
      <c r="F360" s="42">
        <f>SUM(F338:F359)</f>
        <v>268800000</v>
      </c>
      <c r="G360" s="41"/>
      <c r="H360" s="639"/>
      <c r="I360" s="639"/>
    </row>
    <row r="361" spans="1:9" x14ac:dyDescent="0.3">
      <c r="A361" s="34">
        <v>36</v>
      </c>
      <c r="B361" s="35" t="s">
        <v>1650</v>
      </c>
      <c r="C361" s="52"/>
      <c r="D361" s="52"/>
      <c r="E361" s="52"/>
      <c r="F361" s="61"/>
      <c r="G361" s="62"/>
      <c r="H361" s="52"/>
      <c r="I361" s="52"/>
    </row>
    <row r="362" spans="1:9" x14ac:dyDescent="0.3">
      <c r="A362" s="45">
        <v>1</v>
      </c>
      <c r="B362" s="46">
        <v>22100480</v>
      </c>
      <c r="C362" s="47" t="s">
        <v>1651</v>
      </c>
      <c r="D362" s="37">
        <v>4500000</v>
      </c>
      <c r="E362" s="25" t="s">
        <v>20</v>
      </c>
      <c r="F362" s="59">
        <v>2500000</v>
      </c>
      <c r="G362" s="37"/>
      <c r="H362" s="38"/>
      <c r="I362" s="38"/>
    </row>
    <row r="363" spans="1:9" x14ac:dyDescent="0.3">
      <c r="A363" s="45">
        <v>2</v>
      </c>
      <c r="B363" s="46">
        <v>22100481</v>
      </c>
      <c r="C363" s="47" t="s">
        <v>1652</v>
      </c>
      <c r="D363" s="37">
        <v>3000000</v>
      </c>
      <c r="E363" s="25" t="s">
        <v>20</v>
      </c>
      <c r="F363" s="59">
        <v>1500000</v>
      </c>
      <c r="G363" s="37"/>
      <c r="H363" s="38"/>
      <c r="I363" s="38"/>
    </row>
    <row r="364" spans="1:9" x14ac:dyDescent="0.3">
      <c r="A364" s="45">
        <v>3</v>
      </c>
      <c r="B364" s="46">
        <v>22100482</v>
      </c>
      <c r="C364" s="47" t="s">
        <v>1653</v>
      </c>
      <c r="D364" s="37">
        <v>4000000</v>
      </c>
      <c r="E364" s="25" t="s">
        <v>20</v>
      </c>
      <c r="F364" s="59">
        <v>2000000</v>
      </c>
      <c r="G364" s="37"/>
      <c r="H364" s="38"/>
      <c r="I364" s="38"/>
    </row>
    <row r="365" spans="1:9" x14ac:dyDescent="0.3">
      <c r="A365" s="45">
        <v>4</v>
      </c>
      <c r="B365" s="46">
        <v>22100483</v>
      </c>
      <c r="C365" s="47" t="s">
        <v>1654</v>
      </c>
      <c r="D365" s="37">
        <v>500000</v>
      </c>
      <c r="E365" s="25" t="s">
        <v>20</v>
      </c>
      <c r="F365" s="59">
        <v>500000</v>
      </c>
      <c r="G365" s="37"/>
      <c r="H365" s="38"/>
      <c r="I365" s="38"/>
    </row>
    <row r="366" spans="1:9" x14ac:dyDescent="0.3">
      <c r="A366" s="45">
        <v>5</v>
      </c>
      <c r="B366" s="46">
        <v>22100484</v>
      </c>
      <c r="C366" s="47" t="s">
        <v>1655</v>
      </c>
      <c r="D366" s="37">
        <v>3000000</v>
      </c>
      <c r="E366" s="25" t="s">
        <v>20</v>
      </c>
      <c r="F366" s="59">
        <v>3000000</v>
      </c>
      <c r="G366" s="37"/>
      <c r="H366" s="38"/>
      <c r="I366" s="38"/>
    </row>
    <row r="367" spans="1:9" x14ac:dyDescent="0.3">
      <c r="A367" s="45">
        <v>6</v>
      </c>
      <c r="B367" s="46">
        <v>22100485</v>
      </c>
      <c r="C367" s="47" t="s">
        <v>1656</v>
      </c>
      <c r="D367" s="37">
        <v>4000000</v>
      </c>
      <c r="E367" s="25" t="s">
        <v>20</v>
      </c>
      <c r="F367" s="59">
        <v>0</v>
      </c>
      <c r="G367" s="37"/>
      <c r="H367" s="38"/>
      <c r="I367" s="38"/>
    </row>
    <row r="368" spans="1:9" x14ac:dyDescent="0.3">
      <c r="A368" s="45">
        <v>7</v>
      </c>
      <c r="B368" s="46">
        <v>22100486</v>
      </c>
      <c r="C368" s="47" t="s">
        <v>1657</v>
      </c>
      <c r="D368" s="37">
        <v>1000000</v>
      </c>
      <c r="E368" s="25" t="s">
        <v>20</v>
      </c>
      <c r="F368" s="59">
        <v>1000000</v>
      </c>
      <c r="G368" s="37"/>
      <c r="H368" s="38"/>
      <c r="I368" s="38"/>
    </row>
    <row r="369" spans="1:9" x14ac:dyDescent="0.3">
      <c r="A369" s="45">
        <v>8</v>
      </c>
      <c r="B369" s="46">
        <v>22100487</v>
      </c>
      <c r="C369" s="47" t="s">
        <v>1658</v>
      </c>
      <c r="D369" s="37">
        <v>1000000</v>
      </c>
      <c r="E369" s="37">
        <v>779000</v>
      </c>
      <c r="F369" s="59">
        <v>1000000</v>
      </c>
      <c r="G369" s="37"/>
      <c r="H369" s="38"/>
      <c r="I369" s="38"/>
    </row>
    <row r="370" spans="1:9" ht="27.6" x14ac:dyDescent="0.3">
      <c r="A370" s="45">
        <v>9</v>
      </c>
      <c r="B370" s="46">
        <v>22100488</v>
      </c>
      <c r="C370" s="47" t="s">
        <v>1659</v>
      </c>
      <c r="D370" s="37">
        <v>2000000</v>
      </c>
      <c r="E370" s="25" t="s">
        <v>20</v>
      </c>
      <c r="F370" s="59">
        <v>0</v>
      </c>
      <c r="G370" s="37"/>
      <c r="H370" s="38"/>
      <c r="I370" s="38"/>
    </row>
    <row r="371" spans="1:9" ht="27.6" x14ac:dyDescent="0.3">
      <c r="A371" s="45">
        <v>10</v>
      </c>
      <c r="B371" s="46">
        <v>22100490</v>
      </c>
      <c r="C371" s="47" t="s">
        <v>1660</v>
      </c>
      <c r="D371" s="37">
        <v>25000000</v>
      </c>
      <c r="E371" s="37">
        <v>7000000</v>
      </c>
      <c r="F371" s="59">
        <v>25000000</v>
      </c>
      <c r="G371" s="37"/>
      <c r="H371" s="38"/>
      <c r="I371" s="38"/>
    </row>
    <row r="372" spans="1:9" x14ac:dyDescent="0.3">
      <c r="A372" s="45">
        <v>11</v>
      </c>
      <c r="B372" s="46">
        <v>22100491</v>
      </c>
      <c r="C372" s="47" t="s">
        <v>18</v>
      </c>
      <c r="D372" s="37">
        <v>8000000</v>
      </c>
      <c r="E372" s="37">
        <v>3646000</v>
      </c>
      <c r="F372" s="59">
        <v>8000000</v>
      </c>
      <c r="G372" s="37"/>
      <c r="H372" s="38"/>
      <c r="I372" s="38"/>
    </row>
    <row r="373" spans="1:9" x14ac:dyDescent="0.3">
      <c r="A373" s="45">
        <v>12</v>
      </c>
      <c r="B373" s="46">
        <v>22100492</v>
      </c>
      <c r="C373" s="47" t="s">
        <v>1661</v>
      </c>
      <c r="D373" s="37">
        <v>3000000</v>
      </c>
      <c r="E373" s="25" t="s">
        <v>20</v>
      </c>
      <c r="F373" s="59">
        <v>1000000</v>
      </c>
      <c r="G373" s="37"/>
      <c r="H373" s="38"/>
      <c r="I373" s="38"/>
    </row>
    <row r="374" spans="1:9" x14ac:dyDescent="0.3">
      <c r="A374" s="45">
        <v>13</v>
      </c>
      <c r="B374" s="46">
        <v>22100493</v>
      </c>
      <c r="C374" s="47" t="s">
        <v>1662</v>
      </c>
      <c r="D374" s="37">
        <v>1000000</v>
      </c>
      <c r="E374" s="37">
        <v>1185000</v>
      </c>
      <c r="F374" s="59">
        <v>1200000</v>
      </c>
      <c r="G374" s="37"/>
      <c r="H374" s="38"/>
      <c r="I374" s="38"/>
    </row>
    <row r="375" spans="1:9" ht="27.6" x14ac:dyDescent="0.3">
      <c r="A375" s="45">
        <v>14</v>
      </c>
      <c r="B375" s="46">
        <v>22100494</v>
      </c>
      <c r="C375" s="47" t="s">
        <v>1663</v>
      </c>
      <c r="D375" s="37">
        <v>10000000</v>
      </c>
      <c r="E375" s="25" t="s">
        <v>20</v>
      </c>
      <c r="F375" s="59">
        <v>3000000</v>
      </c>
      <c r="G375" s="37"/>
      <c r="H375" s="38"/>
      <c r="I375" s="38"/>
    </row>
    <row r="376" spans="1:9" ht="21" customHeight="1" x14ac:dyDescent="0.3">
      <c r="A376" s="638" t="s">
        <v>1664</v>
      </c>
      <c r="B376" s="638"/>
      <c r="C376" s="638"/>
      <c r="D376" s="41">
        <f>SUM(D362:D375)</f>
        <v>70000000</v>
      </c>
      <c r="E376" s="41">
        <f>SUM(E362:E375)</f>
        <v>12610000</v>
      </c>
      <c r="F376" s="42">
        <f>SUM(F362:F375)</f>
        <v>49700000</v>
      </c>
      <c r="G376" s="41"/>
      <c r="H376" s="639"/>
      <c r="I376" s="639"/>
    </row>
    <row r="377" spans="1:9" x14ac:dyDescent="0.3">
      <c r="A377" s="50">
        <v>37</v>
      </c>
      <c r="B377" s="35" t="s">
        <v>1689</v>
      </c>
      <c r="G377" s="36"/>
      <c r="H377" s="18"/>
      <c r="I377" s="18"/>
    </row>
    <row r="378" spans="1:9" ht="27.6" x14ac:dyDescent="0.3">
      <c r="A378" s="45">
        <v>1</v>
      </c>
      <c r="B378" s="46">
        <v>22100207</v>
      </c>
      <c r="C378" s="47" t="s">
        <v>544</v>
      </c>
      <c r="D378" s="37">
        <v>2500000</v>
      </c>
      <c r="E378" s="25" t="s">
        <v>20</v>
      </c>
      <c r="F378" s="59">
        <v>2500000</v>
      </c>
      <c r="G378" s="37"/>
      <c r="H378" s="18"/>
      <c r="I378" s="18"/>
    </row>
    <row r="379" spans="1:9" x14ac:dyDescent="0.3">
      <c r="A379" s="45">
        <v>2</v>
      </c>
      <c r="B379" s="46">
        <v>22100255</v>
      </c>
      <c r="C379" s="47" t="s">
        <v>1690</v>
      </c>
      <c r="D379" s="37">
        <v>39800000</v>
      </c>
      <c r="E379" s="55">
        <v>18550000</v>
      </c>
      <c r="F379" s="59">
        <v>20000000</v>
      </c>
      <c r="G379" s="37"/>
      <c r="H379" s="18"/>
      <c r="I379" s="18"/>
    </row>
    <row r="380" spans="1:9" ht="27.6" x14ac:dyDescent="0.3">
      <c r="A380" s="45">
        <v>3</v>
      </c>
      <c r="B380" s="46">
        <v>22100256</v>
      </c>
      <c r="C380" s="47" t="s">
        <v>1691</v>
      </c>
      <c r="D380" s="37">
        <v>4500000</v>
      </c>
      <c r="E380" s="55">
        <v>4500000</v>
      </c>
      <c r="F380" s="59">
        <v>4500000</v>
      </c>
      <c r="G380" s="40"/>
      <c r="H380" s="18"/>
      <c r="I380" s="18"/>
    </row>
    <row r="381" spans="1:9" x14ac:dyDescent="0.3">
      <c r="A381" s="45">
        <v>4</v>
      </c>
      <c r="B381" s="46">
        <v>22100257</v>
      </c>
      <c r="C381" s="47" t="s">
        <v>14</v>
      </c>
      <c r="D381" s="37">
        <v>1200000</v>
      </c>
      <c r="E381" s="25" t="s">
        <v>20</v>
      </c>
      <c r="F381" s="59">
        <v>1200000</v>
      </c>
      <c r="G381" s="37"/>
      <c r="H381" s="18"/>
      <c r="I381" s="18"/>
    </row>
    <row r="382" spans="1:9" x14ac:dyDescent="0.3">
      <c r="A382" s="638" t="s">
        <v>1692</v>
      </c>
      <c r="B382" s="638"/>
      <c r="C382" s="638"/>
      <c r="D382" s="41">
        <f>SUM(D378:D381)</f>
        <v>48000000</v>
      </c>
      <c r="E382" s="41">
        <f>SUM(E378:E381)</f>
        <v>23050000</v>
      </c>
      <c r="F382" s="42">
        <f>SUM(F378:F381)</f>
        <v>28200000</v>
      </c>
      <c r="G382" s="41"/>
      <c r="H382" s="18"/>
      <c r="I382" s="18"/>
    </row>
    <row r="383" spans="1:9" x14ac:dyDescent="0.3">
      <c r="A383" s="50">
        <v>38</v>
      </c>
      <c r="B383" s="35" t="s">
        <v>1728</v>
      </c>
      <c r="G383" s="36"/>
      <c r="H383" s="18"/>
      <c r="I383" s="18"/>
    </row>
    <row r="384" spans="1:9" x14ac:dyDescent="0.3">
      <c r="A384" s="45">
        <v>1</v>
      </c>
      <c r="B384" s="46">
        <v>22100359</v>
      </c>
      <c r="C384" s="47" t="s">
        <v>1729</v>
      </c>
      <c r="D384" s="37">
        <v>9000000</v>
      </c>
      <c r="E384" s="59">
        <v>0</v>
      </c>
      <c r="F384" s="59">
        <v>9000000</v>
      </c>
      <c r="G384" s="37"/>
      <c r="H384" s="38"/>
      <c r="I384" s="38"/>
    </row>
    <row r="385" spans="1:9" ht="24" customHeight="1" x14ac:dyDescent="0.3">
      <c r="A385" s="638" t="s">
        <v>1730</v>
      </c>
      <c r="B385" s="638"/>
      <c r="C385" s="638"/>
      <c r="D385" s="41">
        <f>SUM(D384)</f>
        <v>9000000</v>
      </c>
      <c r="E385" s="42">
        <f>SUM(E384)</f>
        <v>0</v>
      </c>
      <c r="F385" s="42">
        <f>SUM(F384)</f>
        <v>9000000</v>
      </c>
      <c r="G385" s="41"/>
      <c r="H385" s="639"/>
      <c r="I385" s="639"/>
    </row>
    <row r="386" spans="1:9" x14ac:dyDescent="0.3">
      <c r="A386" s="34">
        <v>39</v>
      </c>
      <c r="B386" s="35" t="s">
        <v>1748</v>
      </c>
      <c r="G386" s="36"/>
      <c r="H386" s="18"/>
      <c r="I386" s="18"/>
    </row>
    <row r="387" spans="1:9" x14ac:dyDescent="0.3">
      <c r="A387" s="45">
        <v>1</v>
      </c>
      <c r="B387" s="46">
        <v>22100333</v>
      </c>
      <c r="C387" s="47" t="s">
        <v>1738</v>
      </c>
      <c r="D387" s="37">
        <v>7000000</v>
      </c>
      <c r="E387" s="25" t="s">
        <v>20</v>
      </c>
      <c r="F387" s="59">
        <v>3000000</v>
      </c>
      <c r="G387" s="37"/>
      <c r="H387" s="38"/>
      <c r="I387" s="38"/>
    </row>
    <row r="388" spans="1:9" x14ac:dyDescent="0.3">
      <c r="A388" s="45">
        <v>2</v>
      </c>
      <c r="B388" s="46">
        <v>22100334</v>
      </c>
      <c r="C388" s="47" t="s">
        <v>1739</v>
      </c>
      <c r="D388" s="37">
        <v>225000000</v>
      </c>
      <c r="E388" s="37">
        <v>1930000</v>
      </c>
      <c r="F388" s="59">
        <v>100000000</v>
      </c>
      <c r="G388" s="37"/>
      <c r="H388" s="38"/>
      <c r="I388" s="38"/>
    </row>
    <row r="389" spans="1:9" x14ac:dyDescent="0.3">
      <c r="A389" s="45">
        <v>3</v>
      </c>
      <c r="B389" s="46">
        <v>22100335</v>
      </c>
      <c r="C389" s="47" t="s">
        <v>1740</v>
      </c>
      <c r="D389" s="37">
        <v>12000000</v>
      </c>
      <c r="E389" s="37">
        <v>1889500</v>
      </c>
      <c r="F389" s="59">
        <v>6000000</v>
      </c>
      <c r="G389" s="37"/>
      <c r="H389" s="38"/>
      <c r="I389" s="38"/>
    </row>
    <row r="390" spans="1:9" x14ac:dyDescent="0.3">
      <c r="A390" s="45">
        <v>4</v>
      </c>
      <c r="B390" s="46">
        <v>22100336</v>
      </c>
      <c r="C390" s="47" t="s">
        <v>1741</v>
      </c>
      <c r="D390" s="37">
        <v>10000000</v>
      </c>
      <c r="E390" s="37">
        <v>5000000</v>
      </c>
      <c r="F390" s="59">
        <v>6000000</v>
      </c>
      <c r="G390" s="37"/>
      <c r="H390" s="38"/>
      <c r="I390" s="38"/>
    </row>
    <row r="391" spans="1:9" x14ac:dyDescent="0.3">
      <c r="A391" s="45">
        <v>5</v>
      </c>
      <c r="B391" s="46">
        <v>22100337</v>
      </c>
      <c r="C391" s="47" t="s">
        <v>1742</v>
      </c>
      <c r="D391" s="37">
        <v>1000000</v>
      </c>
      <c r="E391" s="40">
        <v>0</v>
      </c>
      <c r="F391" s="59">
        <v>1000000</v>
      </c>
      <c r="G391" s="37"/>
      <c r="H391" s="38"/>
      <c r="I391" s="38"/>
    </row>
    <row r="392" spans="1:9" x14ac:dyDescent="0.3">
      <c r="A392" s="45">
        <v>6</v>
      </c>
      <c r="B392" s="46">
        <v>22100338</v>
      </c>
      <c r="C392" s="47" t="s">
        <v>1743</v>
      </c>
      <c r="D392" s="37">
        <v>10000000</v>
      </c>
      <c r="E392" s="37">
        <v>1768200</v>
      </c>
      <c r="F392" s="59">
        <v>5000000</v>
      </c>
      <c r="G392" s="37"/>
      <c r="H392" s="38"/>
      <c r="I392" s="38"/>
    </row>
    <row r="393" spans="1:9" ht="27.6" x14ac:dyDescent="0.3">
      <c r="A393" s="45">
        <v>7</v>
      </c>
      <c r="B393" s="46">
        <v>22100339</v>
      </c>
      <c r="C393" s="47" t="s">
        <v>1744</v>
      </c>
      <c r="D393" s="37">
        <v>2500000</v>
      </c>
      <c r="E393" s="25" t="s">
        <v>20</v>
      </c>
      <c r="F393" s="59">
        <v>2500000</v>
      </c>
      <c r="G393" s="37"/>
      <c r="H393" s="38"/>
      <c r="I393" s="38"/>
    </row>
    <row r="394" spans="1:9" x14ac:dyDescent="0.3">
      <c r="A394" s="45">
        <v>8</v>
      </c>
      <c r="B394" s="46">
        <v>22100340</v>
      </c>
      <c r="C394" s="47" t="s">
        <v>1745</v>
      </c>
      <c r="D394" s="37">
        <v>2000000</v>
      </c>
      <c r="E394" s="25" t="s">
        <v>20</v>
      </c>
      <c r="F394" s="59">
        <v>1000000</v>
      </c>
      <c r="G394" s="37"/>
      <c r="H394" s="38"/>
      <c r="I394" s="38"/>
    </row>
    <row r="395" spans="1:9" x14ac:dyDescent="0.3">
      <c r="A395" s="45">
        <v>9</v>
      </c>
      <c r="B395" s="46">
        <v>22100341</v>
      </c>
      <c r="C395" s="47" t="s">
        <v>1746</v>
      </c>
      <c r="D395" s="37">
        <v>3000000</v>
      </c>
      <c r="E395" s="25" t="s">
        <v>20</v>
      </c>
      <c r="F395" s="59">
        <v>3000000</v>
      </c>
      <c r="G395" s="37"/>
      <c r="H395" s="38"/>
      <c r="I395" s="38"/>
    </row>
    <row r="396" spans="1:9" x14ac:dyDescent="0.3">
      <c r="A396" s="45">
        <v>10</v>
      </c>
      <c r="B396" s="46">
        <v>22100342</v>
      </c>
      <c r="C396" s="47" t="s">
        <v>158</v>
      </c>
      <c r="D396" s="37">
        <v>1000000</v>
      </c>
      <c r="E396" s="25" t="s">
        <v>20</v>
      </c>
      <c r="F396" s="59">
        <v>1000000</v>
      </c>
      <c r="G396" s="37"/>
      <c r="H396" s="38"/>
      <c r="I396" s="38"/>
    </row>
    <row r="397" spans="1:9" ht="27.6" x14ac:dyDescent="0.3">
      <c r="A397" s="45">
        <v>11</v>
      </c>
      <c r="B397" s="46">
        <v>22100343</v>
      </c>
      <c r="C397" s="47" t="s">
        <v>1747</v>
      </c>
      <c r="D397" s="37">
        <v>3000000</v>
      </c>
      <c r="E397" s="25" t="s">
        <v>20</v>
      </c>
      <c r="F397" s="59">
        <v>1500000</v>
      </c>
      <c r="G397" s="37"/>
      <c r="H397" s="38"/>
      <c r="I397" s="38"/>
    </row>
    <row r="398" spans="1:9" ht="27.6" x14ac:dyDescent="0.3">
      <c r="A398" s="45">
        <v>12</v>
      </c>
      <c r="B398" s="46">
        <v>22100408</v>
      </c>
      <c r="C398" s="47" t="s">
        <v>889</v>
      </c>
      <c r="D398" s="37">
        <v>5000000</v>
      </c>
      <c r="E398" s="37">
        <v>200000</v>
      </c>
      <c r="F398" s="59">
        <v>2500000</v>
      </c>
      <c r="G398" s="37"/>
      <c r="H398" s="38"/>
      <c r="I398" s="38"/>
    </row>
    <row r="399" spans="1:9" ht="15" customHeight="1" x14ac:dyDescent="0.3">
      <c r="A399" s="638" t="s">
        <v>1749</v>
      </c>
      <c r="B399" s="638"/>
      <c r="C399" s="638"/>
      <c r="D399" s="41">
        <f>SUM(D387:D398)</f>
        <v>281500000</v>
      </c>
      <c r="E399" s="41">
        <f>SUM(E387:E398)</f>
        <v>10787700</v>
      </c>
      <c r="F399" s="42">
        <f>SUM(F387:F398)</f>
        <v>132500000</v>
      </c>
      <c r="G399" s="41"/>
      <c r="H399" s="639"/>
      <c r="I399" s="639"/>
    </row>
    <row r="400" spans="1:9" x14ac:dyDescent="0.3">
      <c r="A400" s="50">
        <v>40</v>
      </c>
      <c r="B400" s="35" t="s">
        <v>1753</v>
      </c>
      <c r="G400" s="36"/>
      <c r="H400" s="18"/>
      <c r="I400" s="18"/>
    </row>
    <row r="401" spans="1:9" x14ac:dyDescent="0.3">
      <c r="A401" s="45">
        <v>1</v>
      </c>
      <c r="B401" s="46">
        <v>22100638</v>
      </c>
      <c r="C401" s="47" t="s">
        <v>1754</v>
      </c>
      <c r="D401" s="37">
        <v>16000000</v>
      </c>
      <c r="E401" s="25" t="s">
        <v>20</v>
      </c>
      <c r="F401" s="59">
        <v>10000000</v>
      </c>
      <c r="G401" s="37"/>
      <c r="H401" s="38"/>
      <c r="I401" s="38"/>
    </row>
    <row r="402" spans="1:9" ht="15" customHeight="1" x14ac:dyDescent="0.3">
      <c r="A402" s="638" t="s">
        <v>1755</v>
      </c>
      <c r="B402" s="638"/>
      <c r="C402" s="638"/>
      <c r="D402" s="41">
        <f>SUM(D401)</f>
        <v>16000000</v>
      </c>
      <c r="E402" s="41">
        <f>SUM(E401)</f>
        <v>0</v>
      </c>
      <c r="F402" s="42">
        <f>SUM(F401)</f>
        <v>10000000</v>
      </c>
      <c r="G402" s="41"/>
      <c r="H402" s="639"/>
      <c r="I402" s="639"/>
    </row>
    <row r="403" spans="1:9" x14ac:dyDescent="0.3">
      <c r="A403" s="63">
        <v>41</v>
      </c>
      <c r="B403" s="35" t="s">
        <v>1779</v>
      </c>
      <c r="C403" s="52"/>
      <c r="D403" s="52"/>
      <c r="E403" s="52"/>
      <c r="F403" s="61"/>
      <c r="G403" s="62"/>
      <c r="H403" s="52"/>
      <c r="I403" s="52"/>
    </row>
    <row r="404" spans="1:9" ht="27.6" x14ac:dyDescent="0.3">
      <c r="A404" s="45">
        <v>1</v>
      </c>
      <c r="B404" s="46">
        <v>22100402</v>
      </c>
      <c r="C404" s="47" t="s">
        <v>1773</v>
      </c>
      <c r="D404" s="37">
        <v>10000000</v>
      </c>
      <c r="E404" s="37">
        <v>2550000</v>
      </c>
      <c r="F404" s="59">
        <v>8000000</v>
      </c>
      <c r="G404" s="37"/>
      <c r="H404" s="38"/>
      <c r="I404" s="38"/>
    </row>
    <row r="405" spans="1:9" ht="27.6" x14ac:dyDescent="0.3">
      <c r="A405" s="45">
        <v>2</v>
      </c>
      <c r="B405" s="46">
        <v>22100403</v>
      </c>
      <c r="C405" s="47" t="s">
        <v>1774</v>
      </c>
      <c r="D405" s="37">
        <v>10000000</v>
      </c>
      <c r="E405" s="37">
        <v>5000000</v>
      </c>
      <c r="F405" s="59">
        <v>8000000</v>
      </c>
      <c r="G405" s="37"/>
      <c r="H405" s="38"/>
      <c r="I405" s="38"/>
    </row>
    <row r="406" spans="1:9" x14ac:dyDescent="0.3">
      <c r="A406" s="45">
        <v>3</v>
      </c>
      <c r="B406" s="46">
        <v>22100404</v>
      </c>
      <c r="C406" s="47" t="s">
        <v>1775</v>
      </c>
      <c r="D406" s="37">
        <v>36000000</v>
      </c>
      <c r="E406" s="37">
        <v>12000000</v>
      </c>
      <c r="F406" s="59">
        <v>20000000</v>
      </c>
      <c r="G406" s="37"/>
      <c r="H406" s="38"/>
      <c r="I406" s="38"/>
    </row>
    <row r="407" spans="1:9" ht="27.6" x14ac:dyDescent="0.3">
      <c r="A407" s="45">
        <v>4</v>
      </c>
      <c r="B407" s="46">
        <v>22100405</v>
      </c>
      <c r="C407" s="47" t="s">
        <v>1776</v>
      </c>
      <c r="D407" s="37">
        <v>7000000</v>
      </c>
      <c r="E407" s="25" t="s">
        <v>20</v>
      </c>
      <c r="F407" s="59">
        <v>7000000</v>
      </c>
      <c r="G407" s="37"/>
      <c r="H407" s="38"/>
      <c r="I407" s="38"/>
    </row>
    <row r="408" spans="1:9" ht="27.6" x14ac:dyDescent="0.3">
      <c r="A408" s="45">
        <v>5</v>
      </c>
      <c r="B408" s="46">
        <v>22100406</v>
      </c>
      <c r="C408" s="47" t="s">
        <v>1777</v>
      </c>
      <c r="D408" s="37">
        <v>3000000</v>
      </c>
      <c r="E408" s="25" t="s">
        <v>20</v>
      </c>
      <c r="F408" s="59">
        <v>3000000</v>
      </c>
      <c r="G408" s="37"/>
      <c r="H408" s="38"/>
      <c r="I408" s="38"/>
    </row>
    <row r="409" spans="1:9" ht="27.6" x14ac:dyDescent="0.3">
      <c r="A409" s="45">
        <v>6</v>
      </c>
      <c r="B409" s="46">
        <v>22100407</v>
      </c>
      <c r="C409" s="47" t="s">
        <v>1778</v>
      </c>
      <c r="D409" s="37">
        <v>90000000</v>
      </c>
      <c r="E409" s="37">
        <v>26084945</v>
      </c>
      <c r="F409" s="59">
        <v>70000000</v>
      </c>
      <c r="G409" s="37"/>
      <c r="H409" s="38"/>
      <c r="I409" s="38"/>
    </row>
    <row r="410" spans="1:9" ht="15" customHeight="1" x14ac:dyDescent="0.3">
      <c r="A410" s="638" t="s">
        <v>1780</v>
      </c>
      <c r="B410" s="638"/>
      <c r="C410" s="638"/>
      <c r="D410" s="41">
        <f>SUM(D404:D409)</f>
        <v>156000000</v>
      </c>
      <c r="E410" s="41">
        <f>SUM(E404:E409)</f>
        <v>45634945</v>
      </c>
      <c r="F410" s="42">
        <f>SUM(F404:F409)</f>
        <v>116000000</v>
      </c>
      <c r="G410" s="41"/>
      <c r="H410" s="639"/>
      <c r="I410" s="639"/>
    </row>
    <row r="411" spans="1:9" x14ac:dyDescent="0.3">
      <c r="A411" s="50">
        <v>43</v>
      </c>
      <c r="B411" s="35" t="s">
        <v>1835</v>
      </c>
    </row>
    <row r="412" spans="1:9" ht="27.6" x14ac:dyDescent="0.3">
      <c r="A412" s="45">
        <v>1</v>
      </c>
      <c r="B412" s="46">
        <v>22100356</v>
      </c>
      <c r="C412" s="47" t="s">
        <v>1836</v>
      </c>
      <c r="D412" s="37">
        <v>10000000</v>
      </c>
      <c r="E412" s="37">
        <v>3240000</v>
      </c>
      <c r="F412" s="59">
        <v>5000000</v>
      </c>
      <c r="G412" s="37"/>
      <c r="H412" s="38"/>
      <c r="I412" s="38"/>
    </row>
    <row r="413" spans="1:9" ht="27.6" x14ac:dyDescent="0.3">
      <c r="A413" s="45">
        <v>2</v>
      </c>
      <c r="B413" s="46">
        <v>22100358</v>
      </c>
      <c r="C413" s="47" t="s">
        <v>1837</v>
      </c>
      <c r="D413" s="37">
        <v>10000000</v>
      </c>
      <c r="E413" s="37">
        <v>7810000</v>
      </c>
      <c r="F413" s="59">
        <v>10000000</v>
      </c>
      <c r="G413" s="37"/>
      <c r="H413" s="38"/>
      <c r="I413" s="38"/>
    </row>
    <row r="414" spans="1:9" x14ac:dyDescent="0.3">
      <c r="A414" s="45">
        <v>3</v>
      </c>
      <c r="B414" s="46">
        <v>22100262</v>
      </c>
      <c r="C414" s="47" t="s">
        <v>281</v>
      </c>
      <c r="D414" s="37">
        <v>10000000</v>
      </c>
      <c r="E414" s="40">
        <v>0</v>
      </c>
      <c r="F414" s="59">
        <v>5000000</v>
      </c>
      <c r="G414" s="37"/>
      <c r="H414" s="38"/>
      <c r="I414" s="38"/>
    </row>
    <row r="415" spans="1:9" ht="27.6" x14ac:dyDescent="0.3">
      <c r="A415" s="45">
        <v>4</v>
      </c>
      <c r="B415" s="46">
        <v>22100357</v>
      </c>
      <c r="C415" s="47" t="s">
        <v>1838</v>
      </c>
      <c r="D415" s="37">
        <v>2000000</v>
      </c>
      <c r="E415" s="40">
        <v>0</v>
      </c>
      <c r="F415" s="59">
        <v>2000000</v>
      </c>
      <c r="G415" s="37"/>
      <c r="H415" s="38"/>
      <c r="I415" s="38"/>
    </row>
    <row r="416" spans="1:9" ht="15" customHeight="1" x14ac:dyDescent="0.3">
      <c r="A416" s="638" t="s">
        <v>1839</v>
      </c>
      <c r="B416" s="638"/>
      <c r="C416" s="638"/>
      <c r="D416" s="41">
        <f>SUM(D412:D415)</f>
        <v>32000000</v>
      </c>
      <c r="E416" s="41">
        <v>11050000</v>
      </c>
      <c r="F416" s="42">
        <f>SUM(F412:F415)</f>
        <v>22000000</v>
      </c>
      <c r="G416" s="41"/>
      <c r="H416" s="639"/>
      <c r="I416" s="639"/>
    </row>
    <row r="417" spans="1:9" x14ac:dyDescent="0.3">
      <c r="A417" s="50">
        <v>44</v>
      </c>
      <c r="B417" s="35" t="s">
        <v>1850</v>
      </c>
    </row>
    <row r="418" spans="1:9" ht="27.6" x14ac:dyDescent="0.3">
      <c r="A418" s="45">
        <v>1</v>
      </c>
      <c r="B418" s="46">
        <v>22100265</v>
      </c>
      <c r="C418" s="47" t="s">
        <v>638</v>
      </c>
      <c r="D418" s="37">
        <v>10000000</v>
      </c>
      <c r="E418" s="64" t="s">
        <v>20</v>
      </c>
      <c r="F418" s="59">
        <v>5000000</v>
      </c>
      <c r="G418" s="37"/>
    </row>
    <row r="419" spans="1:9" ht="27.6" x14ac:dyDescent="0.3">
      <c r="A419" s="45">
        <v>2</v>
      </c>
      <c r="B419" s="46">
        <v>22100419</v>
      </c>
      <c r="C419" s="47" t="s">
        <v>1851</v>
      </c>
      <c r="D419" s="37">
        <v>5000000</v>
      </c>
      <c r="E419" s="64" t="s">
        <v>20</v>
      </c>
      <c r="F419" s="59">
        <v>5000000</v>
      </c>
      <c r="G419" s="37"/>
    </row>
    <row r="420" spans="1:9" x14ac:dyDescent="0.3">
      <c r="A420" s="45">
        <v>3</v>
      </c>
      <c r="B420" s="46">
        <v>22100420</v>
      </c>
      <c r="C420" s="47" t="s">
        <v>1852</v>
      </c>
      <c r="D420" s="37">
        <v>180000000</v>
      </c>
      <c r="E420" s="37">
        <v>61408828</v>
      </c>
      <c r="F420" s="59">
        <v>140000000</v>
      </c>
      <c r="G420" s="37"/>
    </row>
    <row r="421" spans="1:9" x14ac:dyDescent="0.3">
      <c r="A421" s="45">
        <v>4</v>
      </c>
      <c r="B421" s="46">
        <v>22100422</v>
      </c>
      <c r="C421" s="47" t="s">
        <v>411</v>
      </c>
      <c r="D421" s="37">
        <v>5000000</v>
      </c>
      <c r="E421" s="64" t="s">
        <v>20</v>
      </c>
      <c r="F421" s="59">
        <v>0</v>
      </c>
      <c r="G421" s="37"/>
    </row>
    <row r="422" spans="1:9" ht="41.4" x14ac:dyDescent="0.3">
      <c r="A422" s="45">
        <v>5</v>
      </c>
      <c r="B422" s="46">
        <v>22100423</v>
      </c>
      <c r="C422" s="47" t="s">
        <v>1853</v>
      </c>
      <c r="D422" s="37">
        <v>5000000</v>
      </c>
      <c r="E422" s="64" t="s">
        <v>20</v>
      </c>
      <c r="F422" s="59">
        <v>2000000</v>
      </c>
      <c r="G422" s="37"/>
    </row>
    <row r="423" spans="1:9" ht="41.4" x14ac:dyDescent="0.3">
      <c r="A423" s="45">
        <v>6</v>
      </c>
      <c r="B423" s="46">
        <v>22100424</v>
      </c>
      <c r="C423" s="47" t="s">
        <v>1854</v>
      </c>
      <c r="D423" s="37">
        <v>5000000</v>
      </c>
      <c r="E423" s="64" t="s">
        <v>20</v>
      </c>
      <c r="F423" s="59">
        <v>5000000</v>
      </c>
      <c r="G423" s="37"/>
    </row>
    <row r="424" spans="1:9" ht="27.6" x14ac:dyDescent="0.3">
      <c r="A424" s="45">
        <v>7</v>
      </c>
      <c r="B424" s="46">
        <v>22100426</v>
      </c>
      <c r="C424" s="47" t="s">
        <v>1855</v>
      </c>
      <c r="D424" s="37">
        <v>1000000</v>
      </c>
      <c r="E424" s="64" t="s">
        <v>20</v>
      </c>
      <c r="F424" s="59">
        <v>1000000</v>
      </c>
      <c r="G424" s="37"/>
    </row>
    <row r="425" spans="1:9" x14ac:dyDescent="0.3">
      <c r="A425" s="45">
        <v>8</v>
      </c>
      <c r="B425" s="46">
        <v>22100427</v>
      </c>
      <c r="C425" s="67" t="s">
        <v>1856</v>
      </c>
      <c r="D425" s="37">
        <v>35000000</v>
      </c>
      <c r="E425" s="64" t="s">
        <v>20</v>
      </c>
      <c r="F425" s="185">
        <v>25000000</v>
      </c>
      <c r="G425" s="37"/>
    </row>
    <row r="426" spans="1:9" x14ac:dyDescent="0.3">
      <c r="A426" s="638" t="s">
        <v>1857</v>
      </c>
      <c r="B426" s="638"/>
      <c r="C426" s="638"/>
      <c r="D426" s="41">
        <f>SUM(D418:D425)</f>
        <v>246000000</v>
      </c>
      <c r="E426" s="41">
        <f>SUM(E418:E425)</f>
        <v>61408828</v>
      </c>
      <c r="F426" s="42">
        <f>SUM(F418:F425)</f>
        <v>183000000</v>
      </c>
      <c r="G426" s="41"/>
    </row>
    <row r="427" spans="1:9" x14ac:dyDescent="0.3">
      <c r="A427" s="50">
        <v>45</v>
      </c>
      <c r="B427" s="35" t="s">
        <v>1938</v>
      </c>
    </row>
    <row r="428" spans="1:9" ht="41.4" x14ac:dyDescent="0.3">
      <c r="A428" s="45">
        <v>1</v>
      </c>
      <c r="B428" s="46">
        <v>22100215</v>
      </c>
      <c r="C428" s="47" t="s">
        <v>1939</v>
      </c>
      <c r="D428" s="37">
        <v>7000000</v>
      </c>
      <c r="E428" s="64" t="s">
        <v>20</v>
      </c>
      <c r="F428" s="59">
        <v>3000000</v>
      </c>
      <c r="G428" s="37"/>
      <c r="H428" s="38"/>
      <c r="I428" s="38"/>
    </row>
    <row r="429" spans="1:9" ht="27.6" x14ac:dyDescent="0.3">
      <c r="A429" s="45">
        <v>2</v>
      </c>
      <c r="B429" s="46">
        <v>22100216</v>
      </c>
      <c r="C429" s="47" t="s">
        <v>1940</v>
      </c>
      <c r="D429" s="37">
        <v>1000000</v>
      </c>
      <c r="E429" s="64" t="s">
        <v>20</v>
      </c>
      <c r="F429" s="59">
        <v>1000000</v>
      </c>
      <c r="G429" s="37"/>
      <c r="H429" s="38"/>
      <c r="I429" s="38"/>
    </row>
    <row r="430" spans="1:9" ht="27.6" x14ac:dyDescent="0.3">
      <c r="A430" s="45">
        <v>3</v>
      </c>
      <c r="B430" s="46">
        <v>22100217</v>
      </c>
      <c r="C430" s="47" t="s">
        <v>1941</v>
      </c>
      <c r="D430" s="37">
        <v>4500000</v>
      </c>
      <c r="E430" s="64" t="s">
        <v>20</v>
      </c>
      <c r="F430" s="59">
        <v>4500000</v>
      </c>
      <c r="G430" s="37"/>
      <c r="H430" s="38"/>
      <c r="I430" s="38"/>
    </row>
    <row r="431" spans="1:9" x14ac:dyDescent="0.3">
      <c r="A431" s="45">
        <v>4</v>
      </c>
      <c r="B431" s="46">
        <v>22100218</v>
      </c>
      <c r="C431" s="47" t="s">
        <v>1942</v>
      </c>
      <c r="D431" s="37">
        <v>500000</v>
      </c>
      <c r="E431" s="64" t="s">
        <v>20</v>
      </c>
      <c r="F431" s="59">
        <v>500000</v>
      </c>
      <c r="G431" s="37"/>
      <c r="H431" s="38"/>
      <c r="I431" s="38"/>
    </row>
    <row r="432" spans="1:9" ht="27.6" x14ac:dyDescent="0.3">
      <c r="A432" s="45">
        <v>5</v>
      </c>
      <c r="B432" s="46">
        <v>22100219</v>
      </c>
      <c r="C432" s="47" t="s">
        <v>1943</v>
      </c>
      <c r="D432" s="37">
        <v>500000</v>
      </c>
      <c r="E432" s="64" t="s">
        <v>20</v>
      </c>
      <c r="F432" s="59">
        <v>500000</v>
      </c>
      <c r="G432" s="37"/>
      <c r="H432" s="38"/>
      <c r="I432" s="38"/>
    </row>
    <row r="433" spans="1:9" ht="27.6" x14ac:dyDescent="0.3">
      <c r="A433" s="45">
        <v>6</v>
      </c>
      <c r="B433" s="46">
        <v>22100220</v>
      </c>
      <c r="C433" s="47" t="s">
        <v>1944</v>
      </c>
      <c r="D433" s="37">
        <v>500000</v>
      </c>
      <c r="E433" s="64" t="s">
        <v>20</v>
      </c>
      <c r="F433" s="59">
        <v>500000</v>
      </c>
      <c r="G433" s="37"/>
      <c r="H433" s="38"/>
      <c r="I433" s="38"/>
    </row>
    <row r="434" spans="1:9" ht="15" customHeight="1" x14ac:dyDescent="0.3">
      <c r="A434" s="638" t="s">
        <v>1945</v>
      </c>
      <c r="B434" s="638"/>
      <c r="C434" s="638"/>
      <c r="D434" s="41">
        <f>SUM(D428:D433)</f>
        <v>14000000</v>
      </c>
      <c r="E434" s="42">
        <f>SUM(E428:E433)</f>
        <v>0</v>
      </c>
      <c r="F434" s="42">
        <f>SUM(F428:F433)</f>
        <v>10000000</v>
      </c>
      <c r="G434" s="41"/>
      <c r="H434" s="52"/>
      <c r="I434" s="52"/>
    </row>
    <row r="435" spans="1:9" x14ac:dyDescent="0.3">
      <c r="A435" s="50">
        <v>46</v>
      </c>
      <c r="B435" s="35" t="s">
        <v>1964</v>
      </c>
    </row>
    <row r="436" spans="1:9" x14ac:dyDescent="0.3">
      <c r="A436" s="45">
        <v>1</v>
      </c>
      <c r="B436" s="46">
        <v>22100463</v>
      </c>
      <c r="C436" s="47" t="s">
        <v>1965</v>
      </c>
      <c r="D436" s="37">
        <v>8000000</v>
      </c>
      <c r="E436" s="64" t="s">
        <v>20</v>
      </c>
      <c r="F436" s="59">
        <v>4000000</v>
      </c>
      <c r="G436" s="37"/>
      <c r="H436" s="38"/>
      <c r="I436" s="38"/>
    </row>
    <row r="437" spans="1:9" ht="27.6" x14ac:dyDescent="0.3">
      <c r="A437" s="45">
        <v>2</v>
      </c>
      <c r="B437" s="46">
        <v>22100464</v>
      </c>
      <c r="C437" s="47" t="s">
        <v>1966</v>
      </c>
      <c r="D437" s="37">
        <v>1500000</v>
      </c>
      <c r="E437" s="64" t="s">
        <v>20</v>
      </c>
      <c r="F437" s="59">
        <v>1500000</v>
      </c>
      <c r="G437" s="37"/>
      <c r="H437" s="38"/>
      <c r="I437" s="38"/>
    </row>
    <row r="438" spans="1:9" ht="27.6" x14ac:dyDescent="0.3">
      <c r="A438" s="45">
        <v>3</v>
      </c>
      <c r="B438" s="46">
        <v>22100465</v>
      </c>
      <c r="C438" s="47" t="s">
        <v>1967</v>
      </c>
      <c r="D438" s="37">
        <v>15000000</v>
      </c>
      <c r="E438" s="37">
        <v>136000</v>
      </c>
      <c r="F438" s="59">
        <v>8000000</v>
      </c>
      <c r="G438" s="37"/>
      <c r="H438" s="38"/>
      <c r="I438" s="38"/>
    </row>
    <row r="439" spans="1:9" x14ac:dyDescent="0.3">
      <c r="A439" s="45">
        <v>4</v>
      </c>
      <c r="B439" s="46">
        <v>22100467</v>
      </c>
      <c r="C439" s="47" t="s">
        <v>1968</v>
      </c>
      <c r="D439" s="37">
        <v>27000000</v>
      </c>
      <c r="E439" s="64" t="s">
        <v>20</v>
      </c>
      <c r="F439" s="59">
        <v>20000000</v>
      </c>
      <c r="G439" s="37"/>
      <c r="H439" s="38"/>
      <c r="I439" s="38"/>
    </row>
    <row r="440" spans="1:9" x14ac:dyDescent="0.3">
      <c r="A440" s="45">
        <v>5</v>
      </c>
      <c r="B440" s="46">
        <v>22100466</v>
      </c>
      <c r="C440" s="47" t="s">
        <v>1969</v>
      </c>
      <c r="D440" s="37">
        <v>8500000</v>
      </c>
      <c r="E440" s="64" t="s">
        <v>20</v>
      </c>
      <c r="F440" s="59">
        <v>8500000</v>
      </c>
      <c r="G440" s="37"/>
      <c r="H440" s="38"/>
      <c r="I440" s="38"/>
    </row>
    <row r="441" spans="1:9" ht="15" customHeight="1" x14ac:dyDescent="0.3">
      <c r="A441" s="638" t="s">
        <v>365</v>
      </c>
      <c r="B441" s="638"/>
      <c r="C441" s="638"/>
      <c r="D441" s="41">
        <f>SUM(D436:D440)</f>
        <v>60000000</v>
      </c>
      <c r="E441" s="41">
        <f>SUM(E436:E440)</f>
        <v>136000</v>
      </c>
      <c r="F441" s="42">
        <f>SUM(F436:F440)</f>
        <v>42000000</v>
      </c>
      <c r="G441" s="41"/>
      <c r="H441" s="52"/>
      <c r="I441" s="52"/>
    </row>
    <row r="442" spans="1:9" x14ac:dyDescent="0.3">
      <c r="A442" s="50">
        <v>47</v>
      </c>
      <c r="B442" s="35" t="s">
        <v>1981</v>
      </c>
    </row>
    <row r="443" spans="1:9" x14ac:dyDescent="0.3">
      <c r="A443" s="45">
        <v>1</v>
      </c>
      <c r="B443" s="46">
        <v>22100632</v>
      </c>
      <c r="C443" s="47" t="s">
        <v>1982</v>
      </c>
      <c r="D443" s="37">
        <v>12000000</v>
      </c>
      <c r="E443" s="64" t="s">
        <v>20</v>
      </c>
      <c r="F443" s="59">
        <v>8000000</v>
      </c>
      <c r="G443" s="37"/>
      <c r="H443" s="38"/>
      <c r="I443" s="38"/>
    </row>
    <row r="444" spans="1:9" x14ac:dyDescent="0.3">
      <c r="A444" s="638" t="s">
        <v>1983</v>
      </c>
      <c r="B444" s="638"/>
      <c r="C444" s="638"/>
      <c r="D444" s="41">
        <f>SUM(D443)</f>
        <v>12000000</v>
      </c>
      <c r="E444" s="42">
        <f>SUM(E443)</f>
        <v>0</v>
      </c>
      <c r="F444" s="42">
        <f>SUM(F443)</f>
        <v>8000000</v>
      </c>
      <c r="G444" s="41"/>
      <c r="H444" s="52"/>
      <c r="I444" s="52"/>
    </row>
    <row r="445" spans="1:9" x14ac:dyDescent="0.3">
      <c r="A445" s="50">
        <v>48</v>
      </c>
      <c r="B445" s="35" t="s">
        <v>1996</v>
      </c>
      <c r="G445" s="18"/>
    </row>
    <row r="446" spans="1:9" x14ac:dyDescent="0.3">
      <c r="A446" s="45">
        <v>1</v>
      </c>
      <c r="B446" s="46">
        <v>22100594</v>
      </c>
      <c r="C446" s="47" t="s">
        <v>569</v>
      </c>
      <c r="D446" s="37">
        <v>7000000</v>
      </c>
      <c r="E446" s="64" t="s">
        <v>20</v>
      </c>
      <c r="F446" s="59">
        <v>5000000</v>
      </c>
      <c r="G446" s="37"/>
      <c r="H446" s="38"/>
      <c r="I446" s="38"/>
    </row>
    <row r="447" spans="1:9" ht="15" customHeight="1" x14ac:dyDescent="0.3">
      <c r="A447" s="638" t="s">
        <v>365</v>
      </c>
      <c r="B447" s="638"/>
      <c r="C447" s="638"/>
      <c r="D447" s="41">
        <f>SUM(D446)</f>
        <v>7000000</v>
      </c>
      <c r="E447" s="41">
        <f>SUM(E446)</f>
        <v>0</v>
      </c>
      <c r="F447" s="42">
        <f>SUM(F446)</f>
        <v>5000000</v>
      </c>
      <c r="G447" s="41"/>
      <c r="H447" s="52"/>
      <c r="I447" s="52"/>
    </row>
    <row r="448" spans="1:9" x14ac:dyDescent="0.3">
      <c r="A448" s="50">
        <v>49</v>
      </c>
      <c r="B448" s="35" t="s">
        <v>1997</v>
      </c>
    </row>
    <row r="449" spans="1:9" ht="41.4" x14ac:dyDescent="0.3">
      <c r="A449" s="45">
        <v>1</v>
      </c>
      <c r="B449" s="46">
        <v>22100418</v>
      </c>
      <c r="C449" s="47" t="s">
        <v>1998</v>
      </c>
      <c r="D449" s="37">
        <v>350000000</v>
      </c>
      <c r="E449" s="37">
        <v>237502500</v>
      </c>
      <c r="F449" s="59">
        <f>D449</f>
        <v>350000000</v>
      </c>
      <c r="G449" s="37"/>
    </row>
    <row r="450" spans="1:9" x14ac:dyDescent="0.3">
      <c r="A450" s="638" t="s">
        <v>1999</v>
      </c>
      <c r="B450" s="638"/>
      <c r="C450" s="638"/>
      <c r="D450" s="41">
        <f>SUM(D449)</f>
        <v>350000000</v>
      </c>
      <c r="E450" s="41">
        <v>237502500</v>
      </c>
      <c r="F450" s="42">
        <f>SUM(F449)</f>
        <v>350000000</v>
      </c>
      <c r="G450" s="41"/>
    </row>
    <row r="451" spans="1:9" x14ac:dyDescent="0.3">
      <c r="A451" s="50">
        <v>50</v>
      </c>
      <c r="B451" s="35" t="s">
        <v>2016</v>
      </c>
    </row>
    <row r="452" spans="1:9" ht="27.6" x14ac:dyDescent="0.3">
      <c r="A452" s="45">
        <v>1</v>
      </c>
      <c r="B452" s="46">
        <v>22100283</v>
      </c>
      <c r="C452" s="47" t="s">
        <v>2017</v>
      </c>
      <c r="D452" s="37">
        <v>28500000</v>
      </c>
      <c r="E452" s="64" t="s">
        <v>20</v>
      </c>
      <c r="F452" s="59">
        <v>18500000</v>
      </c>
      <c r="G452" s="37"/>
      <c r="H452" s="38"/>
      <c r="I452" s="38"/>
    </row>
    <row r="453" spans="1:9" ht="41.4" x14ac:dyDescent="0.3">
      <c r="A453" s="45">
        <v>2</v>
      </c>
      <c r="B453" s="46">
        <v>22100495</v>
      </c>
      <c r="C453" s="47" t="s">
        <v>2018</v>
      </c>
      <c r="D453" s="37">
        <v>102500000</v>
      </c>
      <c r="E453" s="37">
        <v>53974666.719999999</v>
      </c>
      <c r="F453" s="59">
        <v>102500000</v>
      </c>
      <c r="G453" s="37"/>
      <c r="H453" s="38"/>
      <c r="I453" s="38"/>
    </row>
    <row r="454" spans="1:9" ht="27.6" x14ac:dyDescent="0.3">
      <c r="A454" s="45">
        <v>3</v>
      </c>
      <c r="B454" s="46">
        <v>22100496</v>
      </c>
      <c r="C454" s="47" t="s">
        <v>2019</v>
      </c>
      <c r="D454" s="37">
        <v>15000000</v>
      </c>
      <c r="E454" s="64" t="s">
        <v>20</v>
      </c>
      <c r="F454" s="59">
        <v>10000000</v>
      </c>
      <c r="G454" s="37"/>
      <c r="H454" s="38"/>
      <c r="I454" s="38"/>
    </row>
    <row r="455" spans="1:9" ht="15" customHeight="1" x14ac:dyDescent="0.3">
      <c r="A455" s="638" t="s">
        <v>2020</v>
      </c>
      <c r="B455" s="638"/>
      <c r="C455" s="638"/>
      <c r="D455" s="41">
        <f>SUM(D452:D454)</f>
        <v>146000000</v>
      </c>
      <c r="E455" s="41">
        <f>SUM(E452:E454)</f>
        <v>53974666.719999999</v>
      </c>
      <c r="F455" s="42">
        <f>SUM(F452:F454)</f>
        <v>131000000</v>
      </c>
      <c r="G455" s="41"/>
      <c r="H455" s="52"/>
      <c r="I455" s="52"/>
    </row>
    <row r="456" spans="1:9" x14ac:dyDescent="0.3">
      <c r="A456" s="50">
        <v>51</v>
      </c>
      <c r="B456" s="35" t="s">
        <v>2039</v>
      </c>
    </row>
    <row r="457" spans="1:9" ht="27.6" x14ac:dyDescent="0.3">
      <c r="A457" s="45">
        <v>1</v>
      </c>
      <c r="B457" s="46">
        <v>22100364</v>
      </c>
      <c r="C457" s="47" t="s">
        <v>2040</v>
      </c>
      <c r="D457" s="37">
        <v>12000000</v>
      </c>
      <c r="E457" s="37">
        <v>397000</v>
      </c>
      <c r="F457" s="59">
        <v>8000000</v>
      </c>
      <c r="G457" s="37"/>
      <c r="H457" s="38"/>
      <c r="I457" s="38"/>
    </row>
    <row r="458" spans="1:9" x14ac:dyDescent="0.3">
      <c r="A458" s="638" t="s">
        <v>2041</v>
      </c>
      <c r="B458" s="638"/>
      <c r="C458" s="638"/>
      <c r="D458" s="41">
        <f>SUM(D457)</f>
        <v>12000000</v>
      </c>
      <c r="E458" s="41">
        <v>397000</v>
      </c>
      <c r="F458" s="42">
        <f>SUM(F457)</f>
        <v>8000000</v>
      </c>
      <c r="G458" s="41"/>
      <c r="H458" s="52"/>
      <c r="I458" s="52"/>
    </row>
    <row r="459" spans="1:9" x14ac:dyDescent="0.3">
      <c r="A459" s="50">
        <v>52</v>
      </c>
      <c r="B459" s="35" t="s">
        <v>2090</v>
      </c>
    </row>
    <row r="460" spans="1:9" ht="27.6" x14ac:dyDescent="0.3">
      <c r="A460" s="45">
        <v>1</v>
      </c>
      <c r="B460" s="46">
        <v>22100387</v>
      </c>
      <c r="C460" s="47" t="s">
        <v>1085</v>
      </c>
      <c r="D460" s="37">
        <v>1000000</v>
      </c>
      <c r="E460" s="64" t="s">
        <v>20</v>
      </c>
      <c r="F460" s="59">
        <v>1000000</v>
      </c>
      <c r="G460" s="37"/>
      <c r="H460" s="38"/>
      <c r="I460" s="38"/>
    </row>
    <row r="461" spans="1:9" x14ac:dyDescent="0.3">
      <c r="A461" s="45">
        <v>2</v>
      </c>
      <c r="B461" s="46">
        <v>22100235</v>
      </c>
      <c r="C461" s="47" t="s">
        <v>417</v>
      </c>
      <c r="D461" s="37">
        <v>1000000</v>
      </c>
      <c r="E461" s="37">
        <v>750000</v>
      </c>
      <c r="F461" s="59">
        <v>1000000</v>
      </c>
      <c r="G461" s="37"/>
      <c r="H461" s="38"/>
      <c r="I461" s="38"/>
    </row>
    <row r="462" spans="1:9" x14ac:dyDescent="0.3">
      <c r="A462" s="45">
        <v>3</v>
      </c>
      <c r="B462" s="46">
        <v>22100470</v>
      </c>
      <c r="C462" s="47" t="s">
        <v>412</v>
      </c>
      <c r="D462" s="37">
        <v>1000000</v>
      </c>
      <c r="E462" s="64" t="s">
        <v>20</v>
      </c>
      <c r="F462" s="59">
        <v>1000000</v>
      </c>
      <c r="G462" s="37"/>
      <c r="H462" s="38"/>
      <c r="I462" s="38"/>
    </row>
    <row r="463" spans="1:9" x14ac:dyDescent="0.3">
      <c r="A463" s="45">
        <v>4</v>
      </c>
      <c r="B463" s="46">
        <v>22100471</v>
      </c>
      <c r="C463" s="47" t="s">
        <v>413</v>
      </c>
      <c r="D463" s="37">
        <v>500000</v>
      </c>
      <c r="E463" s="64" t="s">
        <v>20</v>
      </c>
      <c r="F463" s="59">
        <v>500000</v>
      </c>
      <c r="G463" s="37"/>
      <c r="H463" s="38"/>
      <c r="I463" s="38"/>
    </row>
    <row r="464" spans="1:9" x14ac:dyDescent="0.3">
      <c r="A464" s="45">
        <v>5</v>
      </c>
      <c r="B464" s="46">
        <v>22100422</v>
      </c>
      <c r="C464" s="47" t="s">
        <v>411</v>
      </c>
      <c r="D464" s="37">
        <v>1500000</v>
      </c>
      <c r="E464" s="64" t="s">
        <v>20</v>
      </c>
      <c r="F464" s="59">
        <v>1500000</v>
      </c>
      <c r="G464" s="37"/>
      <c r="H464" s="38"/>
      <c r="I464" s="38"/>
    </row>
    <row r="465" spans="1:9" x14ac:dyDescent="0.3">
      <c r="A465" s="45">
        <v>6</v>
      </c>
      <c r="B465" s="46">
        <v>22100287</v>
      </c>
      <c r="C465" s="47" t="s">
        <v>410</v>
      </c>
      <c r="D465" s="37">
        <v>5000000</v>
      </c>
      <c r="E465" s="64" t="s">
        <v>20</v>
      </c>
      <c r="F465" s="59">
        <v>5000000</v>
      </c>
      <c r="G465" s="37"/>
      <c r="H465" s="38"/>
      <c r="I465" s="38"/>
    </row>
    <row r="466" spans="1:9" ht="15" customHeight="1" x14ac:dyDescent="0.3">
      <c r="A466" s="638" t="s">
        <v>365</v>
      </c>
      <c r="B466" s="638"/>
      <c r="C466" s="638"/>
      <c r="D466" s="41">
        <f>SUM(D460:D465)</f>
        <v>10000000</v>
      </c>
      <c r="E466" s="41">
        <v>750000</v>
      </c>
      <c r="F466" s="42">
        <f>SUM(F460:F465)</f>
        <v>10000000</v>
      </c>
      <c r="G466" s="41"/>
      <c r="H466" s="52"/>
      <c r="I466" s="52"/>
    </row>
    <row r="467" spans="1:9" x14ac:dyDescent="0.3">
      <c r="A467" s="50">
        <v>53</v>
      </c>
      <c r="B467" s="35" t="s">
        <v>2100</v>
      </c>
    </row>
    <row r="468" spans="1:9" ht="27.6" x14ac:dyDescent="0.3">
      <c r="A468" s="45">
        <v>1</v>
      </c>
      <c r="B468" s="46">
        <v>22100571</v>
      </c>
      <c r="C468" s="47" t="s">
        <v>2101</v>
      </c>
      <c r="D468" s="37">
        <v>1000000</v>
      </c>
      <c r="E468" s="64" t="s">
        <v>20</v>
      </c>
      <c r="F468" s="59">
        <v>1000000</v>
      </c>
      <c r="G468" s="37"/>
      <c r="H468" s="38"/>
      <c r="I468" s="38"/>
    </row>
    <row r="469" spans="1:9" ht="27.6" x14ac:dyDescent="0.3">
      <c r="A469" s="45">
        <v>2</v>
      </c>
      <c r="B469" s="46">
        <v>22100573</v>
      </c>
      <c r="C469" s="47" t="s">
        <v>2102</v>
      </c>
      <c r="D469" s="37">
        <v>1000000</v>
      </c>
      <c r="E469" s="64" t="s">
        <v>20</v>
      </c>
      <c r="F469" s="59">
        <v>1000000</v>
      </c>
      <c r="G469" s="37"/>
      <c r="H469" s="38"/>
      <c r="I469" s="38"/>
    </row>
    <row r="470" spans="1:9" ht="15" customHeight="1" x14ac:dyDescent="0.3">
      <c r="A470" s="638" t="s">
        <v>2103</v>
      </c>
      <c r="B470" s="638"/>
      <c r="C470" s="638"/>
      <c r="D470" s="41">
        <f>SUM(D468:D469)</f>
        <v>2000000</v>
      </c>
      <c r="E470" s="41">
        <f>SUM(E468:E469)</f>
        <v>0</v>
      </c>
      <c r="F470" s="42">
        <f>SUM(F468:F469)</f>
        <v>2000000</v>
      </c>
      <c r="G470" s="41"/>
      <c r="H470" s="52"/>
      <c r="I470" s="52"/>
    </row>
    <row r="471" spans="1:9" x14ac:dyDescent="0.3">
      <c r="A471" s="50">
        <v>54</v>
      </c>
      <c r="B471" s="35" t="s">
        <v>2108</v>
      </c>
    </row>
    <row r="472" spans="1:9" ht="27.6" x14ac:dyDescent="0.3">
      <c r="A472" s="45">
        <v>1</v>
      </c>
      <c r="B472" s="46">
        <v>22100249</v>
      </c>
      <c r="C472" s="47" t="s">
        <v>2109</v>
      </c>
      <c r="D472" s="37">
        <v>3000000</v>
      </c>
      <c r="E472" s="37">
        <v>950000</v>
      </c>
      <c r="F472" s="59">
        <v>3000000</v>
      </c>
      <c r="G472" s="37"/>
      <c r="H472" s="38"/>
      <c r="I472" s="38"/>
    </row>
    <row r="473" spans="1:9" ht="27.6" x14ac:dyDescent="0.3">
      <c r="A473" s="45">
        <v>2</v>
      </c>
      <c r="B473" s="46">
        <v>22100250</v>
      </c>
      <c r="C473" s="47" t="s">
        <v>2110</v>
      </c>
      <c r="D473" s="37">
        <v>1500000</v>
      </c>
      <c r="E473" s="64" t="s">
        <v>20</v>
      </c>
      <c r="F473" s="59">
        <v>1500000</v>
      </c>
      <c r="G473" s="37"/>
      <c r="H473" s="38"/>
      <c r="I473" s="38"/>
    </row>
    <row r="474" spans="1:9" x14ac:dyDescent="0.3">
      <c r="A474" s="45">
        <v>3</v>
      </c>
      <c r="B474" s="46">
        <v>22100252</v>
      </c>
      <c r="C474" s="47" t="s">
        <v>1480</v>
      </c>
      <c r="D474" s="37">
        <v>4500000</v>
      </c>
      <c r="E474" s="64" t="s">
        <v>20</v>
      </c>
      <c r="F474" s="59">
        <v>1500000</v>
      </c>
      <c r="G474" s="37"/>
      <c r="H474" s="38"/>
      <c r="I474" s="38"/>
    </row>
    <row r="475" spans="1:9" x14ac:dyDescent="0.3">
      <c r="A475" s="45">
        <v>4</v>
      </c>
      <c r="B475" s="46">
        <v>22100253</v>
      </c>
      <c r="C475" s="47" t="s">
        <v>13</v>
      </c>
      <c r="D475" s="37">
        <v>2000000</v>
      </c>
      <c r="E475" s="64" t="s">
        <v>20</v>
      </c>
      <c r="F475" s="59">
        <v>1000000</v>
      </c>
      <c r="G475" s="37"/>
      <c r="H475" s="38"/>
      <c r="I475" s="38"/>
    </row>
    <row r="476" spans="1:9" ht="19.8" customHeight="1" x14ac:dyDescent="0.3">
      <c r="A476" s="638" t="s">
        <v>2111</v>
      </c>
      <c r="B476" s="638"/>
      <c r="C476" s="638"/>
      <c r="D476" s="41">
        <f>SUM(D472:D475)</f>
        <v>11000000</v>
      </c>
      <c r="E476" s="41">
        <f>SUM(E472:E475)</f>
        <v>950000</v>
      </c>
      <c r="F476" s="42">
        <f>SUM(F472:F475)</f>
        <v>7000000</v>
      </c>
      <c r="G476" s="41"/>
      <c r="H476" s="52"/>
      <c r="I476" s="52"/>
    </row>
    <row r="477" spans="1:9" x14ac:dyDescent="0.3">
      <c r="A477" s="50">
        <v>55</v>
      </c>
      <c r="B477" s="35" t="s">
        <v>2200</v>
      </c>
    </row>
    <row r="478" spans="1:9" ht="27.6" x14ac:dyDescent="0.3">
      <c r="A478" s="45">
        <v>1</v>
      </c>
      <c r="B478" s="46">
        <v>22100468</v>
      </c>
      <c r="C478" s="47" t="s">
        <v>2201</v>
      </c>
      <c r="D478" s="37">
        <v>8000000</v>
      </c>
      <c r="E478" s="64" t="s">
        <v>20</v>
      </c>
      <c r="F478" s="59">
        <v>8000000</v>
      </c>
      <c r="G478" s="37"/>
      <c r="H478" s="38"/>
      <c r="I478" s="38"/>
    </row>
    <row r="479" spans="1:9" ht="21.75" customHeight="1" x14ac:dyDescent="0.3">
      <c r="A479" s="655" t="s">
        <v>2202</v>
      </c>
      <c r="B479" s="655"/>
      <c r="C479" s="655"/>
      <c r="D479" s="41">
        <f>SUM(D478)</f>
        <v>8000000</v>
      </c>
      <c r="E479" s="42">
        <f>SUM(E478)</f>
        <v>0</v>
      </c>
      <c r="F479" s="42">
        <f>SUM(F478)</f>
        <v>8000000</v>
      </c>
      <c r="G479" s="41"/>
      <c r="H479" s="52"/>
      <c r="I479" s="52"/>
    </row>
    <row r="480" spans="1:9" x14ac:dyDescent="0.3">
      <c r="A480" s="50">
        <v>56</v>
      </c>
      <c r="B480" s="35" t="s">
        <v>2242</v>
      </c>
    </row>
    <row r="481" spans="1:9" x14ac:dyDescent="0.3">
      <c r="A481" s="45">
        <v>1</v>
      </c>
      <c r="B481" s="46">
        <v>22100262</v>
      </c>
      <c r="C481" s="47" t="s">
        <v>281</v>
      </c>
      <c r="D481" s="37">
        <v>1000000</v>
      </c>
      <c r="E481" s="64" t="s">
        <v>20</v>
      </c>
      <c r="F481" s="59">
        <v>0</v>
      </c>
      <c r="G481" s="37"/>
      <c r="H481" s="38"/>
      <c r="I481" s="38"/>
    </row>
    <row r="482" spans="1:9" x14ac:dyDescent="0.3">
      <c r="A482" s="45">
        <v>2</v>
      </c>
      <c r="B482" s="46">
        <v>22100342</v>
      </c>
      <c r="C482" s="47" t="s">
        <v>158</v>
      </c>
      <c r="D482" s="37">
        <v>1000000</v>
      </c>
      <c r="E482" s="64" t="s">
        <v>20</v>
      </c>
      <c r="F482" s="59">
        <v>1000000</v>
      </c>
      <c r="G482" s="37"/>
      <c r="H482" s="38"/>
      <c r="I482" s="38"/>
    </row>
    <row r="483" spans="1:9" x14ac:dyDescent="0.3">
      <c r="A483" s="45">
        <v>3</v>
      </c>
      <c r="B483" s="46">
        <v>22100478</v>
      </c>
      <c r="C483" s="47" t="s">
        <v>358</v>
      </c>
      <c r="D483" s="37">
        <v>1000000</v>
      </c>
      <c r="E483" s="64" t="s">
        <v>20</v>
      </c>
      <c r="F483" s="59">
        <v>500000</v>
      </c>
      <c r="G483" s="37"/>
      <c r="H483" s="38"/>
      <c r="I483" s="38"/>
    </row>
    <row r="484" spans="1:9" x14ac:dyDescent="0.3">
      <c r="A484" s="45">
        <v>4</v>
      </c>
      <c r="B484" s="46">
        <v>22100588</v>
      </c>
      <c r="C484" s="47" t="s">
        <v>2243</v>
      </c>
      <c r="D484" s="37">
        <v>4000000</v>
      </c>
      <c r="E484" s="64" t="s">
        <v>20</v>
      </c>
      <c r="F484" s="59">
        <v>2000000</v>
      </c>
      <c r="G484" s="37"/>
      <c r="H484" s="38"/>
      <c r="I484" s="38"/>
    </row>
    <row r="485" spans="1:9" x14ac:dyDescent="0.3">
      <c r="A485" s="45">
        <v>5</v>
      </c>
      <c r="B485" s="46">
        <v>22100587</v>
      </c>
      <c r="C485" s="47" t="s">
        <v>2244</v>
      </c>
      <c r="D485" s="37">
        <v>1000000</v>
      </c>
      <c r="E485" s="64" t="s">
        <v>20</v>
      </c>
      <c r="F485" s="59">
        <v>1000000</v>
      </c>
      <c r="G485" s="37"/>
      <c r="H485" s="38"/>
      <c r="I485" s="38"/>
    </row>
    <row r="486" spans="1:9" ht="15" customHeight="1" x14ac:dyDescent="0.3">
      <c r="A486" s="638" t="s">
        <v>2245</v>
      </c>
      <c r="B486" s="638"/>
      <c r="C486" s="638"/>
      <c r="D486" s="41">
        <f>SUM(D481:D485)</f>
        <v>8000000</v>
      </c>
      <c r="E486" s="42">
        <f>SUM(E481:E485)</f>
        <v>0</v>
      </c>
      <c r="F486" s="42">
        <f>SUM(F481:F485)</f>
        <v>4500000</v>
      </c>
      <c r="G486" s="41"/>
      <c r="H486" s="52"/>
      <c r="I486" s="52"/>
    </row>
    <row r="487" spans="1:9" x14ac:dyDescent="0.3">
      <c r="A487" s="50">
        <v>57</v>
      </c>
      <c r="B487" s="35" t="s">
        <v>2262</v>
      </c>
    </row>
    <row r="488" spans="1:9" x14ac:dyDescent="0.3">
      <c r="A488" s="45">
        <v>1</v>
      </c>
      <c r="B488" s="46">
        <v>22100204</v>
      </c>
      <c r="C488" s="47" t="s">
        <v>449</v>
      </c>
      <c r="D488" s="37">
        <v>3900000</v>
      </c>
      <c r="E488" s="37">
        <v>3900000</v>
      </c>
      <c r="F488" s="59">
        <v>3900000</v>
      </c>
      <c r="G488" s="40"/>
      <c r="H488" s="38"/>
      <c r="I488" s="38"/>
    </row>
    <row r="489" spans="1:9" x14ac:dyDescent="0.3">
      <c r="A489" s="45">
        <v>2</v>
      </c>
      <c r="B489" s="46">
        <v>22100262</v>
      </c>
      <c r="C489" s="47" t="s">
        <v>281</v>
      </c>
      <c r="D489" s="37">
        <v>2350000</v>
      </c>
      <c r="E489" s="37">
        <v>750000</v>
      </c>
      <c r="F489" s="59">
        <v>1500000</v>
      </c>
      <c r="G489" s="37"/>
      <c r="H489" s="38"/>
      <c r="I489" s="38"/>
    </row>
    <row r="490" spans="1:9" x14ac:dyDescent="0.3">
      <c r="A490" s="45">
        <v>3</v>
      </c>
      <c r="B490" s="46">
        <v>22100263</v>
      </c>
      <c r="C490" s="47" t="s">
        <v>1011</v>
      </c>
      <c r="D490" s="37">
        <v>3000000</v>
      </c>
      <c r="E490" s="37">
        <v>750000</v>
      </c>
      <c r="F490" s="59">
        <v>3000000</v>
      </c>
      <c r="G490" s="37"/>
      <c r="H490" s="38"/>
      <c r="I490" s="38"/>
    </row>
    <row r="491" spans="1:9" ht="55.2" x14ac:dyDescent="0.3">
      <c r="A491" s="45">
        <v>4</v>
      </c>
      <c r="B491" s="46">
        <v>22100329</v>
      </c>
      <c r="C491" s="47" t="s">
        <v>2263</v>
      </c>
      <c r="D491" s="37">
        <v>750000</v>
      </c>
      <c r="E491" s="64" t="s">
        <v>20</v>
      </c>
      <c r="F491" s="59">
        <v>750000</v>
      </c>
      <c r="G491" s="37"/>
      <c r="H491" s="38"/>
      <c r="I491" s="38"/>
    </row>
    <row r="492" spans="1:9" ht="15" customHeight="1" x14ac:dyDescent="0.3">
      <c r="A492" s="638" t="s">
        <v>2264</v>
      </c>
      <c r="B492" s="638"/>
      <c r="C492" s="638"/>
      <c r="D492" s="41">
        <f>SUM(D488:D491)</f>
        <v>10000000</v>
      </c>
      <c r="E492" s="41">
        <f>SUM(E488:E491)</f>
        <v>5400000</v>
      </c>
      <c r="F492" s="42">
        <f>SUM(F488:F491)</f>
        <v>9150000</v>
      </c>
      <c r="G492" s="41"/>
      <c r="H492" s="639"/>
      <c r="I492" s="639"/>
    </row>
    <row r="493" spans="1:9" x14ac:dyDescent="0.3">
      <c r="A493" s="50">
        <v>58</v>
      </c>
      <c r="B493" s="35" t="s">
        <v>2280</v>
      </c>
    </row>
    <row r="494" spans="1:9" ht="27.6" x14ac:dyDescent="0.3">
      <c r="A494" s="45">
        <v>1</v>
      </c>
      <c r="B494" s="46">
        <v>22100271</v>
      </c>
      <c r="C494" s="47" t="s">
        <v>2281</v>
      </c>
      <c r="D494" s="37">
        <v>1000000</v>
      </c>
      <c r="E494" s="64" t="s">
        <v>20</v>
      </c>
      <c r="F494" s="59">
        <v>1000000</v>
      </c>
      <c r="G494" s="37"/>
      <c r="H494" s="38"/>
      <c r="I494" s="38"/>
    </row>
    <row r="495" spans="1:9" x14ac:dyDescent="0.3">
      <c r="A495" s="45">
        <v>2</v>
      </c>
      <c r="B495" s="46">
        <v>22100422</v>
      </c>
      <c r="C495" s="47" t="s">
        <v>411</v>
      </c>
      <c r="D495" s="37">
        <v>2968000</v>
      </c>
      <c r="E495" s="37">
        <v>190000</v>
      </c>
      <c r="F495" s="59">
        <v>1000000</v>
      </c>
      <c r="G495" s="37"/>
      <c r="H495" s="38"/>
      <c r="I495" s="38"/>
    </row>
    <row r="496" spans="1:9" x14ac:dyDescent="0.3">
      <c r="A496" s="45">
        <v>3</v>
      </c>
      <c r="B496" s="46">
        <v>22100605</v>
      </c>
      <c r="C496" s="47" t="s">
        <v>2282</v>
      </c>
      <c r="D496" s="37">
        <v>4000000</v>
      </c>
      <c r="E496" s="64" t="s">
        <v>20</v>
      </c>
      <c r="F496" s="59">
        <v>2000000</v>
      </c>
      <c r="G496" s="37"/>
      <c r="H496" s="38"/>
      <c r="I496" s="38"/>
    </row>
    <row r="497" spans="1:9" x14ac:dyDescent="0.3">
      <c r="A497" s="45">
        <v>4</v>
      </c>
      <c r="B497" s="46">
        <v>22100606</v>
      </c>
      <c r="C497" s="47" t="s">
        <v>2283</v>
      </c>
      <c r="D497" s="37">
        <v>2008000</v>
      </c>
      <c r="E497" s="37">
        <v>710000</v>
      </c>
      <c r="F497" s="59">
        <v>1500000</v>
      </c>
      <c r="G497" s="37"/>
      <c r="H497" s="38"/>
      <c r="I497" s="38"/>
    </row>
    <row r="498" spans="1:9" x14ac:dyDescent="0.3">
      <c r="A498" s="45">
        <v>5</v>
      </c>
      <c r="B498" s="46">
        <v>22100607</v>
      </c>
      <c r="C498" s="47" t="s">
        <v>2284</v>
      </c>
      <c r="D498" s="37">
        <v>10000000</v>
      </c>
      <c r="E498" s="64" t="s">
        <v>20</v>
      </c>
      <c r="F498" s="59">
        <v>0</v>
      </c>
      <c r="G498" s="37"/>
      <c r="H498" s="38"/>
      <c r="I498" s="38"/>
    </row>
    <row r="499" spans="1:9" x14ac:dyDescent="0.3">
      <c r="A499" s="45">
        <v>6</v>
      </c>
      <c r="B499" s="46">
        <v>22100608</v>
      </c>
      <c r="C499" s="47" t="s">
        <v>2285</v>
      </c>
      <c r="D499" s="37">
        <v>2000000</v>
      </c>
      <c r="E499" s="64" t="s">
        <v>20</v>
      </c>
      <c r="F499" s="59">
        <v>0</v>
      </c>
      <c r="G499" s="37"/>
      <c r="H499" s="38"/>
      <c r="I499" s="38"/>
    </row>
    <row r="500" spans="1:9" x14ac:dyDescent="0.3">
      <c r="A500" s="45">
        <v>7</v>
      </c>
      <c r="B500" s="46">
        <v>22100609</v>
      </c>
      <c r="C500" s="47" t="s">
        <v>2286</v>
      </c>
      <c r="D500" s="37">
        <v>2000000</v>
      </c>
      <c r="E500" s="64" t="s">
        <v>20</v>
      </c>
      <c r="F500" s="59">
        <v>0</v>
      </c>
      <c r="G500" s="37"/>
      <c r="H500" s="38"/>
      <c r="I500" s="38"/>
    </row>
    <row r="501" spans="1:9" x14ac:dyDescent="0.3">
      <c r="A501" s="45">
        <v>8</v>
      </c>
      <c r="B501" s="46">
        <v>22100610</v>
      </c>
      <c r="C501" s="47" t="s">
        <v>2287</v>
      </c>
      <c r="D501" s="37">
        <v>2000000</v>
      </c>
      <c r="E501" s="64" t="s">
        <v>20</v>
      </c>
      <c r="F501" s="59">
        <v>0</v>
      </c>
      <c r="G501" s="37"/>
      <c r="H501" s="38"/>
      <c r="I501" s="38"/>
    </row>
    <row r="502" spans="1:9" x14ac:dyDescent="0.3">
      <c r="A502" s="45">
        <v>9</v>
      </c>
      <c r="B502" s="46">
        <v>22100611</v>
      </c>
      <c r="C502" s="47" t="s">
        <v>2288</v>
      </c>
      <c r="D502" s="37">
        <v>10000000</v>
      </c>
      <c r="E502" s="64" t="s">
        <v>20</v>
      </c>
      <c r="F502" s="59">
        <v>2000000</v>
      </c>
      <c r="G502" s="37"/>
      <c r="H502" s="38"/>
      <c r="I502" s="38"/>
    </row>
    <row r="503" spans="1:9" x14ac:dyDescent="0.3">
      <c r="A503" s="45">
        <v>10</v>
      </c>
      <c r="B503" s="46">
        <v>22100614</v>
      </c>
      <c r="C503" s="47" t="s">
        <v>2289</v>
      </c>
      <c r="D503" s="37">
        <v>8000</v>
      </c>
      <c r="E503" s="64" t="s">
        <v>20</v>
      </c>
      <c r="F503" s="59">
        <v>0</v>
      </c>
      <c r="G503" s="37"/>
      <c r="H503" s="38"/>
      <c r="I503" s="38"/>
    </row>
    <row r="504" spans="1:9" x14ac:dyDescent="0.3">
      <c r="A504" s="45">
        <v>11</v>
      </c>
      <c r="B504" s="46">
        <v>22100615</v>
      </c>
      <c r="C504" s="47" t="s">
        <v>2290</v>
      </c>
      <c r="D504" s="37">
        <v>105000000</v>
      </c>
      <c r="E504" s="37">
        <v>75000000</v>
      </c>
      <c r="F504" s="59">
        <v>80000000</v>
      </c>
      <c r="G504" s="37"/>
      <c r="H504" s="38"/>
      <c r="I504" s="38"/>
    </row>
    <row r="505" spans="1:9" ht="27.6" x14ac:dyDescent="0.3">
      <c r="A505" s="45">
        <v>12</v>
      </c>
      <c r="B505" s="46">
        <v>22100616</v>
      </c>
      <c r="C505" s="47" t="s">
        <v>2291</v>
      </c>
      <c r="D505" s="37">
        <v>1000000</v>
      </c>
      <c r="E505" s="64" t="s">
        <v>20</v>
      </c>
      <c r="F505" s="59">
        <v>1000000</v>
      </c>
      <c r="G505" s="37"/>
      <c r="H505" s="38"/>
      <c r="I505" s="38"/>
    </row>
    <row r="506" spans="1:9" ht="27.6" x14ac:dyDescent="0.3">
      <c r="A506" s="45">
        <v>13</v>
      </c>
      <c r="B506" s="46">
        <v>22100617</v>
      </c>
      <c r="C506" s="47" t="s">
        <v>2292</v>
      </c>
      <c r="D506" s="37">
        <v>2000000</v>
      </c>
      <c r="E506" s="64" t="s">
        <v>20</v>
      </c>
      <c r="F506" s="59">
        <v>0</v>
      </c>
      <c r="G506" s="37"/>
      <c r="H506" s="38"/>
      <c r="I506" s="38"/>
    </row>
    <row r="507" spans="1:9" x14ac:dyDescent="0.3">
      <c r="A507" s="45">
        <v>14</v>
      </c>
      <c r="B507" s="46">
        <v>22100618</v>
      </c>
      <c r="C507" s="47" t="s">
        <v>2293</v>
      </c>
      <c r="D507" s="37">
        <v>1000000</v>
      </c>
      <c r="E507" s="64" t="s">
        <v>20</v>
      </c>
      <c r="F507" s="59">
        <v>1000000</v>
      </c>
      <c r="G507" s="37"/>
      <c r="H507" s="38"/>
      <c r="I507" s="38"/>
    </row>
    <row r="508" spans="1:9" x14ac:dyDescent="0.3">
      <c r="A508" s="45">
        <v>15</v>
      </c>
      <c r="B508" s="46">
        <v>22100619</v>
      </c>
      <c r="C508" s="47" t="s">
        <v>775</v>
      </c>
      <c r="D508" s="37">
        <v>35016000</v>
      </c>
      <c r="E508" s="64" t="s">
        <v>20</v>
      </c>
      <c r="F508" s="59">
        <v>35000000</v>
      </c>
      <c r="G508" s="37"/>
      <c r="H508" s="38"/>
      <c r="I508" s="38"/>
    </row>
    <row r="509" spans="1:9" ht="27.6" x14ac:dyDescent="0.3">
      <c r="A509" s="45">
        <v>16</v>
      </c>
      <c r="B509" s="46">
        <v>22100620</v>
      </c>
      <c r="C509" s="47" t="s">
        <v>2294</v>
      </c>
      <c r="D509" s="37">
        <v>6000000</v>
      </c>
      <c r="E509" s="37">
        <v>1834000</v>
      </c>
      <c r="F509" s="59">
        <v>3000000</v>
      </c>
      <c r="G509" s="37"/>
      <c r="H509" s="38"/>
      <c r="I509" s="38"/>
    </row>
    <row r="510" spans="1:9" x14ac:dyDescent="0.3">
      <c r="A510" s="45">
        <v>17</v>
      </c>
      <c r="B510" s="46">
        <v>22100621</v>
      </c>
      <c r="C510" s="47" t="s">
        <v>2295</v>
      </c>
      <c r="D510" s="37">
        <v>1000000</v>
      </c>
      <c r="E510" s="64" t="s">
        <v>20</v>
      </c>
      <c r="F510" s="59">
        <v>1000000</v>
      </c>
      <c r="G510" s="37"/>
      <c r="H510" s="38"/>
      <c r="I510" s="38"/>
    </row>
    <row r="511" spans="1:9" ht="27.6" x14ac:dyDescent="0.3">
      <c r="A511" s="45">
        <v>18</v>
      </c>
      <c r="B511" s="46">
        <v>22100668</v>
      </c>
      <c r="C511" s="47" t="s">
        <v>2296</v>
      </c>
      <c r="D511" s="37">
        <v>3000000</v>
      </c>
      <c r="E511" s="64" t="s">
        <v>20</v>
      </c>
      <c r="F511" s="59">
        <v>2000000</v>
      </c>
      <c r="G511" s="37"/>
      <c r="H511" s="38"/>
      <c r="I511" s="38"/>
    </row>
    <row r="512" spans="1:9" ht="15" customHeight="1" x14ac:dyDescent="0.3">
      <c r="A512" s="638" t="s">
        <v>2297</v>
      </c>
      <c r="B512" s="638"/>
      <c r="C512" s="638"/>
      <c r="D512" s="41">
        <f>SUM(D494:D511)</f>
        <v>190000000</v>
      </c>
      <c r="E512" s="41">
        <f>SUM(E494:E511)</f>
        <v>77734000</v>
      </c>
      <c r="F512" s="42">
        <f>SUM(F494:F511)</f>
        <v>130500000</v>
      </c>
      <c r="G512" s="41"/>
      <c r="H512" s="52"/>
      <c r="I512" s="52"/>
    </row>
    <row r="513" spans="1:9" ht="15" customHeight="1" x14ac:dyDescent="0.3">
      <c r="A513" s="50">
        <v>59</v>
      </c>
      <c r="B513" s="35" t="s">
        <v>2365</v>
      </c>
      <c r="F513" s="12"/>
      <c r="H513" s="52"/>
      <c r="I513" s="52"/>
    </row>
    <row r="514" spans="1:9" ht="15" customHeight="1" x14ac:dyDescent="0.3">
      <c r="A514" s="45">
        <v>1</v>
      </c>
      <c r="B514" s="46">
        <v>22100598</v>
      </c>
      <c r="C514" s="47" t="s">
        <v>3245</v>
      </c>
      <c r="D514" s="37">
        <v>9000000</v>
      </c>
      <c r="E514" s="37">
        <v>2524000</v>
      </c>
      <c r="F514" s="37">
        <v>9000000</v>
      </c>
      <c r="G514" s="37"/>
      <c r="H514" s="52"/>
      <c r="I514" s="52"/>
    </row>
    <row r="515" spans="1:9" ht="15" customHeight="1" x14ac:dyDescent="0.3">
      <c r="A515" s="45">
        <v>2</v>
      </c>
      <c r="B515" s="46">
        <v>22100263</v>
      </c>
      <c r="C515" s="47" t="s">
        <v>1011</v>
      </c>
      <c r="D515" s="37">
        <v>10000000</v>
      </c>
      <c r="E515" s="37">
        <v>1372000</v>
      </c>
      <c r="F515" s="37">
        <v>10000000</v>
      </c>
      <c r="G515" s="37"/>
      <c r="H515" s="52"/>
      <c r="I515" s="52"/>
    </row>
    <row r="516" spans="1:9" ht="15" customHeight="1" x14ac:dyDescent="0.3">
      <c r="A516" s="45">
        <v>3</v>
      </c>
      <c r="B516" s="46">
        <v>22100262</v>
      </c>
      <c r="C516" s="47" t="s">
        <v>281</v>
      </c>
      <c r="D516" s="37">
        <v>5400000</v>
      </c>
      <c r="E516" s="25" t="s">
        <v>20</v>
      </c>
      <c r="F516" s="37">
        <v>0</v>
      </c>
      <c r="G516" s="37"/>
      <c r="H516" s="52"/>
      <c r="I516" s="52"/>
    </row>
    <row r="517" spans="1:9" ht="24" customHeight="1" x14ac:dyDescent="0.3">
      <c r="A517" s="45">
        <v>4</v>
      </c>
      <c r="B517" s="46">
        <v>22100596</v>
      </c>
      <c r="C517" s="47" t="s">
        <v>1009</v>
      </c>
      <c r="D517" s="37">
        <v>2000000</v>
      </c>
      <c r="E517" s="25" t="s">
        <v>20</v>
      </c>
      <c r="F517" s="37">
        <v>1000000</v>
      </c>
      <c r="G517" s="37"/>
      <c r="H517" s="52"/>
      <c r="I517" s="52"/>
    </row>
    <row r="518" spans="1:9" ht="15" customHeight="1" x14ac:dyDescent="0.3">
      <c r="A518" s="45">
        <v>5</v>
      </c>
      <c r="B518" s="46">
        <v>22100599</v>
      </c>
      <c r="C518" s="47" t="s">
        <v>3246</v>
      </c>
      <c r="D518" s="37">
        <v>5000000</v>
      </c>
      <c r="E518" s="25" t="s">
        <v>20</v>
      </c>
      <c r="F518" s="37">
        <v>5000000</v>
      </c>
      <c r="G518" s="37"/>
      <c r="H518" s="52"/>
      <c r="I518" s="52"/>
    </row>
    <row r="519" spans="1:9" s="8" customFormat="1" ht="15" customHeight="1" x14ac:dyDescent="0.3">
      <c r="A519" s="65">
        <v>6</v>
      </c>
      <c r="B519" s="66">
        <v>22100601</v>
      </c>
      <c r="C519" s="67" t="s">
        <v>3247</v>
      </c>
      <c r="D519" s="68">
        <v>8000000</v>
      </c>
      <c r="E519" s="68">
        <v>7346000</v>
      </c>
      <c r="F519" s="68">
        <v>12000000</v>
      </c>
      <c r="G519" s="68"/>
      <c r="H519" s="69"/>
      <c r="I519" s="69"/>
    </row>
    <row r="520" spans="1:9" ht="15" customHeight="1" x14ac:dyDescent="0.3">
      <c r="A520" s="638" t="s">
        <v>2366</v>
      </c>
      <c r="B520" s="638"/>
      <c r="C520" s="638"/>
      <c r="D520" s="41">
        <f>SUM(D514:D519)</f>
        <v>39400000</v>
      </c>
      <c r="E520" s="41">
        <f>SUM(E514:E519)</f>
        <v>11242000</v>
      </c>
      <c r="F520" s="41">
        <f>SUM(F514:F519)</f>
        <v>37000000</v>
      </c>
      <c r="G520" s="41"/>
      <c r="H520" s="52"/>
      <c r="I520" s="52"/>
    </row>
    <row r="521" spans="1:9" ht="15" customHeight="1" x14ac:dyDescent="0.3">
      <c r="A521" s="50">
        <v>60</v>
      </c>
      <c r="B521" s="35" t="s">
        <v>2536</v>
      </c>
      <c r="F521" s="12"/>
      <c r="H521" s="52"/>
      <c r="I521" s="52"/>
    </row>
    <row r="522" spans="1:9" ht="15" customHeight="1" x14ac:dyDescent="0.3">
      <c r="A522" s="45">
        <v>1</v>
      </c>
      <c r="B522" s="46">
        <v>22100331</v>
      </c>
      <c r="C522" s="47" t="s">
        <v>3248</v>
      </c>
      <c r="D522" s="37">
        <v>5800000</v>
      </c>
      <c r="E522" s="64" t="s">
        <v>20</v>
      </c>
      <c r="F522" s="37">
        <v>5800000</v>
      </c>
      <c r="G522" s="37"/>
      <c r="H522" s="52"/>
      <c r="I522" s="52"/>
    </row>
    <row r="523" spans="1:9" ht="15" customHeight="1" x14ac:dyDescent="0.3">
      <c r="A523" s="45">
        <v>2</v>
      </c>
      <c r="B523" s="46">
        <v>22100332</v>
      </c>
      <c r="C523" s="47" t="s">
        <v>3249</v>
      </c>
      <c r="D523" s="37">
        <v>10500000</v>
      </c>
      <c r="E523" s="64" t="s">
        <v>20</v>
      </c>
      <c r="F523" s="37">
        <v>10500000</v>
      </c>
      <c r="G523" s="37"/>
      <c r="H523" s="52"/>
      <c r="I523" s="52"/>
    </row>
    <row r="524" spans="1:9" ht="15" customHeight="1" x14ac:dyDescent="0.3">
      <c r="A524" s="45">
        <v>3</v>
      </c>
      <c r="B524" s="46">
        <v>22100330</v>
      </c>
      <c r="C524" s="47" t="s">
        <v>3250</v>
      </c>
      <c r="D524" s="37">
        <v>1700000</v>
      </c>
      <c r="E524" s="64" t="s">
        <v>20</v>
      </c>
      <c r="F524" s="37">
        <v>1700000</v>
      </c>
      <c r="G524" s="37"/>
      <c r="H524" s="52"/>
      <c r="I524" s="52"/>
    </row>
    <row r="525" spans="1:9" ht="15" customHeight="1" x14ac:dyDescent="0.3">
      <c r="A525" s="638" t="s">
        <v>2544</v>
      </c>
      <c r="B525" s="638"/>
      <c r="C525" s="638"/>
      <c r="D525" s="41">
        <f>SUM(D522:D524)</f>
        <v>18000000</v>
      </c>
      <c r="E525" s="41">
        <f>SUM(E522:E524)</f>
        <v>0</v>
      </c>
      <c r="F525" s="41">
        <f>SUM(F522:F524)</f>
        <v>18000000</v>
      </c>
      <c r="G525" s="41"/>
      <c r="H525" s="52"/>
      <c r="I525" s="52"/>
    </row>
    <row r="526" spans="1:9" ht="15" customHeight="1" x14ac:dyDescent="0.3">
      <c r="A526" s="50">
        <v>61</v>
      </c>
      <c r="B526" s="35" t="s">
        <v>2567</v>
      </c>
      <c r="F526" s="12"/>
      <c r="H526" s="52"/>
      <c r="I526" s="52"/>
    </row>
    <row r="527" spans="1:9" ht="15" customHeight="1" x14ac:dyDescent="0.3">
      <c r="A527" s="45">
        <v>1</v>
      </c>
      <c r="B527" s="46">
        <v>22100346</v>
      </c>
      <c r="C527" s="47" t="s">
        <v>3251</v>
      </c>
      <c r="D527" s="37">
        <v>6000000</v>
      </c>
      <c r="E527" s="64" t="s">
        <v>20</v>
      </c>
      <c r="F527" s="37">
        <v>6000000</v>
      </c>
      <c r="G527" s="37"/>
      <c r="H527" s="52"/>
      <c r="I527" s="52"/>
    </row>
    <row r="528" spans="1:9" ht="20.399999999999999" customHeight="1" x14ac:dyDescent="0.3">
      <c r="A528" s="45">
        <v>2</v>
      </c>
      <c r="B528" s="46">
        <v>22100347</v>
      </c>
      <c r="C528" s="47" t="s">
        <v>3252</v>
      </c>
      <c r="D528" s="37">
        <v>2000000</v>
      </c>
      <c r="E528" s="64" t="s">
        <v>20</v>
      </c>
      <c r="F528" s="37">
        <v>2000000</v>
      </c>
      <c r="G528" s="37"/>
      <c r="H528" s="52"/>
      <c r="I528" s="52"/>
    </row>
    <row r="529" spans="1:9" ht="15" customHeight="1" x14ac:dyDescent="0.3">
      <c r="A529" s="45">
        <v>3</v>
      </c>
      <c r="B529" s="46">
        <v>22100348</v>
      </c>
      <c r="C529" s="47" t="s">
        <v>3253</v>
      </c>
      <c r="D529" s="37">
        <v>2000000</v>
      </c>
      <c r="E529" s="37">
        <v>325000</v>
      </c>
      <c r="F529" s="37">
        <v>2000000</v>
      </c>
      <c r="G529" s="37"/>
      <c r="H529" s="52"/>
      <c r="I529" s="52"/>
    </row>
    <row r="530" spans="1:9" ht="27.6" x14ac:dyDescent="0.3">
      <c r="A530" s="45">
        <v>4</v>
      </c>
      <c r="B530" s="46">
        <v>22100349</v>
      </c>
      <c r="C530" s="47" t="s">
        <v>3254</v>
      </c>
      <c r="D530" s="37">
        <v>7000000</v>
      </c>
      <c r="E530" s="64" t="s">
        <v>20</v>
      </c>
      <c r="F530" s="37">
        <v>4000000</v>
      </c>
      <c r="G530" s="37"/>
      <c r="H530" s="52"/>
      <c r="I530" s="52"/>
    </row>
    <row r="531" spans="1:9" ht="27.6" x14ac:dyDescent="0.3">
      <c r="A531" s="45">
        <v>5</v>
      </c>
      <c r="B531" s="46">
        <v>22100350</v>
      </c>
      <c r="C531" s="47" t="s">
        <v>3255</v>
      </c>
      <c r="D531" s="37">
        <v>10000000</v>
      </c>
      <c r="E531" s="64" t="s">
        <v>20</v>
      </c>
      <c r="F531" s="37">
        <v>5000000</v>
      </c>
      <c r="G531" s="37"/>
      <c r="H531" s="52"/>
      <c r="I531" s="52"/>
    </row>
    <row r="532" spans="1:9" ht="27.6" x14ac:dyDescent="0.3">
      <c r="A532" s="45">
        <v>6</v>
      </c>
      <c r="B532" s="46">
        <v>22100351</v>
      </c>
      <c r="C532" s="47" t="s">
        <v>3256</v>
      </c>
      <c r="D532" s="37">
        <v>5000000</v>
      </c>
      <c r="E532" s="64" t="s">
        <v>20</v>
      </c>
      <c r="F532" s="37">
        <v>2500000</v>
      </c>
      <c r="G532" s="37"/>
      <c r="H532" s="52"/>
      <c r="I532" s="52"/>
    </row>
    <row r="533" spans="1:9" ht="27.6" x14ac:dyDescent="0.3">
      <c r="A533" s="45">
        <v>7</v>
      </c>
      <c r="B533" s="46">
        <v>22100352</v>
      </c>
      <c r="C533" s="47" t="s">
        <v>3257</v>
      </c>
      <c r="D533" s="37">
        <v>2000000</v>
      </c>
      <c r="E533" s="37">
        <v>600000</v>
      </c>
      <c r="F533" s="37">
        <v>2000000</v>
      </c>
      <c r="G533" s="37"/>
      <c r="H533" s="52"/>
      <c r="I533" s="52"/>
    </row>
    <row r="534" spans="1:9" ht="15" customHeight="1" x14ac:dyDescent="0.3">
      <c r="A534" s="45">
        <v>8</v>
      </c>
      <c r="B534" s="46">
        <v>22100354</v>
      </c>
      <c r="C534" s="47" t="s">
        <v>3258</v>
      </c>
      <c r="D534" s="37">
        <v>40000000</v>
      </c>
      <c r="E534" s="37">
        <v>2500000</v>
      </c>
      <c r="F534" s="37">
        <v>20000000</v>
      </c>
      <c r="G534" s="37"/>
      <c r="H534" s="52"/>
      <c r="I534" s="52"/>
    </row>
    <row r="535" spans="1:9" ht="27.6" x14ac:dyDescent="0.3">
      <c r="A535" s="45">
        <v>9</v>
      </c>
      <c r="B535" s="46">
        <v>22100355</v>
      </c>
      <c r="C535" s="47" t="s">
        <v>3259</v>
      </c>
      <c r="D535" s="37">
        <v>3500000</v>
      </c>
      <c r="E535" s="37">
        <v>510000</v>
      </c>
      <c r="F535" s="37">
        <v>1500000</v>
      </c>
      <c r="G535" s="37"/>
      <c r="H535" s="52"/>
      <c r="I535" s="52"/>
    </row>
    <row r="536" spans="1:9" ht="27.6" x14ac:dyDescent="0.3">
      <c r="A536" s="45">
        <v>10</v>
      </c>
      <c r="B536" s="46">
        <v>22100684</v>
      </c>
      <c r="C536" s="47" t="s">
        <v>3260</v>
      </c>
      <c r="D536" s="37">
        <v>7500000</v>
      </c>
      <c r="E536" s="64" t="s">
        <v>20</v>
      </c>
      <c r="F536" s="37">
        <v>7500000</v>
      </c>
      <c r="G536" s="37"/>
      <c r="H536" s="52"/>
      <c r="I536" s="52"/>
    </row>
    <row r="537" spans="1:9" ht="15" customHeight="1" x14ac:dyDescent="0.3">
      <c r="A537" s="45">
        <v>11</v>
      </c>
      <c r="B537" s="46">
        <v>22100696</v>
      </c>
      <c r="C537" s="47" t="s">
        <v>3261</v>
      </c>
      <c r="D537" s="37">
        <v>7500000</v>
      </c>
      <c r="E537" s="37">
        <v>1760000</v>
      </c>
      <c r="F537" s="37">
        <v>7500000</v>
      </c>
      <c r="G537" s="37"/>
      <c r="H537" s="52"/>
      <c r="I537" s="52"/>
    </row>
    <row r="538" spans="1:9" ht="15" customHeight="1" x14ac:dyDescent="0.3">
      <c r="A538" s="638" t="s">
        <v>2573</v>
      </c>
      <c r="B538" s="638"/>
      <c r="C538" s="638"/>
      <c r="D538" s="41">
        <f>SUM(D527:D537)</f>
        <v>92500000</v>
      </c>
      <c r="E538" s="41">
        <v>5695000</v>
      </c>
      <c r="F538" s="41">
        <f>SUM(F527:F537)</f>
        <v>60000000</v>
      </c>
      <c r="G538" s="41"/>
      <c r="H538" s="52"/>
      <c r="I538" s="52"/>
    </row>
    <row r="539" spans="1:9" ht="15" customHeight="1" x14ac:dyDescent="0.3">
      <c r="A539" s="50">
        <v>62</v>
      </c>
      <c r="B539" s="35" t="s">
        <v>2631</v>
      </c>
      <c r="F539" s="12"/>
      <c r="H539" s="52"/>
      <c r="I539" s="52"/>
    </row>
    <row r="540" spans="1:9" ht="15" customHeight="1" x14ac:dyDescent="0.3">
      <c r="A540" s="45">
        <v>1</v>
      </c>
      <c r="B540" s="46">
        <v>22100251</v>
      </c>
      <c r="C540" s="47" t="s">
        <v>12</v>
      </c>
      <c r="D540" s="37">
        <v>3000000</v>
      </c>
      <c r="E540" s="64" t="s">
        <v>20</v>
      </c>
      <c r="F540" s="37">
        <v>1500000</v>
      </c>
      <c r="G540" s="37"/>
      <c r="H540" s="52"/>
      <c r="I540" s="52"/>
    </row>
    <row r="541" spans="1:9" ht="15" customHeight="1" x14ac:dyDescent="0.3">
      <c r="A541" s="45">
        <v>2</v>
      </c>
      <c r="B541" s="46">
        <v>22100252</v>
      </c>
      <c r="C541" s="47" t="s">
        <v>1480</v>
      </c>
      <c r="D541" s="37">
        <v>4000000</v>
      </c>
      <c r="E541" s="64" t="s">
        <v>20</v>
      </c>
      <c r="F541" s="37">
        <v>2000000</v>
      </c>
      <c r="G541" s="37"/>
      <c r="H541" s="52"/>
      <c r="I541" s="52"/>
    </row>
    <row r="542" spans="1:9" ht="15" customHeight="1" x14ac:dyDescent="0.3">
      <c r="A542" s="45">
        <v>3</v>
      </c>
      <c r="B542" s="46">
        <v>22100253</v>
      </c>
      <c r="C542" s="47" t="s">
        <v>13</v>
      </c>
      <c r="D542" s="37">
        <v>11000000</v>
      </c>
      <c r="E542" s="37">
        <v>3413000</v>
      </c>
      <c r="F542" s="37">
        <v>7000000</v>
      </c>
      <c r="G542" s="37"/>
      <c r="H542" s="52"/>
      <c r="I542" s="52"/>
    </row>
    <row r="543" spans="1:9" ht="15" customHeight="1" x14ac:dyDescent="0.3">
      <c r="A543" s="45">
        <v>4</v>
      </c>
      <c r="B543" s="46">
        <v>22100254</v>
      </c>
      <c r="C543" s="47" t="s">
        <v>774</v>
      </c>
      <c r="D543" s="37">
        <v>1000000</v>
      </c>
      <c r="E543" s="64" t="s">
        <v>20</v>
      </c>
      <c r="F543" s="37">
        <v>1000000</v>
      </c>
      <c r="G543" s="37"/>
      <c r="H543" s="52"/>
      <c r="I543" s="52"/>
    </row>
    <row r="544" spans="1:9" ht="15" customHeight="1" x14ac:dyDescent="0.3">
      <c r="A544" s="45">
        <v>5</v>
      </c>
      <c r="B544" s="46">
        <v>22100344</v>
      </c>
      <c r="C544" s="47" t="s">
        <v>3262</v>
      </c>
      <c r="D544" s="37">
        <v>1000000</v>
      </c>
      <c r="E544" s="64" t="s">
        <v>20</v>
      </c>
      <c r="F544" s="37">
        <v>0</v>
      </c>
      <c r="G544" s="37"/>
      <c r="H544" s="52"/>
      <c r="I544" s="52"/>
    </row>
    <row r="545" spans="1:9" ht="15" customHeight="1" x14ac:dyDescent="0.3">
      <c r="A545" s="45">
        <v>6</v>
      </c>
      <c r="B545" s="46">
        <v>22100694</v>
      </c>
      <c r="C545" s="47" t="s">
        <v>3263</v>
      </c>
      <c r="D545" s="37">
        <v>75000000</v>
      </c>
      <c r="E545" s="64" t="s">
        <v>20</v>
      </c>
      <c r="F545" s="37">
        <v>75000000</v>
      </c>
      <c r="G545" s="37"/>
      <c r="H545" s="52"/>
      <c r="I545" s="52"/>
    </row>
    <row r="546" spans="1:9" ht="15" customHeight="1" x14ac:dyDescent="0.3">
      <c r="A546" s="638" t="s">
        <v>2668</v>
      </c>
      <c r="B546" s="638"/>
      <c r="C546" s="638"/>
      <c r="D546" s="41">
        <f>SUM(D540:D545)</f>
        <v>95000000</v>
      </c>
      <c r="E546" s="41">
        <f>SUM(E540:E545)</f>
        <v>3413000</v>
      </c>
      <c r="F546" s="41">
        <f>SUM(F540:F545)</f>
        <v>86500000</v>
      </c>
      <c r="G546" s="41"/>
      <c r="H546" s="52"/>
      <c r="I546" s="52"/>
    </row>
    <row r="547" spans="1:9" ht="15" customHeight="1" x14ac:dyDescent="0.3">
      <c r="A547" s="50">
        <v>63</v>
      </c>
      <c r="B547" s="35" t="s">
        <v>2669</v>
      </c>
      <c r="F547" s="12"/>
      <c r="H547" s="52"/>
      <c r="I547" s="52"/>
    </row>
    <row r="548" spans="1:9" ht="15" customHeight="1" x14ac:dyDescent="0.3">
      <c r="A548" s="21">
        <v>1</v>
      </c>
      <c r="B548" s="54">
        <v>22100204</v>
      </c>
      <c r="C548" s="23" t="s">
        <v>449</v>
      </c>
      <c r="D548" s="24">
        <v>1000000</v>
      </c>
      <c r="E548" s="64" t="s">
        <v>20</v>
      </c>
      <c r="F548" s="24">
        <v>1000000</v>
      </c>
      <c r="G548" s="37"/>
      <c r="H548" s="52"/>
      <c r="I548" s="52"/>
    </row>
    <row r="549" spans="1:9" ht="27.6" x14ac:dyDescent="0.3">
      <c r="A549" s="21">
        <v>2</v>
      </c>
      <c r="B549" s="54">
        <v>22100454</v>
      </c>
      <c r="C549" s="23" t="s">
        <v>882</v>
      </c>
      <c r="D549" s="24">
        <v>1000000</v>
      </c>
      <c r="E549" s="64" t="s">
        <v>20</v>
      </c>
      <c r="F549" s="24">
        <v>1000000</v>
      </c>
      <c r="G549" s="37"/>
      <c r="H549" s="52"/>
      <c r="I549" s="52"/>
    </row>
    <row r="550" spans="1:9" ht="15" customHeight="1" x14ac:dyDescent="0.3">
      <c r="A550" s="21">
        <v>3</v>
      </c>
      <c r="B550" s="54">
        <v>22100557</v>
      </c>
      <c r="C550" s="23" t="s">
        <v>3264</v>
      </c>
      <c r="D550" s="24">
        <v>27000000</v>
      </c>
      <c r="E550" s="64" t="s">
        <v>20</v>
      </c>
      <c r="F550" s="24">
        <v>27000000</v>
      </c>
      <c r="G550" s="37"/>
      <c r="H550" s="52"/>
      <c r="I550" s="52"/>
    </row>
    <row r="551" spans="1:9" ht="27.6" x14ac:dyDescent="0.3">
      <c r="A551" s="21">
        <v>4</v>
      </c>
      <c r="B551" s="54">
        <v>22100558</v>
      </c>
      <c r="C551" s="23" t="s">
        <v>3265</v>
      </c>
      <c r="D551" s="24">
        <v>1600000</v>
      </c>
      <c r="E551" s="64" t="s">
        <v>20</v>
      </c>
      <c r="F551" s="24">
        <v>1600000</v>
      </c>
      <c r="G551" s="37"/>
      <c r="H551" s="52"/>
      <c r="I551" s="52"/>
    </row>
    <row r="552" spans="1:9" ht="27.6" x14ac:dyDescent="0.3">
      <c r="A552" s="21">
        <v>5</v>
      </c>
      <c r="B552" s="54">
        <v>22100559</v>
      </c>
      <c r="C552" s="23" t="s">
        <v>3266</v>
      </c>
      <c r="D552" s="24">
        <v>1500000</v>
      </c>
      <c r="E552" s="64" t="s">
        <v>20</v>
      </c>
      <c r="F552" s="24">
        <v>1500000</v>
      </c>
      <c r="G552" s="37"/>
      <c r="H552" s="52"/>
      <c r="I552" s="52"/>
    </row>
    <row r="553" spans="1:9" ht="15" customHeight="1" x14ac:dyDescent="0.3">
      <c r="A553" s="21">
        <v>6</v>
      </c>
      <c r="B553" s="54">
        <v>22100560</v>
      </c>
      <c r="C553" s="23" t="s">
        <v>3267</v>
      </c>
      <c r="D553" s="24">
        <v>1000000</v>
      </c>
      <c r="E553" s="64" t="s">
        <v>20</v>
      </c>
      <c r="F553" s="24">
        <v>1000000</v>
      </c>
      <c r="G553" s="37"/>
      <c r="H553" s="52"/>
      <c r="I553" s="52"/>
    </row>
    <row r="554" spans="1:9" ht="15" customHeight="1" x14ac:dyDescent="0.3">
      <c r="A554" s="21">
        <v>7</v>
      </c>
      <c r="B554" s="54">
        <v>22100561</v>
      </c>
      <c r="C554" s="23" t="s">
        <v>3268</v>
      </c>
      <c r="D554" s="24">
        <v>1000000</v>
      </c>
      <c r="E554" s="64" t="s">
        <v>20</v>
      </c>
      <c r="F554" s="24">
        <v>1000000</v>
      </c>
      <c r="G554" s="37"/>
      <c r="H554" s="52"/>
      <c r="I554" s="52"/>
    </row>
    <row r="555" spans="1:9" ht="27.6" x14ac:dyDescent="0.3">
      <c r="A555" s="21">
        <v>8</v>
      </c>
      <c r="B555" s="54">
        <v>22100562</v>
      </c>
      <c r="C555" s="23" t="s">
        <v>3269</v>
      </c>
      <c r="D555" s="24">
        <v>1000000</v>
      </c>
      <c r="E555" s="64" t="s">
        <v>20</v>
      </c>
      <c r="F555" s="24">
        <v>1000000</v>
      </c>
      <c r="G555" s="37"/>
      <c r="H555" s="52"/>
      <c r="I555" s="52"/>
    </row>
    <row r="556" spans="1:9" x14ac:dyDescent="0.3">
      <c r="A556" s="21">
        <v>9</v>
      </c>
      <c r="B556" s="54">
        <v>22100563</v>
      </c>
      <c r="C556" s="23" t="s">
        <v>3270</v>
      </c>
      <c r="D556" s="24">
        <v>3000000</v>
      </c>
      <c r="E556" s="64" t="s">
        <v>20</v>
      </c>
      <c r="F556" s="24">
        <v>3000000</v>
      </c>
      <c r="G556" s="37"/>
      <c r="H556" s="52"/>
      <c r="I556" s="52"/>
    </row>
    <row r="557" spans="1:9" ht="55.2" x14ac:dyDescent="0.3">
      <c r="A557" s="21">
        <v>10</v>
      </c>
      <c r="B557" s="54">
        <v>22100564</v>
      </c>
      <c r="C557" s="23" t="s">
        <v>3271</v>
      </c>
      <c r="D557" s="24">
        <v>1000000</v>
      </c>
      <c r="E557" s="64" t="s">
        <v>20</v>
      </c>
      <c r="F557" s="24">
        <v>1000000</v>
      </c>
      <c r="G557" s="37"/>
      <c r="H557" s="52"/>
      <c r="I557" s="52"/>
    </row>
    <row r="558" spans="1:9" ht="15" customHeight="1" x14ac:dyDescent="0.3">
      <c r="A558" s="21">
        <v>11</v>
      </c>
      <c r="B558" s="54">
        <v>22100565</v>
      </c>
      <c r="C558" s="23" t="s">
        <v>3272</v>
      </c>
      <c r="D558" s="24">
        <v>1500000</v>
      </c>
      <c r="E558" s="64" t="s">
        <v>20</v>
      </c>
      <c r="F558" s="24">
        <v>1500000</v>
      </c>
      <c r="G558" s="37"/>
      <c r="H558" s="52"/>
      <c r="I558" s="52"/>
    </row>
    <row r="559" spans="1:9" ht="22.8" customHeight="1" x14ac:dyDescent="0.3">
      <c r="A559" s="21">
        <v>12</v>
      </c>
      <c r="B559" s="54">
        <v>22100568</v>
      </c>
      <c r="C559" s="23" t="s">
        <v>3273</v>
      </c>
      <c r="D559" s="24">
        <v>1000000</v>
      </c>
      <c r="E559" s="64" t="s">
        <v>20</v>
      </c>
      <c r="F559" s="24">
        <v>1000000</v>
      </c>
      <c r="G559" s="37"/>
      <c r="H559" s="52"/>
      <c r="I559" s="52"/>
    </row>
    <row r="560" spans="1:9" ht="15" customHeight="1" x14ac:dyDescent="0.3">
      <c r="A560" s="21">
        <v>13</v>
      </c>
      <c r="B560" s="54">
        <v>22100570</v>
      </c>
      <c r="C560" s="23" t="s">
        <v>3274</v>
      </c>
      <c r="D560" s="24">
        <v>13500000</v>
      </c>
      <c r="E560" s="64" t="s">
        <v>20</v>
      </c>
      <c r="F560" s="24">
        <v>13500000</v>
      </c>
      <c r="G560" s="37"/>
      <c r="H560" s="52"/>
      <c r="I560" s="52"/>
    </row>
    <row r="561" spans="1:9" ht="15" customHeight="1" x14ac:dyDescent="0.3">
      <c r="A561" s="21">
        <v>14</v>
      </c>
      <c r="B561" s="54">
        <v>22100567</v>
      </c>
      <c r="C561" s="23" t="s">
        <v>3275</v>
      </c>
      <c r="D561" s="24">
        <v>500000</v>
      </c>
      <c r="E561" s="64" t="s">
        <v>20</v>
      </c>
      <c r="F561" s="24">
        <v>500000</v>
      </c>
      <c r="G561" s="37"/>
      <c r="H561" s="52"/>
      <c r="I561" s="52"/>
    </row>
    <row r="562" spans="1:9" ht="27.6" x14ac:dyDescent="0.3">
      <c r="A562" s="21">
        <v>15</v>
      </c>
      <c r="B562" s="54">
        <v>22100569</v>
      </c>
      <c r="C562" s="23" t="s">
        <v>3276</v>
      </c>
      <c r="D562" s="24">
        <v>400000</v>
      </c>
      <c r="E562" s="64" t="s">
        <v>20</v>
      </c>
      <c r="F562" s="24">
        <v>400000</v>
      </c>
      <c r="G562" s="37"/>
      <c r="H562" s="52"/>
      <c r="I562" s="52"/>
    </row>
    <row r="563" spans="1:9" ht="22.8" customHeight="1" x14ac:dyDescent="0.3">
      <c r="A563" s="657" t="s">
        <v>2688</v>
      </c>
      <c r="B563" s="657"/>
      <c r="C563" s="657"/>
      <c r="D563" s="41">
        <f>SUM(D548:D562)</f>
        <v>56000000</v>
      </c>
      <c r="E563" s="42">
        <f>SUM(E548:E562)</f>
        <v>0</v>
      </c>
      <c r="F563" s="41">
        <f>SUM(F548:F562)</f>
        <v>56000000</v>
      </c>
      <c r="G563" s="41"/>
      <c r="H563" s="52"/>
      <c r="I563" s="52"/>
    </row>
    <row r="564" spans="1:9" ht="15" customHeight="1" x14ac:dyDescent="0.3">
      <c r="A564" s="50">
        <v>64</v>
      </c>
      <c r="B564" s="35" t="s">
        <v>2689</v>
      </c>
      <c r="F564" s="12"/>
      <c r="H564" s="52"/>
      <c r="I564" s="52"/>
    </row>
    <row r="565" spans="1:9" ht="15" customHeight="1" x14ac:dyDescent="0.3">
      <c r="A565" s="45">
        <v>1</v>
      </c>
      <c r="B565" s="46">
        <v>22100254</v>
      </c>
      <c r="C565" s="47" t="s">
        <v>774</v>
      </c>
      <c r="D565" s="37">
        <v>2500000</v>
      </c>
      <c r="E565" s="25" t="s">
        <v>20</v>
      </c>
      <c r="F565" s="37">
        <v>2500000</v>
      </c>
      <c r="G565" s="37"/>
      <c r="H565" s="52"/>
      <c r="I565" s="52"/>
    </row>
    <row r="566" spans="1:9" ht="15" customHeight="1" x14ac:dyDescent="0.3">
      <c r="A566" s="45">
        <v>2</v>
      </c>
      <c r="B566" s="46">
        <v>22100563</v>
      </c>
      <c r="C566" s="47" t="s">
        <v>3270</v>
      </c>
      <c r="D566" s="37">
        <v>18000000</v>
      </c>
      <c r="E566" s="55">
        <v>4500000</v>
      </c>
      <c r="F566" s="37">
        <v>18000000</v>
      </c>
      <c r="G566" s="37"/>
      <c r="H566" s="52"/>
      <c r="I566" s="52"/>
    </row>
    <row r="567" spans="1:9" ht="15" customHeight="1" x14ac:dyDescent="0.3">
      <c r="A567" s="45">
        <v>3</v>
      </c>
      <c r="B567" s="46">
        <v>22100576</v>
      </c>
      <c r="C567" s="47" t="s">
        <v>3277</v>
      </c>
      <c r="D567" s="37">
        <v>7000000</v>
      </c>
      <c r="E567" s="25" t="s">
        <v>20</v>
      </c>
      <c r="F567" s="37">
        <v>3500000</v>
      </c>
      <c r="G567" s="37"/>
      <c r="H567" s="52"/>
      <c r="I567" s="52"/>
    </row>
    <row r="568" spans="1:9" ht="15" customHeight="1" x14ac:dyDescent="0.3">
      <c r="A568" s="45">
        <v>4</v>
      </c>
      <c r="B568" s="46">
        <v>22100577</v>
      </c>
      <c r="C568" s="47" t="s">
        <v>3278</v>
      </c>
      <c r="D568" s="37">
        <v>500000</v>
      </c>
      <c r="E568" s="25" t="s">
        <v>20</v>
      </c>
      <c r="F568" s="37">
        <v>500000</v>
      </c>
      <c r="G568" s="37"/>
      <c r="H568" s="52"/>
      <c r="I568" s="52"/>
    </row>
    <row r="569" spans="1:9" ht="15" customHeight="1" x14ac:dyDescent="0.3">
      <c r="A569" s="45">
        <v>5</v>
      </c>
      <c r="B569" s="46">
        <v>22100578</v>
      </c>
      <c r="C569" s="47" t="s">
        <v>3279</v>
      </c>
      <c r="D569" s="37">
        <v>3000000</v>
      </c>
      <c r="E569" s="25" t="s">
        <v>20</v>
      </c>
      <c r="F569" s="37">
        <v>3000000</v>
      </c>
      <c r="G569" s="37"/>
      <c r="H569" s="52"/>
      <c r="I569" s="52"/>
    </row>
    <row r="570" spans="1:9" ht="22.8" customHeight="1" x14ac:dyDescent="0.3">
      <c r="A570" s="45">
        <v>6</v>
      </c>
      <c r="B570" s="46">
        <v>22100579</v>
      </c>
      <c r="C570" s="47" t="s">
        <v>3280</v>
      </c>
      <c r="D570" s="37">
        <v>4000000</v>
      </c>
      <c r="E570" s="25" t="s">
        <v>20</v>
      </c>
      <c r="F570" s="37">
        <v>4000000</v>
      </c>
      <c r="G570" s="37"/>
      <c r="H570" s="52"/>
      <c r="I570" s="52"/>
    </row>
    <row r="571" spans="1:9" ht="27.6" x14ac:dyDescent="0.3">
      <c r="A571" s="45">
        <v>7</v>
      </c>
      <c r="B571" s="46">
        <v>22100581</v>
      </c>
      <c r="C571" s="47" t="s">
        <v>174</v>
      </c>
      <c r="D571" s="37">
        <v>1000000</v>
      </c>
      <c r="E571" s="25" t="s">
        <v>20</v>
      </c>
      <c r="F571" s="37">
        <v>1000000</v>
      </c>
      <c r="G571" s="37"/>
      <c r="H571" s="52"/>
      <c r="I571" s="52"/>
    </row>
    <row r="572" spans="1:9" ht="27.6" x14ac:dyDescent="0.3">
      <c r="A572" s="45">
        <v>8</v>
      </c>
      <c r="B572" s="46">
        <v>22100582</v>
      </c>
      <c r="C572" s="47" t="s">
        <v>3281</v>
      </c>
      <c r="D572" s="37">
        <v>2000000</v>
      </c>
      <c r="E572" s="25" t="s">
        <v>20</v>
      </c>
      <c r="F572" s="37">
        <v>2000000</v>
      </c>
      <c r="G572" s="37"/>
      <c r="H572" s="52"/>
      <c r="I572" s="52"/>
    </row>
    <row r="573" spans="1:9" ht="27.6" x14ac:dyDescent="0.3">
      <c r="A573" s="45">
        <v>9</v>
      </c>
      <c r="B573" s="46">
        <v>22100584</v>
      </c>
      <c r="C573" s="47" t="s">
        <v>3282</v>
      </c>
      <c r="D573" s="37">
        <v>2000000</v>
      </c>
      <c r="E573" s="25" t="s">
        <v>20</v>
      </c>
      <c r="F573" s="37">
        <v>2000000</v>
      </c>
      <c r="G573" s="37"/>
      <c r="H573" s="52"/>
      <c r="I573" s="52"/>
    </row>
    <row r="574" spans="1:9" ht="15" customHeight="1" x14ac:dyDescent="0.3">
      <c r="A574" s="638" t="s">
        <v>2698</v>
      </c>
      <c r="B574" s="638"/>
      <c r="C574" s="638"/>
      <c r="D574" s="41">
        <f>SUM(D565:D573)</f>
        <v>40000000</v>
      </c>
      <c r="E574" s="41">
        <f>SUM(E565:E573)</f>
        <v>4500000</v>
      </c>
      <c r="F574" s="41">
        <f>SUM(F565:F573)</f>
        <v>36500000</v>
      </c>
      <c r="G574" s="41"/>
      <c r="H574" s="52"/>
      <c r="I574" s="52"/>
    </row>
    <row r="575" spans="1:9" ht="15" customHeight="1" x14ac:dyDescent="0.3">
      <c r="A575" s="50">
        <v>63</v>
      </c>
      <c r="B575" s="35" t="s">
        <v>3135</v>
      </c>
      <c r="F575" s="12"/>
      <c r="H575" s="52"/>
      <c r="I575" s="52"/>
    </row>
    <row r="576" spans="1:9" ht="27.6" x14ac:dyDescent="0.3">
      <c r="A576" s="45">
        <v>1</v>
      </c>
      <c r="B576" s="46">
        <v>22100227</v>
      </c>
      <c r="C576" s="47" t="s">
        <v>3283</v>
      </c>
      <c r="D576" s="37">
        <v>20000000</v>
      </c>
      <c r="E576" s="64" t="s">
        <v>20</v>
      </c>
      <c r="F576" s="37">
        <v>10000000</v>
      </c>
      <c r="G576" s="37"/>
      <c r="H576" s="52"/>
      <c r="I576" s="52"/>
    </row>
    <row r="577" spans="1:9" ht="15" customHeight="1" x14ac:dyDescent="0.3">
      <c r="A577" s="45">
        <v>2</v>
      </c>
      <c r="B577" s="46">
        <v>22100230</v>
      </c>
      <c r="C577" s="47" t="s">
        <v>3284</v>
      </c>
      <c r="D577" s="37">
        <v>10000000</v>
      </c>
      <c r="E577" s="64" t="s">
        <v>20</v>
      </c>
      <c r="F577" s="37">
        <v>10000000</v>
      </c>
      <c r="G577" s="37"/>
      <c r="H577" s="52"/>
      <c r="I577" s="52"/>
    </row>
    <row r="578" spans="1:9" ht="15" customHeight="1" x14ac:dyDescent="0.3">
      <c r="A578" s="45">
        <v>3</v>
      </c>
      <c r="B578" s="46">
        <v>22100234</v>
      </c>
      <c r="C578" s="47" t="s">
        <v>3285</v>
      </c>
      <c r="D578" s="37">
        <v>10000000</v>
      </c>
      <c r="E578" s="64" t="s">
        <v>20</v>
      </c>
      <c r="F578" s="37">
        <v>10000000</v>
      </c>
      <c r="G578" s="37"/>
      <c r="H578" s="52"/>
      <c r="I578" s="52"/>
    </row>
    <row r="579" spans="1:9" ht="15" customHeight="1" x14ac:dyDescent="0.3">
      <c r="A579" s="45">
        <v>4</v>
      </c>
      <c r="B579" s="46">
        <v>22100228</v>
      </c>
      <c r="C579" s="47" t="s">
        <v>3286</v>
      </c>
      <c r="D579" s="37">
        <v>500000000</v>
      </c>
      <c r="E579" s="64" t="s">
        <v>20</v>
      </c>
      <c r="F579" s="68">
        <v>500000000</v>
      </c>
      <c r="G579" s="37"/>
      <c r="H579" s="52"/>
      <c r="I579" s="52"/>
    </row>
    <row r="580" spans="1:9" ht="27.6" x14ac:dyDescent="0.3">
      <c r="A580" s="45">
        <v>5</v>
      </c>
      <c r="B580" s="46">
        <v>22100236</v>
      </c>
      <c r="C580" s="47" t="s">
        <v>3287</v>
      </c>
      <c r="D580" s="37">
        <v>100000000</v>
      </c>
      <c r="E580" s="55">
        <v>35981550</v>
      </c>
      <c r="F580" s="68">
        <v>100000000</v>
      </c>
      <c r="G580" s="37"/>
      <c r="H580" s="52"/>
      <c r="I580" s="52"/>
    </row>
    <row r="581" spans="1:9" ht="15" customHeight="1" x14ac:dyDescent="0.3">
      <c r="A581" s="45">
        <v>6</v>
      </c>
      <c r="B581" s="46">
        <v>22100232</v>
      </c>
      <c r="C581" s="47" t="s">
        <v>3288</v>
      </c>
      <c r="D581" s="37">
        <v>20000000</v>
      </c>
      <c r="E581" s="64" t="s">
        <v>20</v>
      </c>
      <c r="F581" s="37">
        <v>20000000</v>
      </c>
      <c r="G581" s="37"/>
      <c r="H581" s="52"/>
      <c r="I581" s="52"/>
    </row>
    <row r="582" spans="1:9" ht="15" customHeight="1" x14ac:dyDescent="0.3">
      <c r="A582" s="45">
        <v>7</v>
      </c>
      <c r="B582" s="46">
        <v>22100235</v>
      </c>
      <c r="C582" s="47" t="s">
        <v>417</v>
      </c>
      <c r="D582" s="37">
        <v>200000000</v>
      </c>
      <c r="E582" s="64" t="s">
        <v>20</v>
      </c>
      <c r="F582" s="37">
        <v>200000000</v>
      </c>
      <c r="G582" s="37"/>
      <c r="H582" s="52"/>
      <c r="I582" s="52"/>
    </row>
    <row r="583" spans="1:9" ht="27.6" x14ac:dyDescent="0.3">
      <c r="A583" s="45">
        <v>8</v>
      </c>
      <c r="B583" s="46">
        <v>22100229</v>
      </c>
      <c r="C583" s="47" t="s">
        <v>3289</v>
      </c>
      <c r="D583" s="37">
        <v>5000000</v>
      </c>
      <c r="E583" s="64" t="s">
        <v>20</v>
      </c>
      <c r="F583" s="37">
        <v>5000000</v>
      </c>
      <c r="G583" s="37"/>
      <c r="H583" s="52"/>
      <c r="I583" s="52"/>
    </row>
    <row r="584" spans="1:9" x14ac:dyDescent="0.3">
      <c r="A584" s="45">
        <v>9</v>
      </c>
      <c r="B584" s="46">
        <v>22100233</v>
      </c>
      <c r="C584" s="47" t="s">
        <v>3290</v>
      </c>
      <c r="D584" s="37">
        <v>15000000</v>
      </c>
      <c r="E584" s="55">
        <v>749000</v>
      </c>
      <c r="F584" s="37">
        <v>5000000</v>
      </c>
      <c r="G584" s="37"/>
      <c r="H584" s="52"/>
      <c r="I584" s="52"/>
    </row>
    <row r="585" spans="1:9" x14ac:dyDescent="0.3">
      <c r="A585" s="638" t="s">
        <v>3291</v>
      </c>
      <c r="B585" s="638"/>
      <c r="C585" s="638"/>
      <c r="D585" s="41">
        <f>SUM(D576:D584)</f>
        <v>880000000</v>
      </c>
      <c r="E585" s="41">
        <f>SUM(E576:E584)</f>
        <v>36730550</v>
      </c>
      <c r="F585" s="41">
        <f>SUM(F576:F584)</f>
        <v>860000000</v>
      </c>
      <c r="G585" s="41"/>
      <c r="H585" s="52"/>
      <c r="I585" s="52"/>
    </row>
    <row r="586" spans="1:9" ht="15" customHeight="1" x14ac:dyDescent="0.3">
      <c r="A586" s="50">
        <v>64</v>
      </c>
      <c r="B586" s="35" t="s">
        <v>2736</v>
      </c>
      <c r="F586" s="12"/>
      <c r="H586" s="52"/>
      <c r="I586" s="52"/>
    </row>
    <row r="587" spans="1:9" ht="15" customHeight="1" x14ac:dyDescent="0.3">
      <c r="A587" s="45">
        <v>1</v>
      </c>
      <c r="B587" s="46">
        <v>22100202</v>
      </c>
      <c r="C587" s="47" t="s">
        <v>448</v>
      </c>
      <c r="D587" s="37">
        <v>125000000</v>
      </c>
      <c r="E587" s="64" t="s">
        <v>20</v>
      </c>
      <c r="F587" s="37">
        <v>80000000</v>
      </c>
      <c r="G587" s="55"/>
      <c r="H587" s="52"/>
      <c r="I587" s="52"/>
    </row>
    <row r="588" spans="1:9" ht="15" customHeight="1" x14ac:dyDescent="0.3">
      <c r="A588" s="45">
        <v>2</v>
      </c>
      <c r="B588" s="46">
        <v>22100206</v>
      </c>
      <c r="C588" s="47" t="s">
        <v>450</v>
      </c>
      <c r="D588" s="37">
        <v>50000000</v>
      </c>
      <c r="E588" s="64" t="s">
        <v>20</v>
      </c>
      <c r="F588" s="37">
        <v>25000000</v>
      </c>
      <c r="G588" s="55"/>
      <c r="H588" s="52"/>
      <c r="I588" s="52"/>
    </row>
    <row r="589" spans="1:9" ht="27.6" x14ac:dyDescent="0.3">
      <c r="A589" s="45">
        <v>3</v>
      </c>
      <c r="B589" s="46">
        <v>22100207</v>
      </c>
      <c r="C589" s="47" t="s">
        <v>544</v>
      </c>
      <c r="D589" s="37">
        <v>150000000</v>
      </c>
      <c r="E589" s="37">
        <v>16742000</v>
      </c>
      <c r="F589" s="37">
        <v>100000000</v>
      </c>
      <c r="G589" s="55"/>
      <c r="H589" s="52"/>
      <c r="I589" s="52"/>
    </row>
    <row r="590" spans="1:9" ht="15" customHeight="1" x14ac:dyDescent="0.3">
      <c r="A590" s="45">
        <v>4</v>
      </c>
      <c r="B590" s="46">
        <v>22100214</v>
      </c>
      <c r="C590" s="47" t="s">
        <v>454</v>
      </c>
      <c r="D590" s="37">
        <v>25000000</v>
      </c>
      <c r="E590" s="64" t="s">
        <v>20</v>
      </c>
      <c r="F590" s="37">
        <v>20000000</v>
      </c>
      <c r="G590" s="55"/>
      <c r="H590" s="52"/>
      <c r="I590" s="52"/>
    </row>
    <row r="591" spans="1:9" ht="14.4" customHeight="1" x14ac:dyDescent="0.3">
      <c r="A591" s="45">
        <v>5</v>
      </c>
      <c r="B591" s="46">
        <v>22100228</v>
      </c>
      <c r="C591" s="47" t="s">
        <v>3286</v>
      </c>
      <c r="D591" s="37">
        <v>360000000</v>
      </c>
      <c r="E591" s="64" t="s">
        <v>20</v>
      </c>
      <c r="F591" s="37">
        <v>160000000</v>
      </c>
      <c r="G591" s="55"/>
      <c r="H591" s="52"/>
      <c r="I591" s="52"/>
    </row>
    <row r="592" spans="1:9" ht="14.4" customHeight="1" x14ac:dyDescent="0.3">
      <c r="A592" s="45">
        <v>6</v>
      </c>
      <c r="B592" s="46">
        <v>22100267</v>
      </c>
      <c r="C592" s="47" t="s">
        <v>3292</v>
      </c>
      <c r="D592" s="37">
        <v>15000000</v>
      </c>
      <c r="E592" s="37">
        <v>1786000</v>
      </c>
      <c r="F592" s="37">
        <v>5000000</v>
      </c>
      <c r="G592" s="55"/>
      <c r="H592" s="52"/>
      <c r="I592" s="52"/>
    </row>
    <row r="593" spans="1:9" ht="27.6" x14ac:dyDescent="0.3">
      <c r="A593" s="45">
        <v>7</v>
      </c>
      <c r="B593" s="46">
        <v>22100268</v>
      </c>
      <c r="C593" s="47" t="s">
        <v>3293</v>
      </c>
      <c r="D593" s="37">
        <v>30000000</v>
      </c>
      <c r="E593" s="64" t="s">
        <v>20</v>
      </c>
      <c r="F593" s="37">
        <v>10000000</v>
      </c>
      <c r="G593" s="55"/>
      <c r="H593" s="52"/>
      <c r="I593" s="52"/>
    </row>
    <row r="594" spans="1:9" ht="14.4" customHeight="1" x14ac:dyDescent="0.3">
      <c r="A594" s="45">
        <v>8</v>
      </c>
      <c r="B594" s="46">
        <v>22100269</v>
      </c>
      <c r="C594" s="47" t="s">
        <v>3294</v>
      </c>
      <c r="D594" s="37">
        <v>70000000</v>
      </c>
      <c r="E594" s="64" t="s">
        <v>20</v>
      </c>
      <c r="F594" s="37">
        <v>10000000</v>
      </c>
      <c r="G594" s="55"/>
      <c r="H594" s="52"/>
      <c r="I594" s="52"/>
    </row>
    <row r="595" spans="1:9" ht="27.6" x14ac:dyDescent="0.3">
      <c r="A595" s="45">
        <v>9</v>
      </c>
      <c r="B595" s="46">
        <v>22100270</v>
      </c>
      <c r="C595" s="47" t="s">
        <v>3295</v>
      </c>
      <c r="D595" s="37">
        <v>125000000</v>
      </c>
      <c r="E595" s="64" t="s">
        <v>20</v>
      </c>
      <c r="F595" s="37">
        <v>50000000</v>
      </c>
      <c r="G595" s="55"/>
      <c r="H595" s="52"/>
      <c r="I595" s="52"/>
    </row>
    <row r="596" spans="1:9" ht="27.6" x14ac:dyDescent="0.3">
      <c r="A596" s="45">
        <v>10</v>
      </c>
      <c r="B596" s="46">
        <v>22100271</v>
      </c>
      <c r="C596" s="47" t="s">
        <v>2281</v>
      </c>
      <c r="D596" s="37">
        <v>24000000</v>
      </c>
      <c r="E596" s="64" t="s">
        <v>20</v>
      </c>
      <c r="F596" s="37">
        <v>10000000</v>
      </c>
      <c r="G596" s="55"/>
      <c r="H596" s="52"/>
      <c r="I596" s="52"/>
    </row>
    <row r="597" spans="1:9" ht="14.4" customHeight="1" x14ac:dyDescent="0.3">
      <c r="A597" s="45">
        <v>11</v>
      </c>
      <c r="B597" s="46">
        <v>22100272</v>
      </c>
      <c r="C597" s="47" t="s">
        <v>3296</v>
      </c>
      <c r="D597" s="37">
        <v>10000000</v>
      </c>
      <c r="E597" s="64" t="s">
        <v>20</v>
      </c>
      <c r="F597" s="37">
        <v>10000000</v>
      </c>
      <c r="G597" s="55"/>
      <c r="H597" s="52"/>
      <c r="I597" s="52"/>
    </row>
    <row r="598" spans="1:9" ht="14.4" customHeight="1" x14ac:dyDescent="0.3">
      <c r="A598" s="45">
        <v>12</v>
      </c>
      <c r="B598" s="46">
        <v>22100273</v>
      </c>
      <c r="C598" s="47" t="s">
        <v>3297</v>
      </c>
      <c r="D598" s="37">
        <v>220000000</v>
      </c>
      <c r="E598" s="37">
        <v>2020000</v>
      </c>
      <c r="F598" s="37">
        <v>100000000</v>
      </c>
      <c r="G598" s="55"/>
      <c r="H598" s="52"/>
      <c r="I598" s="52"/>
    </row>
    <row r="599" spans="1:9" ht="27.6" x14ac:dyDescent="0.3">
      <c r="A599" s="45">
        <v>13</v>
      </c>
      <c r="B599" s="46">
        <v>22100274</v>
      </c>
      <c r="C599" s="47" t="s">
        <v>3298</v>
      </c>
      <c r="D599" s="37">
        <v>120000000</v>
      </c>
      <c r="E599" s="37">
        <v>5691000</v>
      </c>
      <c r="F599" s="37">
        <v>60000000</v>
      </c>
      <c r="G599" s="55"/>
      <c r="H599" s="52"/>
      <c r="I599" s="52"/>
    </row>
    <row r="600" spans="1:9" ht="41.4" x14ac:dyDescent="0.3">
      <c r="A600" s="45">
        <v>14</v>
      </c>
      <c r="B600" s="46">
        <v>22100275</v>
      </c>
      <c r="C600" s="47" t="s">
        <v>3299</v>
      </c>
      <c r="D600" s="37">
        <v>300000000</v>
      </c>
      <c r="E600" s="64" t="s">
        <v>20</v>
      </c>
      <c r="F600" s="37">
        <v>50000000</v>
      </c>
      <c r="G600" s="55"/>
      <c r="H600" s="52"/>
      <c r="I600" s="52"/>
    </row>
    <row r="601" spans="1:9" ht="41.4" x14ac:dyDescent="0.3">
      <c r="A601" s="45">
        <v>15</v>
      </c>
      <c r="B601" s="46">
        <v>22100276</v>
      </c>
      <c r="C601" s="47" t="s">
        <v>3300</v>
      </c>
      <c r="D601" s="37">
        <v>25000000</v>
      </c>
      <c r="E601" s="64" t="s">
        <v>20</v>
      </c>
      <c r="F601" s="37">
        <v>15000000</v>
      </c>
      <c r="G601" s="55"/>
      <c r="H601" s="52"/>
      <c r="I601" s="52"/>
    </row>
    <row r="602" spans="1:9" ht="14.4" customHeight="1" x14ac:dyDescent="0.3">
      <c r="A602" s="45">
        <v>16</v>
      </c>
      <c r="B602" s="46">
        <v>22100277</v>
      </c>
      <c r="C602" s="47" t="s">
        <v>3301</v>
      </c>
      <c r="D602" s="37">
        <v>45000000</v>
      </c>
      <c r="E602" s="64" t="s">
        <v>20</v>
      </c>
      <c r="F602" s="37">
        <v>45000000</v>
      </c>
      <c r="G602" s="55"/>
      <c r="H602" s="52"/>
      <c r="I602" s="52"/>
    </row>
    <row r="603" spans="1:9" ht="14.4" customHeight="1" x14ac:dyDescent="0.3">
      <c r="A603" s="45">
        <v>17</v>
      </c>
      <c r="B603" s="46">
        <v>22100278</v>
      </c>
      <c r="C603" s="47" t="s">
        <v>3302</v>
      </c>
      <c r="D603" s="37">
        <v>300000000</v>
      </c>
      <c r="E603" s="37">
        <v>1670000</v>
      </c>
      <c r="F603" s="37">
        <v>100000000</v>
      </c>
      <c r="G603" s="55"/>
      <c r="H603" s="52"/>
      <c r="I603" s="52"/>
    </row>
    <row r="604" spans="1:9" ht="41.4" x14ac:dyDescent="0.3">
      <c r="A604" s="45">
        <v>18</v>
      </c>
      <c r="B604" s="46">
        <v>22100279</v>
      </c>
      <c r="C604" s="47" t="s">
        <v>3303</v>
      </c>
      <c r="D604" s="37">
        <v>15000000</v>
      </c>
      <c r="E604" s="37">
        <v>981666.67</v>
      </c>
      <c r="F604" s="37">
        <v>8000000</v>
      </c>
      <c r="G604" s="55"/>
      <c r="H604" s="52"/>
      <c r="I604" s="52"/>
    </row>
    <row r="605" spans="1:9" ht="27.6" x14ac:dyDescent="0.3">
      <c r="A605" s="45">
        <v>19</v>
      </c>
      <c r="B605" s="46">
        <v>22100280</v>
      </c>
      <c r="C605" s="47" t="s">
        <v>3304</v>
      </c>
      <c r="D605" s="37">
        <v>500000</v>
      </c>
      <c r="E605" s="64" t="s">
        <v>20</v>
      </c>
      <c r="F605" s="37">
        <v>500000</v>
      </c>
      <c r="G605" s="55"/>
      <c r="H605" s="52"/>
      <c r="I605" s="52"/>
    </row>
    <row r="606" spans="1:9" ht="27.6" x14ac:dyDescent="0.3">
      <c r="A606" s="45">
        <v>20</v>
      </c>
      <c r="B606" s="46">
        <v>22100281</v>
      </c>
      <c r="C606" s="47" t="s">
        <v>3305</v>
      </c>
      <c r="D606" s="37">
        <v>5000000</v>
      </c>
      <c r="E606" s="64" t="s">
        <v>20</v>
      </c>
      <c r="F606" s="37">
        <v>0</v>
      </c>
      <c r="G606" s="55"/>
      <c r="H606" s="52"/>
      <c r="I606" s="52"/>
    </row>
    <row r="607" spans="1:9" ht="27.6" x14ac:dyDescent="0.3">
      <c r="A607" s="45">
        <v>21</v>
      </c>
      <c r="B607" s="46">
        <v>22100282</v>
      </c>
      <c r="C607" s="47" t="s">
        <v>3306</v>
      </c>
      <c r="D607" s="37">
        <v>30000000</v>
      </c>
      <c r="E607" s="64" t="s">
        <v>20</v>
      </c>
      <c r="F607" s="37">
        <v>15000000</v>
      </c>
      <c r="G607" s="55"/>
      <c r="H607" s="52"/>
      <c r="I607" s="52"/>
    </row>
    <row r="608" spans="1:9" ht="27.6" x14ac:dyDescent="0.3">
      <c r="A608" s="45">
        <v>22</v>
      </c>
      <c r="B608" s="46">
        <v>22100283</v>
      </c>
      <c r="C608" s="47" t="s">
        <v>2017</v>
      </c>
      <c r="D608" s="37">
        <v>20000000</v>
      </c>
      <c r="E608" s="64" t="s">
        <v>20</v>
      </c>
      <c r="F608" s="37">
        <v>10000000</v>
      </c>
      <c r="G608" s="55"/>
      <c r="H608" s="52"/>
      <c r="I608" s="52"/>
    </row>
    <row r="609" spans="1:9" ht="27.6" x14ac:dyDescent="0.3">
      <c r="A609" s="45">
        <v>23</v>
      </c>
      <c r="B609" s="46">
        <v>22100284</v>
      </c>
      <c r="C609" s="47" t="s">
        <v>3307</v>
      </c>
      <c r="D609" s="37">
        <v>100000000</v>
      </c>
      <c r="E609" s="37">
        <v>1086000</v>
      </c>
      <c r="F609" s="37">
        <v>50000000</v>
      </c>
      <c r="G609" s="55"/>
      <c r="H609" s="52"/>
      <c r="I609" s="52"/>
    </row>
    <row r="610" spans="1:9" ht="27.6" x14ac:dyDescent="0.3">
      <c r="A610" s="45">
        <v>24</v>
      </c>
      <c r="B610" s="46">
        <v>22100286</v>
      </c>
      <c r="C610" s="47" t="s">
        <v>157</v>
      </c>
      <c r="D610" s="37">
        <v>10000000</v>
      </c>
      <c r="E610" s="64" t="s">
        <v>20</v>
      </c>
      <c r="F610" s="37">
        <v>10000000</v>
      </c>
      <c r="G610" s="55"/>
      <c r="H610" s="52"/>
      <c r="I610" s="52"/>
    </row>
    <row r="611" spans="1:9" ht="27.6" x14ac:dyDescent="0.3">
      <c r="A611" s="45">
        <v>25</v>
      </c>
      <c r="B611" s="46">
        <v>22100285</v>
      </c>
      <c r="C611" s="47" t="s">
        <v>3308</v>
      </c>
      <c r="D611" s="37">
        <v>70000000</v>
      </c>
      <c r="E611" s="64" t="s">
        <v>20</v>
      </c>
      <c r="F611" s="37">
        <v>70000000</v>
      </c>
      <c r="G611" s="55"/>
      <c r="H611" s="52"/>
      <c r="I611" s="52"/>
    </row>
    <row r="612" spans="1:9" x14ac:dyDescent="0.3">
      <c r="A612" s="45">
        <v>26</v>
      </c>
      <c r="B612" s="46">
        <v>22100287</v>
      </c>
      <c r="C612" s="47" t="s">
        <v>410</v>
      </c>
      <c r="D612" s="37">
        <v>45000000</v>
      </c>
      <c r="E612" s="64" t="s">
        <v>20</v>
      </c>
      <c r="F612" s="37">
        <v>45000000</v>
      </c>
      <c r="G612" s="55"/>
      <c r="H612" s="52"/>
      <c r="I612" s="52"/>
    </row>
    <row r="613" spans="1:9" ht="27.6" x14ac:dyDescent="0.3">
      <c r="A613" s="45">
        <v>27</v>
      </c>
      <c r="B613" s="46">
        <v>22100288</v>
      </c>
      <c r="C613" s="47" t="s">
        <v>3309</v>
      </c>
      <c r="D613" s="37">
        <v>40000000</v>
      </c>
      <c r="E613" s="64" t="s">
        <v>20</v>
      </c>
      <c r="F613" s="37">
        <v>40000000</v>
      </c>
      <c r="G613" s="55"/>
      <c r="H613" s="52"/>
      <c r="I613" s="52"/>
    </row>
    <row r="614" spans="1:9" ht="27.6" x14ac:dyDescent="0.3">
      <c r="A614" s="45">
        <v>28</v>
      </c>
      <c r="B614" s="46">
        <v>22100289</v>
      </c>
      <c r="C614" s="47" t="s">
        <v>3310</v>
      </c>
      <c r="D614" s="37">
        <v>255000000</v>
      </c>
      <c r="E614" s="64" t="s">
        <v>20</v>
      </c>
      <c r="F614" s="37">
        <v>50000000</v>
      </c>
      <c r="G614" s="55"/>
      <c r="H614" s="52"/>
      <c r="I614" s="52"/>
    </row>
    <row r="615" spans="1:9" ht="41.4" x14ac:dyDescent="0.3">
      <c r="A615" s="45">
        <v>29</v>
      </c>
      <c r="B615" s="46">
        <v>22100290</v>
      </c>
      <c r="C615" s="47" t="s">
        <v>3311</v>
      </c>
      <c r="D615" s="37">
        <v>2000000</v>
      </c>
      <c r="E615" s="64" t="s">
        <v>20</v>
      </c>
      <c r="F615" s="37">
        <v>2000000</v>
      </c>
      <c r="G615" s="55"/>
      <c r="H615" s="52"/>
      <c r="I615" s="52"/>
    </row>
    <row r="616" spans="1:9" ht="27.6" x14ac:dyDescent="0.3">
      <c r="A616" s="45">
        <v>30</v>
      </c>
      <c r="B616" s="46">
        <v>22100291</v>
      </c>
      <c r="C616" s="47" t="s">
        <v>3312</v>
      </c>
      <c r="D616" s="37">
        <v>10000000</v>
      </c>
      <c r="E616" s="64" t="s">
        <v>20</v>
      </c>
      <c r="F616" s="37">
        <v>10000000</v>
      </c>
      <c r="G616" s="55"/>
      <c r="H616" s="52"/>
      <c r="I616" s="52"/>
    </row>
    <row r="617" spans="1:9" ht="27.6" x14ac:dyDescent="0.3">
      <c r="A617" s="45">
        <v>31</v>
      </c>
      <c r="B617" s="46">
        <v>22100292</v>
      </c>
      <c r="C617" s="47" t="s">
        <v>3313</v>
      </c>
      <c r="D617" s="37">
        <v>5000000</v>
      </c>
      <c r="E617" s="64" t="s">
        <v>20</v>
      </c>
      <c r="F617" s="37">
        <v>5000000</v>
      </c>
      <c r="G617" s="55"/>
      <c r="H617" s="52"/>
      <c r="I617" s="52"/>
    </row>
    <row r="618" spans="1:9" ht="41.4" x14ac:dyDescent="0.3">
      <c r="A618" s="45">
        <v>32</v>
      </c>
      <c r="B618" s="46">
        <v>22100293</v>
      </c>
      <c r="C618" s="47" t="s">
        <v>3314</v>
      </c>
      <c r="D618" s="37">
        <v>20000000</v>
      </c>
      <c r="E618" s="64" t="s">
        <v>20</v>
      </c>
      <c r="F618" s="37">
        <v>20000000</v>
      </c>
      <c r="G618" s="55"/>
      <c r="H618" s="52"/>
      <c r="I618" s="52"/>
    </row>
    <row r="619" spans="1:9" ht="27.6" x14ac:dyDescent="0.3">
      <c r="A619" s="45">
        <v>33</v>
      </c>
      <c r="B619" s="46">
        <v>22100294</v>
      </c>
      <c r="C619" s="47" t="s">
        <v>3315</v>
      </c>
      <c r="D619" s="37">
        <v>10000000</v>
      </c>
      <c r="E619" s="64" t="s">
        <v>20</v>
      </c>
      <c r="F619" s="37">
        <v>10000000</v>
      </c>
      <c r="G619" s="55"/>
      <c r="H619" s="52"/>
      <c r="I619" s="52"/>
    </row>
    <row r="620" spans="1:9" ht="14.4" customHeight="1" x14ac:dyDescent="0.3">
      <c r="A620" s="45">
        <v>34</v>
      </c>
      <c r="B620" s="46">
        <v>22100295</v>
      </c>
      <c r="C620" s="47" t="s">
        <v>3316</v>
      </c>
      <c r="D620" s="37">
        <v>2000000</v>
      </c>
      <c r="E620" s="64" t="s">
        <v>20</v>
      </c>
      <c r="F620" s="37">
        <v>2000000</v>
      </c>
      <c r="G620" s="55"/>
      <c r="H620" s="52"/>
      <c r="I620" s="52"/>
    </row>
    <row r="621" spans="1:9" ht="14.4" customHeight="1" x14ac:dyDescent="0.3">
      <c r="A621" s="45">
        <v>35</v>
      </c>
      <c r="B621" s="46">
        <v>22100296</v>
      </c>
      <c r="C621" s="47" t="s">
        <v>3317</v>
      </c>
      <c r="D621" s="37">
        <v>10000000</v>
      </c>
      <c r="E621" s="64" t="s">
        <v>20</v>
      </c>
      <c r="F621" s="37">
        <v>0</v>
      </c>
      <c r="G621" s="55"/>
      <c r="H621" s="52"/>
      <c r="I621" s="52"/>
    </row>
    <row r="622" spans="1:9" ht="14.4" customHeight="1" x14ac:dyDescent="0.3">
      <c r="A622" s="45">
        <v>36</v>
      </c>
      <c r="B622" s="46">
        <v>22100297</v>
      </c>
      <c r="C622" s="47" t="s">
        <v>3318</v>
      </c>
      <c r="D622" s="37">
        <v>10000000</v>
      </c>
      <c r="E622" s="64" t="s">
        <v>20</v>
      </c>
      <c r="F622" s="37">
        <v>10000000</v>
      </c>
      <c r="G622" s="55"/>
      <c r="H622" s="52"/>
      <c r="I622" s="52"/>
    </row>
    <row r="623" spans="1:9" ht="41.4" x14ac:dyDescent="0.3">
      <c r="A623" s="45">
        <v>37</v>
      </c>
      <c r="B623" s="46">
        <v>22100298</v>
      </c>
      <c r="C623" s="47" t="s">
        <v>3319</v>
      </c>
      <c r="D623" s="37">
        <v>25000000</v>
      </c>
      <c r="E623" s="64" t="s">
        <v>20</v>
      </c>
      <c r="F623" s="37">
        <v>10000000</v>
      </c>
      <c r="G623" s="55"/>
      <c r="H623" s="52"/>
      <c r="I623" s="52"/>
    </row>
    <row r="624" spans="1:9" ht="27.6" x14ac:dyDescent="0.3">
      <c r="A624" s="45">
        <v>38</v>
      </c>
      <c r="B624" s="46">
        <v>22100299</v>
      </c>
      <c r="C624" s="47" t="s">
        <v>3320</v>
      </c>
      <c r="D624" s="37">
        <v>5000000</v>
      </c>
      <c r="E624" s="64" t="s">
        <v>20</v>
      </c>
      <c r="F624" s="37">
        <v>5000000</v>
      </c>
      <c r="G624" s="55"/>
      <c r="H624" s="52"/>
      <c r="I624" s="52"/>
    </row>
    <row r="625" spans="1:9" ht="27.6" x14ac:dyDescent="0.3">
      <c r="A625" s="45">
        <v>39</v>
      </c>
      <c r="B625" s="46">
        <v>22100301</v>
      </c>
      <c r="C625" s="47" t="s">
        <v>3321</v>
      </c>
      <c r="D625" s="37">
        <v>80000000</v>
      </c>
      <c r="E625" s="37">
        <v>19600000</v>
      </c>
      <c r="F625" s="37">
        <v>80000000</v>
      </c>
      <c r="G625" s="55"/>
      <c r="H625" s="52"/>
      <c r="I625" s="52"/>
    </row>
    <row r="626" spans="1:9" ht="27.6" x14ac:dyDescent="0.3">
      <c r="A626" s="45">
        <v>40</v>
      </c>
      <c r="B626" s="46">
        <v>22100302</v>
      </c>
      <c r="C626" s="47" t="s">
        <v>3322</v>
      </c>
      <c r="D626" s="37">
        <v>33000000</v>
      </c>
      <c r="E626" s="37">
        <v>5460000</v>
      </c>
      <c r="F626" s="37">
        <v>25000000</v>
      </c>
      <c r="G626" s="55"/>
      <c r="H626" s="52"/>
      <c r="I626" s="52"/>
    </row>
    <row r="627" spans="1:9" ht="41.4" x14ac:dyDescent="0.3">
      <c r="A627" s="45">
        <v>41</v>
      </c>
      <c r="B627" s="46">
        <v>22100303</v>
      </c>
      <c r="C627" s="47" t="s">
        <v>3323</v>
      </c>
      <c r="D627" s="37">
        <v>100000000</v>
      </c>
      <c r="E627" s="37">
        <v>26000000</v>
      </c>
      <c r="F627" s="37">
        <v>100000000</v>
      </c>
      <c r="G627" s="55"/>
      <c r="H627" s="52"/>
      <c r="I627" s="52"/>
    </row>
    <row r="628" spans="1:9" ht="14.4" customHeight="1" x14ac:dyDescent="0.3">
      <c r="A628" s="45">
        <v>42</v>
      </c>
      <c r="B628" s="46">
        <v>22100304</v>
      </c>
      <c r="C628" s="47" t="s">
        <v>3324</v>
      </c>
      <c r="D628" s="37">
        <v>3000000</v>
      </c>
      <c r="E628" s="37">
        <v>1333333.33</v>
      </c>
      <c r="F628" s="37">
        <v>3000000</v>
      </c>
      <c r="G628" s="55"/>
      <c r="H628" s="52"/>
      <c r="I628" s="52"/>
    </row>
    <row r="629" spans="1:9" x14ac:dyDescent="0.3">
      <c r="A629" s="45">
        <v>43</v>
      </c>
      <c r="B629" s="46">
        <v>22100305</v>
      </c>
      <c r="C629" s="47" t="s">
        <v>548</v>
      </c>
      <c r="D629" s="37">
        <v>2000000</v>
      </c>
      <c r="E629" s="64" t="s">
        <v>20</v>
      </c>
      <c r="F629" s="37">
        <v>2000000</v>
      </c>
      <c r="G629" s="55"/>
      <c r="H629" s="52"/>
      <c r="I629" s="52"/>
    </row>
    <row r="630" spans="1:9" ht="27.6" x14ac:dyDescent="0.3">
      <c r="A630" s="45">
        <v>44</v>
      </c>
      <c r="B630" s="46">
        <v>22100306</v>
      </c>
      <c r="C630" s="47" t="s">
        <v>3325</v>
      </c>
      <c r="D630" s="37">
        <v>18000000</v>
      </c>
      <c r="E630" s="64" t="s">
        <v>20</v>
      </c>
      <c r="F630" s="37">
        <v>8000000</v>
      </c>
      <c r="G630" s="55"/>
      <c r="H630" s="52"/>
      <c r="I630" s="52"/>
    </row>
    <row r="631" spans="1:9" ht="41.4" x14ac:dyDescent="0.3">
      <c r="A631" s="45">
        <v>45</v>
      </c>
      <c r="B631" s="46">
        <v>22100307</v>
      </c>
      <c r="C631" s="47" t="s">
        <v>3326</v>
      </c>
      <c r="D631" s="37">
        <v>30000000</v>
      </c>
      <c r="E631" s="37">
        <v>5460000</v>
      </c>
      <c r="F631" s="37">
        <v>12000000</v>
      </c>
      <c r="G631" s="55"/>
      <c r="H631" s="52"/>
      <c r="I631" s="52"/>
    </row>
    <row r="632" spans="1:9" ht="27.6" x14ac:dyDescent="0.3">
      <c r="A632" s="45">
        <v>46</v>
      </c>
      <c r="B632" s="46">
        <v>22100308</v>
      </c>
      <c r="C632" s="47" t="s">
        <v>3327</v>
      </c>
      <c r="D632" s="37">
        <v>2000000</v>
      </c>
      <c r="E632" s="64" t="s">
        <v>20</v>
      </c>
      <c r="F632" s="37">
        <v>2000000</v>
      </c>
      <c r="G632" s="55"/>
      <c r="H632" s="52"/>
      <c r="I632" s="52"/>
    </row>
    <row r="633" spans="1:9" ht="27.6" x14ac:dyDescent="0.3">
      <c r="A633" s="45">
        <v>47</v>
      </c>
      <c r="B633" s="46">
        <v>22100309</v>
      </c>
      <c r="C633" s="47" t="s">
        <v>3328</v>
      </c>
      <c r="D633" s="37">
        <v>3000000</v>
      </c>
      <c r="E633" s="64" t="s">
        <v>20</v>
      </c>
      <c r="F633" s="37">
        <v>3000000</v>
      </c>
      <c r="G633" s="55"/>
      <c r="H633" s="52"/>
      <c r="I633" s="52"/>
    </row>
    <row r="634" spans="1:9" ht="15" customHeight="1" x14ac:dyDescent="0.3">
      <c r="A634" s="45">
        <v>48</v>
      </c>
      <c r="B634" s="46">
        <v>22100478</v>
      </c>
      <c r="C634" s="47" t="s">
        <v>358</v>
      </c>
      <c r="D634" s="37">
        <v>140000000</v>
      </c>
      <c r="E634" s="64" t="s">
        <v>20</v>
      </c>
      <c r="F634" s="37">
        <v>30000000</v>
      </c>
      <c r="G634" s="55"/>
      <c r="H634" s="52"/>
      <c r="I634" s="52"/>
    </row>
    <row r="635" spans="1:9" ht="15" customHeight="1" x14ac:dyDescent="0.3">
      <c r="A635" s="45">
        <v>49</v>
      </c>
      <c r="B635" s="46">
        <v>22100663</v>
      </c>
      <c r="C635" s="47" t="s">
        <v>3329</v>
      </c>
      <c r="D635" s="37">
        <v>12000000</v>
      </c>
      <c r="E635" s="37">
        <v>3200000</v>
      </c>
      <c r="F635" s="37">
        <v>12000000</v>
      </c>
      <c r="G635" s="55"/>
      <c r="H635" s="52"/>
      <c r="I635" s="52"/>
    </row>
    <row r="636" spans="1:9" ht="15" customHeight="1" x14ac:dyDescent="0.3">
      <c r="A636" s="45">
        <v>50</v>
      </c>
      <c r="B636" s="46">
        <v>22100698</v>
      </c>
      <c r="C636" s="47" t="s">
        <v>3330</v>
      </c>
      <c r="D636" s="37">
        <v>12000000</v>
      </c>
      <c r="E636" s="64" t="s">
        <v>20</v>
      </c>
      <c r="F636" s="37">
        <v>12000000</v>
      </c>
      <c r="G636" s="55"/>
      <c r="H636" s="52"/>
      <c r="I636" s="52"/>
    </row>
    <row r="637" spans="1:9" ht="15" customHeight="1" x14ac:dyDescent="0.3">
      <c r="A637" s="45">
        <v>51</v>
      </c>
      <c r="B637" s="46">
        <v>22100479</v>
      </c>
      <c r="C637" s="47" t="s">
        <v>416</v>
      </c>
      <c r="D637" s="37">
        <v>50000000</v>
      </c>
      <c r="E637" s="64" t="s">
        <v>20</v>
      </c>
      <c r="F637" s="37">
        <v>50000000</v>
      </c>
      <c r="G637" s="55"/>
      <c r="H637" s="52"/>
      <c r="I637" s="52"/>
    </row>
    <row r="638" spans="1:9" ht="15" customHeight="1" x14ac:dyDescent="0.3">
      <c r="A638" s="638" t="s">
        <v>2789</v>
      </c>
      <c r="B638" s="638"/>
      <c r="C638" s="638"/>
      <c r="D638" s="41">
        <f>SUM(D587:D637)</f>
        <v>3168500000</v>
      </c>
      <c r="E638" s="41">
        <f>SUM(E587:E637)</f>
        <v>91030000</v>
      </c>
      <c r="F638" s="41">
        <f>SUM(F587:F637)</f>
        <v>1561500000</v>
      </c>
      <c r="G638" s="70"/>
      <c r="H638" s="52"/>
      <c r="I638" s="52"/>
    </row>
    <row r="639" spans="1:9" ht="15" customHeight="1" x14ac:dyDescent="0.3">
      <c r="A639" s="50">
        <v>65</v>
      </c>
      <c r="B639" s="35" t="s">
        <v>2790</v>
      </c>
      <c r="C639" s="71"/>
      <c r="D639" s="72"/>
      <c r="E639" s="72"/>
      <c r="F639" s="73"/>
      <c r="G639" s="72"/>
      <c r="H639" s="52"/>
      <c r="I639" s="52"/>
    </row>
    <row r="640" spans="1:9" ht="27.6" x14ac:dyDescent="0.3">
      <c r="A640" s="45">
        <v>1</v>
      </c>
      <c r="B640" s="46">
        <v>22100649</v>
      </c>
      <c r="C640" s="47" t="s">
        <v>3331</v>
      </c>
      <c r="D640" s="37">
        <v>10000000</v>
      </c>
      <c r="E640" s="37">
        <v>5000000</v>
      </c>
      <c r="F640" s="37">
        <v>10000000</v>
      </c>
      <c r="G640" s="37"/>
      <c r="H640" s="52"/>
      <c r="I640" s="52"/>
    </row>
    <row r="641" spans="1:9" ht="15" customHeight="1" x14ac:dyDescent="0.3">
      <c r="A641" s="45">
        <v>2</v>
      </c>
      <c r="B641" s="46">
        <v>22100479</v>
      </c>
      <c r="C641" s="47" t="s">
        <v>416</v>
      </c>
      <c r="D641" s="37">
        <v>10500000</v>
      </c>
      <c r="E641" s="37">
        <v>10000000</v>
      </c>
      <c r="F641" s="37">
        <v>10500000</v>
      </c>
      <c r="G641" s="37"/>
      <c r="H641" s="52"/>
      <c r="I641" s="52"/>
    </row>
    <row r="642" spans="1:9" ht="15" customHeight="1" x14ac:dyDescent="0.3">
      <c r="A642" s="45">
        <v>3</v>
      </c>
      <c r="B642" s="46">
        <v>22100475</v>
      </c>
      <c r="C642" s="47" t="s">
        <v>1313</v>
      </c>
      <c r="D642" s="37">
        <v>2000000</v>
      </c>
      <c r="E642" s="64" t="s">
        <v>20</v>
      </c>
      <c r="F642" s="37">
        <v>2000000</v>
      </c>
      <c r="G642" s="37"/>
      <c r="H642" s="52"/>
      <c r="I642" s="52"/>
    </row>
    <row r="643" spans="1:9" ht="27.6" x14ac:dyDescent="0.3">
      <c r="A643" s="45">
        <v>4</v>
      </c>
      <c r="B643" s="46">
        <v>22100474</v>
      </c>
      <c r="C643" s="47" t="s">
        <v>3332</v>
      </c>
      <c r="D643" s="37">
        <v>3000000</v>
      </c>
      <c r="E643" s="37">
        <v>3000000</v>
      </c>
      <c r="F643" s="37">
        <v>3000000</v>
      </c>
      <c r="G643" s="40"/>
      <c r="H643" s="52"/>
      <c r="I643" s="52"/>
    </row>
    <row r="644" spans="1:9" ht="15" customHeight="1" x14ac:dyDescent="0.3">
      <c r="A644" s="45">
        <v>5</v>
      </c>
      <c r="B644" s="46">
        <v>22100472</v>
      </c>
      <c r="C644" s="47" t="s">
        <v>3333</v>
      </c>
      <c r="D644" s="37">
        <v>21000000</v>
      </c>
      <c r="E644" s="64" t="s">
        <v>20</v>
      </c>
      <c r="F644" s="37">
        <v>21000000</v>
      </c>
      <c r="G644" s="37"/>
      <c r="H644" s="52"/>
      <c r="I644" s="52"/>
    </row>
    <row r="645" spans="1:9" ht="15" customHeight="1" x14ac:dyDescent="0.3">
      <c r="A645" s="45">
        <v>6</v>
      </c>
      <c r="B645" s="46">
        <v>22100471</v>
      </c>
      <c r="C645" s="47" t="s">
        <v>413</v>
      </c>
      <c r="D645" s="37">
        <v>3000000</v>
      </c>
      <c r="E645" s="64" t="s">
        <v>20</v>
      </c>
      <c r="F645" s="37">
        <v>3000000</v>
      </c>
      <c r="G645" s="37"/>
      <c r="H645" s="52"/>
      <c r="I645" s="52"/>
    </row>
    <row r="646" spans="1:9" ht="15" customHeight="1" x14ac:dyDescent="0.3">
      <c r="A646" s="45">
        <v>7</v>
      </c>
      <c r="B646" s="46">
        <v>22100470</v>
      </c>
      <c r="C646" s="47" t="s">
        <v>412</v>
      </c>
      <c r="D646" s="37">
        <v>5000000</v>
      </c>
      <c r="E646" s="64" t="s">
        <v>20</v>
      </c>
      <c r="F646" s="37">
        <v>5000000</v>
      </c>
      <c r="G646" s="37"/>
      <c r="H646" s="52"/>
      <c r="I646" s="52"/>
    </row>
    <row r="647" spans="1:9" ht="15" customHeight="1" x14ac:dyDescent="0.3">
      <c r="A647" s="45">
        <v>8</v>
      </c>
      <c r="B647" s="46">
        <v>22100422</v>
      </c>
      <c r="C647" s="47" t="s">
        <v>411</v>
      </c>
      <c r="D647" s="37">
        <v>20000000</v>
      </c>
      <c r="E647" s="64" t="s">
        <v>20</v>
      </c>
      <c r="F647" s="37">
        <v>5000000</v>
      </c>
      <c r="G647" s="37"/>
      <c r="H647" s="52"/>
      <c r="I647" s="52"/>
    </row>
    <row r="648" spans="1:9" ht="27.6" x14ac:dyDescent="0.3">
      <c r="A648" s="45">
        <v>9</v>
      </c>
      <c r="B648" s="46">
        <v>22100387</v>
      </c>
      <c r="C648" s="47" t="s">
        <v>1085</v>
      </c>
      <c r="D648" s="37">
        <v>3000000</v>
      </c>
      <c r="E648" s="64" t="s">
        <v>20</v>
      </c>
      <c r="F648" s="37">
        <v>3000000</v>
      </c>
      <c r="G648" s="37"/>
      <c r="H648" s="52"/>
      <c r="I648" s="52"/>
    </row>
    <row r="649" spans="1:9" ht="15" customHeight="1" x14ac:dyDescent="0.3">
      <c r="A649" s="45">
        <v>10</v>
      </c>
      <c r="B649" s="46">
        <v>22100379</v>
      </c>
      <c r="C649" s="47" t="s">
        <v>1104</v>
      </c>
      <c r="D649" s="37">
        <v>40000000</v>
      </c>
      <c r="E649" s="37">
        <v>16666669</v>
      </c>
      <c r="F649" s="37">
        <v>25000000</v>
      </c>
      <c r="G649" s="37"/>
      <c r="H649" s="52"/>
      <c r="I649" s="52"/>
    </row>
    <row r="650" spans="1:9" ht="15" customHeight="1" x14ac:dyDescent="0.3">
      <c r="A650" s="45">
        <v>11</v>
      </c>
      <c r="B650" s="46">
        <v>22100287</v>
      </c>
      <c r="C650" s="47" t="s">
        <v>410</v>
      </c>
      <c r="D650" s="37">
        <v>45000000</v>
      </c>
      <c r="E650" s="64" t="s">
        <v>20</v>
      </c>
      <c r="F650" s="37">
        <v>45000000</v>
      </c>
      <c r="G650" s="37"/>
      <c r="H650" s="52"/>
      <c r="I650" s="52"/>
    </row>
    <row r="651" spans="1:9" ht="15" customHeight="1" x14ac:dyDescent="0.3">
      <c r="A651" s="45">
        <v>12</v>
      </c>
      <c r="B651" s="46">
        <v>22100679</v>
      </c>
      <c r="C651" s="47" t="s">
        <v>3334</v>
      </c>
      <c r="D651" s="37">
        <v>2000000</v>
      </c>
      <c r="E651" s="64" t="s">
        <v>20</v>
      </c>
      <c r="F651" s="37">
        <v>2000000</v>
      </c>
      <c r="G651" s="37"/>
      <c r="H651" s="52"/>
      <c r="I651" s="52"/>
    </row>
    <row r="652" spans="1:9" ht="15" customHeight="1" x14ac:dyDescent="0.3">
      <c r="A652" s="45">
        <v>13</v>
      </c>
      <c r="B652" s="46">
        <v>22100235</v>
      </c>
      <c r="C652" s="47" t="s">
        <v>417</v>
      </c>
      <c r="D652" s="37">
        <v>35500000</v>
      </c>
      <c r="E652" s="37">
        <v>10000000</v>
      </c>
      <c r="F652" s="37">
        <v>35500000</v>
      </c>
      <c r="G652" s="37"/>
      <c r="H652" s="52"/>
      <c r="I652" s="52"/>
    </row>
    <row r="653" spans="1:9" ht="27.6" x14ac:dyDescent="0.3">
      <c r="A653" s="45">
        <v>14</v>
      </c>
      <c r="B653" s="46">
        <v>22100473</v>
      </c>
      <c r="C653" s="47" t="s">
        <v>3335</v>
      </c>
      <c r="D653" s="37">
        <v>10000000</v>
      </c>
      <c r="E653" s="64" t="s">
        <v>20</v>
      </c>
      <c r="F653" s="37">
        <v>10000000</v>
      </c>
      <c r="G653" s="37"/>
      <c r="H653" s="52"/>
      <c r="I653" s="52"/>
    </row>
    <row r="654" spans="1:9" ht="15" customHeight="1" x14ac:dyDescent="0.3">
      <c r="A654" s="638" t="s">
        <v>2819</v>
      </c>
      <c r="B654" s="638"/>
      <c r="C654" s="638"/>
      <c r="D654" s="41">
        <f>SUM(D640:D653)</f>
        <v>210000000</v>
      </c>
      <c r="E654" s="41">
        <f>SUM(E640:E653)</f>
        <v>44666669</v>
      </c>
      <c r="F654" s="41">
        <f>SUM(F640:F653)</f>
        <v>180000000</v>
      </c>
      <c r="G654" s="41"/>
      <c r="H654" s="52"/>
      <c r="I654" s="52"/>
    </row>
    <row r="655" spans="1:9" ht="15" customHeight="1" x14ac:dyDescent="0.3">
      <c r="A655" s="50">
        <v>66</v>
      </c>
      <c r="B655" s="35" t="s">
        <v>510</v>
      </c>
      <c r="C655" s="71"/>
      <c r="D655" s="72"/>
      <c r="E655" s="72"/>
      <c r="F655" s="73"/>
      <c r="G655" s="72"/>
      <c r="H655" s="52"/>
      <c r="I655" s="52"/>
    </row>
    <row r="656" spans="1:9" ht="27.6" x14ac:dyDescent="0.3">
      <c r="A656" s="45">
        <v>1</v>
      </c>
      <c r="B656" s="46">
        <v>22100595</v>
      </c>
      <c r="C656" s="47" t="s">
        <v>3336</v>
      </c>
      <c r="D656" s="55">
        <v>65000000</v>
      </c>
      <c r="E656" s="64" t="s">
        <v>20</v>
      </c>
      <c r="F656" s="55">
        <v>30000000</v>
      </c>
      <c r="G656" s="37"/>
      <c r="H656" s="52"/>
      <c r="I656" s="52"/>
    </row>
    <row r="657" spans="1:9" ht="15" customHeight="1" x14ac:dyDescent="0.3">
      <c r="A657" s="638" t="s">
        <v>511</v>
      </c>
      <c r="B657" s="638"/>
      <c r="C657" s="638"/>
      <c r="D657" s="70">
        <f>SUM(D656)</f>
        <v>65000000</v>
      </c>
      <c r="E657" s="74">
        <f>SUM(E656)</f>
        <v>0</v>
      </c>
      <c r="F657" s="70">
        <f>SUM(F656)</f>
        <v>30000000</v>
      </c>
      <c r="G657" s="41"/>
      <c r="H657" s="52"/>
      <c r="I657" s="52"/>
    </row>
    <row r="658" spans="1:9" x14ac:dyDescent="0.3">
      <c r="A658" s="75"/>
      <c r="B658" s="76"/>
      <c r="C658" s="75"/>
      <c r="D658" s="75"/>
      <c r="E658" s="75"/>
      <c r="F658" s="5"/>
      <c r="G658" s="75"/>
    </row>
    <row r="659" spans="1:9" s="10" customFormat="1" ht="15" customHeight="1" x14ac:dyDescent="0.3">
      <c r="A659" s="1"/>
      <c r="B659" s="3"/>
      <c r="C659" s="1" t="s">
        <v>2363</v>
      </c>
      <c r="D659" s="9">
        <f>D512+D492+D486+D479+D476+D470+D466+D458+D455+D450+D447+D444+D441+D434+D426+D416+D410+D402+D399+D385+D382+D376+D360+D336+D333+D325+D319+D312+D303+D299+D293+D283+D278+D248+D241+D220+D196+D174+D165+D159+D155+D151+D143+D130+D124+D104+D100+D96+D87+D84+D73+D69+D63+D57+D46+D15+D11+D574+D563+D546+D538+D525+D520+D657+D654+D638+D585</f>
        <v>16601691541</v>
      </c>
      <c r="E659" s="9">
        <f>E512+E492+E486+E479+E476+E470+E466+E458+E455+E450+E447+E444+E441+E434+E426+E416+E410+E402+E399+E385+E382+E376+E360+E336+E333+E325+E319+E312+E303+E299+E293+E283+E278+E248+E241+E220+E196+E174+E165+E159+E155+E151+E143+E130+E124+E104+E100+E96+E87+E84+E73+E69+E63+E57+E46+E15+E11+E574+E563+E546+E538+E525+E520+E657+E654+E638+E585</f>
        <v>2845309334.1700001</v>
      </c>
      <c r="F659" s="9">
        <f>F512+F492+F486+F479+F476+F470+F466+F458+F455+F450+F447+F444+F441+F434+F426+F416+F410+F402+F399+F385+F382+F376+F360+F336+F333+F325+F319+F312+F303+F299+F293+F283+F278+F248+F241+F220+F196+F174+F165+F159+F155+F151+F143+F130+F124+F104+F100+F96+F87+F84+F73+F69+F63+F57+F46+F15+F11+F574+F563+F546+F538+F525+F520+F657+F654+F638+F585</f>
        <v>12313269841</v>
      </c>
      <c r="G659" s="1"/>
    </row>
    <row r="660" spans="1:9" s="10" customFormat="1" ht="15" customHeight="1" x14ac:dyDescent="0.3">
      <c r="A660" s="233"/>
      <c r="B660" s="234"/>
      <c r="C660" s="233"/>
      <c r="D660" s="235"/>
      <c r="E660" s="235"/>
      <c r="F660" s="235"/>
      <c r="G660" s="233"/>
    </row>
    <row r="661" spans="1:9" s="10" customFormat="1" ht="15" customHeight="1" x14ac:dyDescent="0.3">
      <c r="A661" s="233"/>
      <c r="B661" s="234"/>
      <c r="C661" s="233"/>
      <c r="D661" s="235"/>
      <c r="E661" s="235"/>
      <c r="F661" s="235"/>
      <c r="G661" s="233"/>
    </row>
    <row r="663" spans="1:9" x14ac:dyDescent="0.3">
      <c r="D663" s="637" t="s">
        <v>3412</v>
      </c>
      <c r="E663" s="637"/>
      <c r="F663" s="232">
        <f>F665-F659</f>
        <v>-216004678.88000107</v>
      </c>
    </row>
    <row r="665" spans="1:9" x14ac:dyDescent="0.3">
      <c r="F665" s="4">
        <f>'[2]new manual'!$H$34</f>
        <v>12097265162.119999</v>
      </c>
    </row>
  </sheetData>
  <mergeCells count="100">
    <mergeCell ref="H492:I492"/>
    <mergeCell ref="A512:C512"/>
    <mergeCell ref="A520:C520"/>
    <mergeCell ref="A654:C654"/>
    <mergeCell ref="A657:C657"/>
    <mergeCell ref="A538:C538"/>
    <mergeCell ref="A546:C546"/>
    <mergeCell ref="A563:C563"/>
    <mergeCell ref="A574:C574"/>
    <mergeCell ref="A585:C585"/>
    <mergeCell ref="A638:C638"/>
    <mergeCell ref="A525:C525"/>
    <mergeCell ref="A479:C479"/>
    <mergeCell ref="A486:C486"/>
    <mergeCell ref="A492:C492"/>
    <mergeCell ref="A450:C450"/>
    <mergeCell ref="A402:C402"/>
    <mergeCell ref="A426:C426"/>
    <mergeCell ref="A434:C434"/>
    <mergeCell ref="A441:C441"/>
    <mergeCell ref="A444:C444"/>
    <mergeCell ref="A447:C447"/>
    <mergeCell ref="A455:C455"/>
    <mergeCell ref="A458:C458"/>
    <mergeCell ref="A466:C466"/>
    <mergeCell ref="A470:C470"/>
    <mergeCell ref="A476:C476"/>
    <mergeCell ref="H402:I402"/>
    <mergeCell ref="A410:C410"/>
    <mergeCell ref="H410:I410"/>
    <mergeCell ref="A416:C416"/>
    <mergeCell ref="H416:I416"/>
    <mergeCell ref="A399:C399"/>
    <mergeCell ref="H399:I399"/>
    <mergeCell ref="A333:C333"/>
    <mergeCell ref="H333:I333"/>
    <mergeCell ref="A336:C336"/>
    <mergeCell ref="H336:I336"/>
    <mergeCell ref="A360:C360"/>
    <mergeCell ref="H360:I360"/>
    <mergeCell ref="A376:C376"/>
    <mergeCell ref="H376:I376"/>
    <mergeCell ref="A382:C382"/>
    <mergeCell ref="A385:C385"/>
    <mergeCell ref="H385:I385"/>
    <mergeCell ref="A325:C325"/>
    <mergeCell ref="A241:C241"/>
    <mergeCell ref="H241:I241"/>
    <mergeCell ref="A248:C248"/>
    <mergeCell ref="A278:C278"/>
    <mergeCell ref="A283:C283"/>
    <mergeCell ref="A293:C293"/>
    <mergeCell ref="H293:I293"/>
    <mergeCell ref="A299:C299"/>
    <mergeCell ref="A303:C303"/>
    <mergeCell ref="A312:C312"/>
    <mergeCell ref="A319:C319"/>
    <mergeCell ref="H319:I319"/>
    <mergeCell ref="B131:D131"/>
    <mergeCell ref="A220:C220"/>
    <mergeCell ref="H220:I220"/>
    <mergeCell ref="A151:C151"/>
    <mergeCell ref="H151:I151"/>
    <mergeCell ref="A155:C155"/>
    <mergeCell ref="H155:I155"/>
    <mergeCell ref="A159:C159"/>
    <mergeCell ref="H159:I159"/>
    <mergeCell ref="A165:C165"/>
    <mergeCell ref="H165:I165"/>
    <mergeCell ref="A174:C174"/>
    <mergeCell ref="A196:C196"/>
    <mergeCell ref="H196:I196"/>
    <mergeCell ref="B144:D144"/>
    <mergeCell ref="A143:C143"/>
    <mergeCell ref="H103:I103"/>
    <mergeCell ref="A104:C104"/>
    <mergeCell ref="A124:C124"/>
    <mergeCell ref="A130:C130"/>
    <mergeCell ref="H130:I130"/>
    <mergeCell ref="H87:I87"/>
    <mergeCell ref="A96:C96"/>
    <mergeCell ref="A100:C100"/>
    <mergeCell ref="H100:I100"/>
    <mergeCell ref="A84:C84"/>
    <mergeCell ref="D663:E663"/>
    <mergeCell ref="A73:C73"/>
    <mergeCell ref="H73:I73"/>
    <mergeCell ref="A1:G1"/>
    <mergeCell ref="B3:C3"/>
    <mergeCell ref="A11:C11"/>
    <mergeCell ref="B12:C12"/>
    <mergeCell ref="A15:C15"/>
    <mergeCell ref="A46:C46"/>
    <mergeCell ref="H46:I46"/>
    <mergeCell ref="A57:C57"/>
    <mergeCell ref="H57:I57"/>
    <mergeCell ref="A69:C69"/>
    <mergeCell ref="H69:I69"/>
    <mergeCell ref="H84:I84"/>
    <mergeCell ref="A87:C87"/>
  </mergeCells>
  <hyperlinks>
    <hyperlink ref="I13" r:id="rId1" display="http://192.168.137.1/expenditure/admin/fund_other2/add_fund.php?id=12251&amp;economic_segment=22100373"/>
    <hyperlink ref="I14" r:id="rId2" display="http://192.168.137.1/expenditure/admin/fund_other2/add_fund.php?id=12252&amp;economic_segment=22100372"/>
  </hyperlinks>
  <pageMargins left="0.7" right="0.7" top="0.75" bottom="0.75" header="0.3" footer="0.3"/>
  <pageSetup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68"/>
  <sheetViews>
    <sheetView topLeftCell="D1" zoomScale="107" zoomScaleNormal="107" workbookViewId="0">
      <pane ySplit="4" topLeftCell="A1757" activePane="bottomLeft" state="frozen"/>
      <selection pane="bottomLeft" activeCell="H1766" sqref="H1766"/>
    </sheetView>
  </sheetViews>
  <sheetFormatPr defaultRowHeight="14.4" x14ac:dyDescent="0.3"/>
  <cols>
    <col min="2" max="2" width="14.21875" bestFit="1" customWidth="1"/>
    <col min="3" max="3" width="31.33203125" customWidth="1"/>
    <col min="4" max="4" width="12.6640625" bestFit="1" customWidth="1"/>
    <col min="5" max="5" width="12.109375" bestFit="1" customWidth="1"/>
    <col min="6" max="6" width="13.44140625" bestFit="1" customWidth="1"/>
    <col min="7" max="7" width="16.77734375" bestFit="1" customWidth="1"/>
    <col min="8" max="8" width="13.109375" customWidth="1"/>
    <col min="9" max="9" width="15.109375" customWidth="1"/>
  </cols>
  <sheetData>
    <row r="1" spans="1:9" ht="14.4" customHeight="1" x14ac:dyDescent="0.3">
      <c r="A1" s="674" t="s">
        <v>3342</v>
      </c>
      <c r="B1" s="674"/>
      <c r="C1" s="674"/>
      <c r="D1" s="674"/>
      <c r="E1" s="674"/>
      <c r="F1" s="674"/>
      <c r="G1" s="674"/>
      <c r="H1" s="674"/>
      <c r="I1" s="674"/>
    </row>
    <row r="2" spans="1:9" ht="15" customHeight="1" thickBot="1" x14ac:dyDescent="0.35">
      <c r="A2" s="675" t="s">
        <v>3343</v>
      </c>
      <c r="B2" s="675"/>
      <c r="C2" s="675"/>
      <c r="D2" s="675"/>
      <c r="E2" s="675"/>
      <c r="F2" s="675"/>
      <c r="G2" s="675"/>
      <c r="H2" s="675"/>
      <c r="I2" s="675"/>
    </row>
    <row r="3" spans="1:9" ht="21.6" customHeight="1" thickBot="1" x14ac:dyDescent="0.35">
      <c r="A3" s="659" t="s">
        <v>2918</v>
      </c>
      <c r="B3" s="659" t="s">
        <v>3344</v>
      </c>
      <c r="C3" s="659" t="s">
        <v>3</v>
      </c>
      <c r="D3" s="661" t="s">
        <v>3345</v>
      </c>
      <c r="E3" s="662"/>
      <c r="F3" s="661" t="s">
        <v>3346</v>
      </c>
      <c r="G3" s="662"/>
      <c r="H3" s="207" t="s">
        <v>3410</v>
      </c>
      <c r="I3" s="186" t="s">
        <v>1</v>
      </c>
    </row>
    <row r="4" spans="1:9" ht="15" thickBot="1" x14ac:dyDescent="0.35">
      <c r="A4" s="660"/>
      <c r="B4" s="660"/>
      <c r="C4" s="660"/>
      <c r="D4" s="186" t="s">
        <v>3347</v>
      </c>
      <c r="E4" s="186" t="s">
        <v>3348</v>
      </c>
      <c r="F4" s="186">
        <v>2019</v>
      </c>
      <c r="G4" s="186">
        <v>2020</v>
      </c>
      <c r="H4" s="661">
        <v>2020</v>
      </c>
      <c r="I4" s="662"/>
    </row>
    <row r="5" spans="1:9" ht="15" customHeight="1" thickBot="1" x14ac:dyDescent="0.35">
      <c r="A5" s="187">
        <v>1</v>
      </c>
      <c r="B5" s="187">
        <v>11100200100</v>
      </c>
      <c r="C5" s="668" t="s">
        <v>2980</v>
      </c>
      <c r="D5" s="669"/>
      <c r="E5" s="669"/>
      <c r="F5" s="669"/>
      <c r="G5" s="669"/>
      <c r="H5" s="669"/>
      <c r="I5" s="217"/>
    </row>
    <row r="6" spans="1:9" ht="15" thickBot="1" x14ac:dyDescent="0.35">
      <c r="A6" s="188">
        <v>1</v>
      </c>
      <c r="B6" s="188">
        <v>22020102</v>
      </c>
      <c r="C6" s="189" t="s">
        <v>3349</v>
      </c>
      <c r="D6" s="190">
        <v>13500000</v>
      </c>
      <c r="E6" s="190">
        <v>9491315</v>
      </c>
      <c r="F6" s="190">
        <v>18500000</v>
      </c>
      <c r="G6" s="195">
        <v>17000000</v>
      </c>
      <c r="H6" s="195">
        <v>11000000</v>
      </c>
      <c r="I6" s="217"/>
    </row>
    <row r="7" spans="1:9" ht="15" thickBot="1" x14ac:dyDescent="0.35">
      <c r="A7" s="188">
        <v>2</v>
      </c>
      <c r="B7" s="188">
        <v>22020202</v>
      </c>
      <c r="C7" s="189" t="s">
        <v>3350</v>
      </c>
      <c r="D7" s="190">
        <v>9100000</v>
      </c>
      <c r="E7" s="190">
        <v>4995370</v>
      </c>
      <c r="F7" s="190">
        <v>10000000</v>
      </c>
      <c r="G7" s="195">
        <v>8000000</v>
      </c>
      <c r="H7" s="195">
        <f>7000000-750000</f>
        <v>6250000</v>
      </c>
      <c r="I7" s="217"/>
    </row>
    <row r="8" spans="1:9" ht="15" thickBot="1" x14ac:dyDescent="0.35">
      <c r="A8" s="188">
        <v>3</v>
      </c>
      <c r="B8" s="188">
        <v>22020203</v>
      </c>
      <c r="C8" s="189" t="s">
        <v>3351</v>
      </c>
      <c r="D8" s="190">
        <v>2400000</v>
      </c>
      <c r="E8" s="190">
        <v>999069</v>
      </c>
      <c r="F8" s="190">
        <v>1500000</v>
      </c>
      <c r="G8" s="195">
        <v>2000000</v>
      </c>
      <c r="H8" s="195">
        <v>2000000</v>
      </c>
      <c r="I8" s="217"/>
    </row>
    <row r="9" spans="1:9" ht="17.399999999999999" thickBot="1" x14ac:dyDescent="0.35">
      <c r="A9" s="188">
        <v>4</v>
      </c>
      <c r="B9" s="188">
        <v>22020301</v>
      </c>
      <c r="C9" s="189" t="s">
        <v>3352</v>
      </c>
      <c r="D9" s="190">
        <v>6400000</v>
      </c>
      <c r="E9" s="190">
        <v>5994442</v>
      </c>
      <c r="F9" s="190">
        <v>12000000</v>
      </c>
      <c r="G9" s="195">
        <v>10000000</v>
      </c>
      <c r="H9" s="195">
        <v>9000000</v>
      </c>
      <c r="I9" s="217"/>
    </row>
    <row r="10" spans="1:9" ht="15" thickBot="1" x14ac:dyDescent="0.35">
      <c r="A10" s="188">
        <v>5</v>
      </c>
      <c r="B10" s="188">
        <v>22020303</v>
      </c>
      <c r="C10" s="189" t="s">
        <v>3353</v>
      </c>
      <c r="D10" s="190">
        <v>2800000</v>
      </c>
      <c r="E10" s="190">
        <v>1998144</v>
      </c>
      <c r="F10" s="190">
        <v>4000000</v>
      </c>
      <c r="G10" s="195">
        <v>3000000</v>
      </c>
      <c r="H10" s="195">
        <v>3000000</v>
      </c>
      <c r="I10" s="217"/>
    </row>
    <row r="11" spans="1:9" ht="15" thickBot="1" x14ac:dyDescent="0.35">
      <c r="A11" s="188">
        <v>6</v>
      </c>
      <c r="B11" s="188">
        <v>22020304</v>
      </c>
      <c r="C11" s="189" t="s">
        <v>3354</v>
      </c>
      <c r="D11" s="190">
        <v>2300000</v>
      </c>
      <c r="E11" s="190">
        <v>1498605</v>
      </c>
      <c r="F11" s="190">
        <v>2500000</v>
      </c>
      <c r="G11" s="195">
        <v>4000000</v>
      </c>
      <c r="H11" s="195">
        <v>4000000</v>
      </c>
      <c r="I11" s="217"/>
    </row>
    <row r="12" spans="1:9" ht="15" thickBot="1" x14ac:dyDescent="0.35">
      <c r="A12" s="188">
        <v>7</v>
      </c>
      <c r="B12" s="188">
        <v>22020305</v>
      </c>
      <c r="C12" s="189" t="s">
        <v>3355</v>
      </c>
      <c r="D12" s="190">
        <v>3600000</v>
      </c>
      <c r="E12" s="190">
        <v>2997209</v>
      </c>
      <c r="F12" s="190">
        <v>4500000</v>
      </c>
      <c r="G12" s="195">
        <v>6000000</v>
      </c>
      <c r="H12" s="195">
        <v>6000000</v>
      </c>
      <c r="I12" s="217"/>
    </row>
    <row r="13" spans="1:9" ht="17.399999999999999" thickBot="1" x14ac:dyDescent="0.35">
      <c r="A13" s="188">
        <v>8</v>
      </c>
      <c r="B13" s="188">
        <v>22020401</v>
      </c>
      <c r="C13" s="189" t="s">
        <v>3356</v>
      </c>
      <c r="D13" s="190">
        <v>5400000</v>
      </c>
      <c r="E13" s="190">
        <v>4995366</v>
      </c>
      <c r="F13" s="190">
        <v>6000000</v>
      </c>
      <c r="G13" s="195">
        <v>8000000</v>
      </c>
      <c r="H13" s="195">
        <v>8000000</v>
      </c>
      <c r="I13" s="217"/>
    </row>
    <row r="14" spans="1:9" ht="15" thickBot="1" x14ac:dyDescent="0.35">
      <c r="A14" s="188">
        <v>9</v>
      </c>
      <c r="B14" s="188">
        <v>22020406</v>
      </c>
      <c r="C14" s="189" t="s">
        <v>3357</v>
      </c>
      <c r="D14" s="190">
        <v>4500000</v>
      </c>
      <c r="E14" s="190">
        <v>2997209</v>
      </c>
      <c r="F14" s="190">
        <v>3500000</v>
      </c>
      <c r="G14" s="195">
        <v>6000000</v>
      </c>
      <c r="H14" s="195">
        <v>6000000</v>
      </c>
      <c r="I14" s="217"/>
    </row>
    <row r="15" spans="1:9" ht="17.399999999999999" thickBot="1" x14ac:dyDescent="0.35">
      <c r="A15" s="188">
        <v>10</v>
      </c>
      <c r="B15" s="188">
        <v>22020503</v>
      </c>
      <c r="C15" s="189" t="s">
        <v>3358</v>
      </c>
      <c r="D15" s="190">
        <v>7000000</v>
      </c>
      <c r="E15" s="190">
        <v>4995358</v>
      </c>
      <c r="F15" s="190">
        <v>6000000</v>
      </c>
      <c r="G15" s="195">
        <v>5000000</v>
      </c>
      <c r="H15" s="195">
        <v>5000000</v>
      </c>
      <c r="I15" s="217"/>
    </row>
    <row r="16" spans="1:9" ht="17.399999999999999" thickBot="1" x14ac:dyDescent="0.35">
      <c r="A16" s="188">
        <v>11</v>
      </c>
      <c r="B16" s="188">
        <v>22020505</v>
      </c>
      <c r="C16" s="189" t="s">
        <v>3359</v>
      </c>
      <c r="D16" s="190">
        <v>5300000</v>
      </c>
      <c r="E16" s="190">
        <v>4995358</v>
      </c>
      <c r="F16" s="190">
        <v>6000000</v>
      </c>
      <c r="G16" s="195">
        <v>5000000</v>
      </c>
      <c r="H16" s="195">
        <v>5000000</v>
      </c>
      <c r="I16" s="217"/>
    </row>
    <row r="17" spans="1:9" ht="15" thickBot="1" x14ac:dyDescent="0.35">
      <c r="A17" s="188">
        <v>12</v>
      </c>
      <c r="B17" s="188">
        <v>22021001</v>
      </c>
      <c r="C17" s="189" t="s">
        <v>3360</v>
      </c>
      <c r="D17" s="190">
        <v>3000000</v>
      </c>
      <c r="E17" s="190">
        <v>2997209</v>
      </c>
      <c r="F17" s="190">
        <v>3500000</v>
      </c>
      <c r="G17" s="195">
        <v>6000000</v>
      </c>
      <c r="H17" s="195">
        <v>6000000</v>
      </c>
      <c r="I17" s="217"/>
    </row>
    <row r="18" spans="1:9" ht="15" thickBot="1" x14ac:dyDescent="0.35">
      <c r="A18" s="188">
        <v>13</v>
      </c>
      <c r="B18" s="188">
        <v>22021006</v>
      </c>
      <c r="C18" s="189" t="s">
        <v>3361</v>
      </c>
      <c r="D18" s="190">
        <v>2000000</v>
      </c>
      <c r="E18" s="190">
        <v>2497677</v>
      </c>
      <c r="F18" s="190">
        <v>3000000</v>
      </c>
      <c r="G18" s="195">
        <v>5000000</v>
      </c>
      <c r="H18" s="195">
        <v>5000000</v>
      </c>
      <c r="I18" s="217"/>
    </row>
    <row r="19" spans="1:9" ht="15" thickBot="1" x14ac:dyDescent="0.35">
      <c r="A19" s="188">
        <v>14</v>
      </c>
      <c r="B19" s="188">
        <v>22021007</v>
      </c>
      <c r="C19" s="189" t="s">
        <v>3362</v>
      </c>
      <c r="D19" s="190">
        <v>2000000</v>
      </c>
      <c r="E19" s="190">
        <v>2497677</v>
      </c>
      <c r="F19" s="190">
        <v>3000000</v>
      </c>
      <c r="G19" s="195">
        <v>5000000</v>
      </c>
      <c r="H19" s="195">
        <v>5000000</v>
      </c>
      <c r="I19" s="217"/>
    </row>
    <row r="20" spans="1:9" ht="15" thickBot="1" x14ac:dyDescent="0.35">
      <c r="A20" s="665" t="s">
        <v>365</v>
      </c>
      <c r="B20" s="666"/>
      <c r="C20" s="667"/>
      <c r="D20" s="191">
        <v>69300000</v>
      </c>
      <c r="E20" s="191">
        <v>53950008</v>
      </c>
      <c r="F20" s="191">
        <v>84000000</v>
      </c>
      <c r="G20" s="196">
        <v>90000000</v>
      </c>
      <c r="H20" s="196">
        <f>SUM(H6:H19)</f>
        <v>81250000</v>
      </c>
      <c r="I20" s="217"/>
    </row>
    <row r="21" spans="1:9" ht="15" thickBot="1" x14ac:dyDescent="0.35">
      <c r="A21" s="187">
        <v>2</v>
      </c>
      <c r="B21" s="187">
        <v>31801300100</v>
      </c>
      <c r="C21" s="663" t="s">
        <v>3059</v>
      </c>
      <c r="D21" s="664"/>
      <c r="E21" s="664"/>
      <c r="F21" s="664"/>
      <c r="G21" s="664"/>
      <c r="H21" s="664"/>
      <c r="I21" s="217"/>
    </row>
    <row r="22" spans="1:9" ht="15" thickBot="1" x14ac:dyDescent="0.35">
      <c r="A22" s="188">
        <v>1</v>
      </c>
      <c r="B22" s="188">
        <v>22020102</v>
      </c>
      <c r="C22" s="189" t="s">
        <v>3349</v>
      </c>
      <c r="D22" s="190">
        <v>5713005.4000000004</v>
      </c>
      <c r="E22" s="190">
        <v>4982143</v>
      </c>
      <c r="F22" s="190">
        <v>5500000</v>
      </c>
      <c r="G22" s="195">
        <v>5000000</v>
      </c>
      <c r="H22" s="195">
        <v>5000000</v>
      </c>
      <c r="I22" s="217"/>
    </row>
    <row r="23" spans="1:9" ht="15" thickBot="1" x14ac:dyDescent="0.35">
      <c r="A23" s="188">
        <v>2</v>
      </c>
      <c r="B23" s="188">
        <v>22020201</v>
      </c>
      <c r="C23" s="189" t="s">
        <v>3363</v>
      </c>
      <c r="D23" s="190">
        <v>713998</v>
      </c>
      <c r="E23" s="190">
        <v>1000000</v>
      </c>
      <c r="F23" s="190">
        <v>1000000</v>
      </c>
      <c r="G23" s="195">
        <v>1000000</v>
      </c>
      <c r="H23" s="195">
        <v>1000000</v>
      </c>
      <c r="I23" s="217"/>
    </row>
    <row r="24" spans="1:9" ht="15" thickBot="1" x14ac:dyDescent="0.35">
      <c r="A24" s="188">
        <v>3</v>
      </c>
      <c r="B24" s="188">
        <v>22020202</v>
      </c>
      <c r="C24" s="189" t="s">
        <v>3350</v>
      </c>
      <c r="D24" s="190">
        <v>713998</v>
      </c>
      <c r="E24" s="190">
        <v>1225000</v>
      </c>
      <c r="F24" s="190">
        <v>1500000</v>
      </c>
      <c r="G24" s="195">
        <v>500000</v>
      </c>
      <c r="H24" s="195">
        <v>500000</v>
      </c>
      <c r="I24" s="217"/>
    </row>
    <row r="25" spans="1:9" ht="15" thickBot="1" x14ac:dyDescent="0.35">
      <c r="A25" s="188">
        <v>4</v>
      </c>
      <c r="B25" s="188">
        <v>22020203</v>
      </c>
      <c r="C25" s="189" t="s">
        <v>3351</v>
      </c>
      <c r="D25" s="192">
        <v>0</v>
      </c>
      <c r="E25" s="190">
        <v>450000</v>
      </c>
      <c r="F25" s="190">
        <v>500000</v>
      </c>
      <c r="G25" s="195">
        <v>500000</v>
      </c>
      <c r="H25" s="195">
        <v>500000</v>
      </c>
      <c r="I25" s="217"/>
    </row>
    <row r="26" spans="1:9" ht="15" thickBot="1" x14ac:dyDescent="0.35">
      <c r="A26" s="188">
        <v>5</v>
      </c>
      <c r="B26" s="188">
        <v>22020206</v>
      </c>
      <c r="C26" s="189" t="s">
        <v>3364</v>
      </c>
      <c r="D26" s="192">
        <v>0</v>
      </c>
      <c r="E26" s="190">
        <v>450000</v>
      </c>
      <c r="F26" s="190">
        <v>500000</v>
      </c>
      <c r="G26" s="195">
        <v>500000</v>
      </c>
      <c r="H26" s="195">
        <v>500000</v>
      </c>
      <c r="I26" s="217"/>
    </row>
    <row r="27" spans="1:9" ht="17.399999999999999" thickBot="1" x14ac:dyDescent="0.35">
      <c r="A27" s="188">
        <v>6</v>
      </c>
      <c r="B27" s="188">
        <v>22020301</v>
      </c>
      <c r="C27" s="189" t="s">
        <v>3352</v>
      </c>
      <c r="D27" s="190">
        <v>2142998.7999999998</v>
      </c>
      <c r="E27" s="190">
        <v>2200000</v>
      </c>
      <c r="F27" s="190">
        <v>3000000</v>
      </c>
      <c r="G27" s="195">
        <v>2000000</v>
      </c>
      <c r="H27" s="195">
        <v>2000000</v>
      </c>
      <c r="I27" s="217"/>
    </row>
    <row r="28" spans="1:9" ht="15" thickBot="1" x14ac:dyDescent="0.35">
      <c r="A28" s="188">
        <v>7</v>
      </c>
      <c r="B28" s="188">
        <v>22020303</v>
      </c>
      <c r="C28" s="189" t="s">
        <v>3353</v>
      </c>
      <c r="D28" s="192">
        <v>0</v>
      </c>
      <c r="E28" s="190">
        <v>50000</v>
      </c>
      <c r="F28" s="190">
        <v>500000</v>
      </c>
      <c r="G28" s="195">
        <v>500000</v>
      </c>
      <c r="H28" s="195">
        <v>500000</v>
      </c>
      <c r="I28" s="217"/>
    </row>
    <row r="29" spans="1:9" ht="15" thickBot="1" x14ac:dyDescent="0.35">
      <c r="A29" s="188">
        <v>8</v>
      </c>
      <c r="B29" s="188">
        <v>22020305</v>
      </c>
      <c r="C29" s="189" t="s">
        <v>3355</v>
      </c>
      <c r="D29" s="190">
        <v>1429000.8</v>
      </c>
      <c r="E29" s="190">
        <v>1350000</v>
      </c>
      <c r="F29" s="190">
        <v>2000000</v>
      </c>
      <c r="G29" s="195">
        <v>1000000</v>
      </c>
      <c r="H29" s="195">
        <v>1000000</v>
      </c>
      <c r="I29" s="217"/>
    </row>
    <row r="30" spans="1:9" ht="15" thickBot="1" x14ac:dyDescent="0.35">
      <c r="A30" s="188">
        <v>9</v>
      </c>
      <c r="B30" s="188">
        <v>22020307</v>
      </c>
      <c r="C30" s="189" t="s">
        <v>3365</v>
      </c>
      <c r="D30" s="192">
        <v>0</v>
      </c>
      <c r="E30" s="190">
        <v>300000</v>
      </c>
      <c r="F30" s="190">
        <v>500000</v>
      </c>
      <c r="G30" s="195">
        <v>500000</v>
      </c>
      <c r="H30" s="195">
        <v>500000</v>
      </c>
      <c r="I30" s="217"/>
    </row>
    <row r="31" spans="1:9" ht="17.399999999999999" thickBot="1" x14ac:dyDescent="0.35">
      <c r="A31" s="188">
        <v>10</v>
      </c>
      <c r="B31" s="188">
        <v>22020401</v>
      </c>
      <c r="C31" s="189" t="s">
        <v>3356</v>
      </c>
      <c r="D31" s="190">
        <v>2142998.7999999998</v>
      </c>
      <c r="E31" s="190">
        <v>1600000</v>
      </c>
      <c r="F31" s="190">
        <v>2500000</v>
      </c>
      <c r="G31" s="195">
        <v>1000000</v>
      </c>
      <c r="H31" s="195">
        <v>1000000</v>
      </c>
      <c r="I31" s="217"/>
    </row>
    <row r="32" spans="1:9" ht="15" thickBot="1" x14ac:dyDescent="0.35">
      <c r="A32" s="188">
        <v>11</v>
      </c>
      <c r="B32" s="188">
        <v>22020402</v>
      </c>
      <c r="C32" s="189" t="s">
        <v>3366</v>
      </c>
      <c r="D32" s="190">
        <v>2142998.7999999998</v>
      </c>
      <c r="E32" s="190">
        <v>2450000</v>
      </c>
      <c r="F32" s="190">
        <v>2500000</v>
      </c>
      <c r="G32" s="195">
        <v>1500000</v>
      </c>
      <c r="H32" s="195">
        <v>1500000</v>
      </c>
      <c r="I32" s="217"/>
    </row>
    <row r="33" spans="1:9" ht="17.399999999999999" thickBot="1" x14ac:dyDescent="0.35">
      <c r="A33" s="188">
        <v>12</v>
      </c>
      <c r="B33" s="188">
        <v>22020403</v>
      </c>
      <c r="C33" s="189" t="s">
        <v>3367</v>
      </c>
      <c r="D33" s="192">
        <v>0</v>
      </c>
      <c r="E33" s="190">
        <v>200000</v>
      </c>
      <c r="F33" s="190">
        <v>500000</v>
      </c>
      <c r="G33" s="195">
        <v>500000</v>
      </c>
      <c r="H33" s="195">
        <v>500000</v>
      </c>
      <c r="I33" s="217"/>
    </row>
    <row r="34" spans="1:9" ht="15" thickBot="1" x14ac:dyDescent="0.35">
      <c r="A34" s="188">
        <v>13</v>
      </c>
      <c r="B34" s="188">
        <v>22020404</v>
      </c>
      <c r="C34" s="189" t="s">
        <v>3368</v>
      </c>
      <c r="D34" s="192">
        <v>0</v>
      </c>
      <c r="E34" s="190">
        <v>800000</v>
      </c>
      <c r="F34" s="190">
        <v>1000000</v>
      </c>
      <c r="G34" s="195">
        <v>800000</v>
      </c>
      <c r="H34" s="195">
        <v>800000</v>
      </c>
      <c r="I34" s="217"/>
    </row>
    <row r="35" spans="1:9" ht="15" thickBot="1" x14ac:dyDescent="0.35">
      <c r="A35" s="188">
        <v>14</v>
      </c>
      <c r="B35" s="188">
        <v>22020405</v>
      </c>
      <c r="C35" s="189" t="s">
        <v>3369</v>
      </c>
      <c r="D35" s="192">
        <v>0</v>
      </c>
      <c r="E35" s="190">
        <v>800000</v>
      </c>
      <c r="F35" s="190">
        <v>1000000</v>
      </c>
      <c r="G35" s="195">
        <v>1000000</v>
      </c>
      <c r="H35" s="195">
        <v>1000000</v>
      </c>
      <c r="I35" s="217"/>
    </row>
    <row r="36" spans="1:9" ht="15" thickBot="1" x14ac:dyDescent="0.35">
      <c r="A36" s="188">
        <v>15</v>
      </c>
      <c r="B36" s="188">
        <v>22020406</v>
      </c>
      <c r="C36" s="189" t="s">
        <v>3357</v>
      </c>
      <c r="D36" s="192">
        <v>0</v>
      </c>
      <c r="E36" s="192">
        <v>0</v>
      </c>
      <c r="F36" s="192">
        <v>0</v>
      </c>
      <c r="G36" s="195">
        <v>500000</v>
      </c>
      <c r="H36" s="195">
        <v>500000</v>
      </c>
      <c r="I36" s="217"/>
    </row>
    <row r="37" spans="1:9" ht="15" thickBot="1" x14ac:dyDescent="0.35">
      <c r="A37" s="188">
        <v>16</v>
      </c>
      <c r="B37" s="188">
        <v>22020501</v>
      </c>
      <c r="C37" s="189" t="s">
        <v>3370</v>
      </c>
      <c r="D37" s="190">
        <v>2142998.7999999998</v>
      </c>
      <c r="E37" s="190">
        <v>2000000</v>
      </c>
      <c r="F37" s="190">
        <v>2500000</v>
      </c>
      <c r="G37" s="195">
        <v>2000000</v>
      </c>
      <c r="H37" s="195">
        <v>2000000</v>
      </c>
      <c r="I37" s="217"/>
    </row>
    <row r="38" spans="1:9" ht="17.399999999999999" thickBot="1" x14ac:dyDescent="0.35">
      <c r="A38" s="188">
        <v>17</v>
      </c>
      <c r="B38" s="188">
        <v>22020503</v>
      </c>
      <c r="C38" s="189" t="s">
        <v>3358</v>
      </c>
      <c r="D38" s="192">
        <v>0</v>
      </c>
      <c r="E38" s="192">
        <v>0</v>
      </c>
      <c r="F38" s="192">
        <v>0</v>
      </c>
      <c r="G38" s="195">
        <v>1000000</v>
      </c>
      <c r="H38" s="195">
        <v>1000000</v>
      </c>
      <c r="I38" s="217"/>
    </row>
    <row r="39" spans="1:9" ht="15" thickBot="1" x14ac:dyDescent="0.35">
      <c r="A39" s="188">
        <v>18</v>
      </c>
      <c r="B39" s="188">
        <v>22020601</v>
      </c>
      <c r="C39" s="189" t="s">
        <v>3371</v>
      </c>
      <c r="D39" s="192">
        <v>0</v>
      </c>
      <c r="E39" s="192">
        <v>0</v>
      </c>
      <c r="F39" s="192">
        <v>0</v>
      </c>
      <c r="G39" s="195">
        <v>500000</v>
      </c>
      <c r="H39" s="195">
        <v>500000</v>
      </c>
      <c r="I39" s="217"/>
    </row>
    <row r="40" spans="1:9" ht="15" thickBot="1" x14ac:dyDescent="0.35">
      <c r="A40" s="188">
        <v>19</v>
      </c>
      <c r="B40" s="188">
        <v>22020801</v>
      </c>
      <c r="C40" s="189" t="s">
        <v>3372</v>
      </c>
      <c r="D40" s="192">
        <v>0</v>
      </c>
      <c r="E40" s="190">
        <v>300000</v>
      </c>
      <c r="F40" s="190">
        <v>500000</v>
      </c>
      <c r="G40" s="195">
        <v>500000</v>
      </c>
      <c r="H40" s="195">
        <v>500000</v>
      </c>
      <c r="I40" s="217"/>
    </row>
    <row r="41" spans="1:9" ht="15" thickBot="1" x14ac:dyDescent="0.35">
      <c r="A41" s="188">
        <v>20</v>
      </c>
      <c r="B41" s="188">
        <v>22020803</v>
      </c>
      <c r="C41" s="189" t="s">
        <v>3373</v>
      </c>
      <c r="D41" s="192">
        <v>0</v>
      </c>
      <c r="E41" s="190">
        <v>875000</v>
      </c>
      <c r="F41" s="190">
        <v>1000000</v>
      </c>
      <c r="G41" s="195">
        <v>5000000</v>
      </c>
      <c r="H41" s="195">
        <v>1000000</v>
      </c>
      <c r="I41" s="217"/>
    </row>
    <row r="42" spans="1:9" ht="15" thickBot="1" x14ac:dyDescent="0.35">
      <c r="A42" s="188">
        <v>21</v>
      </c>
      <c r="B42" s="188">
        <v>22020901</v>
      </c>
      <c r="C42" s="189" t="s">
        <v>3374</v>
      </c>
      <c r="D42" s="192">
        <v>0</v>
      </c>
      <c r="E42" s="190">
        <v>50000</v>
      </c>
      <c r="F42" s="190">
        <v>100000</v>
      </c>
      <c r="G42" s="195">
        <v>50000</v>
      </c>
      <c r="H42" s="195">
        <v>50000</v>
      </c>
      <c r="I42" s="217"/>
    </row>
    <row r="43" spans="1:9" ht="15" thickBot="1" x14ac:dyDescent="0.35">
      <c r="A43" s="188">
        <v>22</v>
      </c>
      <c r="B43" s="188">
        <v>22021001</v>
      </c>
      <c r="C43" s="189" t="s">
        <v>3360</v>
      </c>
      <c r="D43" s="190">
        <v>1429000.8</v>
      </c>
      <c r="E43" s="190">
        <v>1321428</v>
      </c>
      <c r="F43" s="190">
        <v>1500000</v>
      </c>
      <c r="G43" s="195">
        <v>1000000</v>
      </c>
      <c r="H43" s="195">
        <v>1000000</v>
      </c>
      <c r="I43" s="217"/>
    </row>
    <row r="44" spans="1:9" ht="15" thickBot="1" x14ac:dyDescent="0.35">
      <c r="A44" s="188">
        <v>23</v>
      </c>
      <c r="B44" s="188">
        <v>22021002</v>
      </c>
      <c r="C44" s="189" t="s">
        <v>3375</v>
      </c>
      <c r="D44" s="192">
        <v>0</v>
      </c>
      <c r="E44" s="192">
        <v>0</v>
      </c>
      <c r="F44" s="192">
        <v>0</v>
      </c>
      <c r="G44" s="195">
        <v>500000</v>
      </c>
      <c r="H44" s="195">
        <v>500000</v>
      </c>
      <c r="I44" s="217"/>
    </row>
    <row r="45" spans="1:9" ht="15" thickBot="1" x14ac:dyDescent="0.35">
      <c r="A45" s="188">
        <v>24</v>
      </c>
      <c r="B45" s="188">
        <v>22021003</v>
      </c>
      <c r="C45" s="189" t="s">
        <v>3376</v>
      </c>
      <c r="D45" s="192">
        <v>0</v>
      </c>
      <c r="E45" s="192">
        <v>0</v>
      </c>
      <c r="F45" s="192">
        <v>0</v>
      </c>
      <c r="G45" s="195">
        <v>200000</v>
      </c>
      <c r="H45" s="195">
        <v>200000</v>
      </c>
      <c r="I45" s="217"/>
    </row>
    <row r="46" spans="1:9" ht="15" thickBot="1" x14ac:dyDescent="0.35">
      <c r="A46" s="188">
        <v>25</v>
      </c>
      <c r="B46" s="188">
        <v>22021004</v>
      </c>
      <c r="C46" s="189" t="s">
        <v>3377</v>
      </c>
      <c r="D46" s="192">
        <v>0</v>
      </c>
      <c r="E46" s="192">
        <v>0</v>
      </c>
      <c r="F46" s="192">
        <v>0</v>
      </c>
      <c r="G46" s="195">
        <v>500000</v>
      </c>
      <c r="H46" s="195">
        <v>500000</v>
      </c>
      <c r="I46" s="217"/>
    </row>
    <row r="47" spans="1:9" ht="15" thickBot="1" x14ac:dyDescent="0.35">
      <c r="A47" s="188">
        <v>26</v>
      </c>
      <c r="B47" s="188">
        <v>22021006</v>
      </c>
      <c r="C47" s="189" t="s">
        <v>3361</v>
      </c>
      <c r="D47" s="192">
        <v>0</v>
      </c>
      <c r="E47" s="192">
        <v>0</v>
      </c>
      <c r="F47" s="192">
        <v>0</v>
      </c>
      <c r="G47" s="195">
        <v>250000</v>
      </c>
      <c r="H47" s="195">
        <v>250000</v>
      </c>
      <c r="I47" s="217"/>
    </row>
    <row r="48" spans="1:9" ht="15" thickBot="1" x14ac:dyDescent="0.35">
      <c r="A48" s="188">
        <v>27</v>
      </c>
      <c r="B48" s="188">
        <v>22021007</v>
      </c>
      <c r="C48" s="189" t="s">
        <v>3362</v>
      </c>
      <c r="D48" s="190">
        <v>1429000.8</v>
      </c>
      <c r="E48" s="190">
        <v>1450000</v>
      </c>
      <c r="F48" s="190">
        <v>1500000</v>
      </c>
      <c r="G48" s="195">
        <v>1000000</v>
      </c>
      <c r="H48" s="195">
        <v>1000000</v>
      </c>
      <c r="I48" s="217"/>
    </row>
    <row r="49" spans="1:9" ht="15" thickBot="1" x14ac:dyDescent="0.35">
      <c r="A49" s="188">
        <v>28</v>
      </c>
      <c r="B49" s="188">
        <v>22021008</v>
      </c>
      <c r="C49" s="189" t="s">
        <v>3378</v>
      </c>
      <c r="D49" s="192">
        <v>0</v>
      </c>
      <c r="E49" s="190">
        <v>200000</v>
      </c>
      <c r="F49" s="190">
        <v>400000</v>
      </c>
      <c r="G49" s="195">
        <v>200000</v>
      </c>
      <c r="H49" s="195">
        <v>200000</v>
      </c>
      <c r="I49" s="217"/>
    </row>
    <row r="50" spans="1:9" ht="15" thickBot="1" x14ac:dyDescent="0.35">
      <c r="A50" s="188">
        <v>29</v>
      </c>
      <c r="B50" s="188">
        <v>22021052</v>
      </c>
      <c r="C50" s="189" t="s">
        <v>3379</v>
      </c>
      <c r="D50" s="192">
        <v>0</v>
      </c>
      <c r="E50" s="192">
        <v>0</v>
      </c>
      <c r="F50" s="192">
        <v>0</v>
      </c>
      <c r="G50" s="195">
        <v>500000</v>
      </c>
      <c r="H50" s="195">
        <v>500000</v>
      </c>
      <c r="I50" s="217"/>
    </row>
    <row r="51" spans="1:9" ht="15" thickBot="1" x14ac:dyDescent="0.35">
      <c r="A51" s="665" t="s">
        <v>365</v>
      </c>
      <c r="B51" s="666"/>
      <c r="C51" s="667"/>
      <c r="D51" s="191">
        <v>19999999</v>
      </c>
      <c r="E51" s="191">
        <v>24053571</v>
      </c>
      <c r="F51" s="191">
        <v>30000000</v>
      </c>
      <c r="G51" s="196">
        <v>30000000</v>
      </c>
      <c r="H51" s="196">
        <f>SUM(H22:H50)</f>
        <v>26000000</v>
      </c>
      <c r="I51" s="217"/>
    </row>
    <row r="52" spans="1:9" ht="15" thickBot="1" x14ac:dyDescent="0.35">
      <c r="A52" s="187">
        <v>3</v>
      </c>
      <c r="B52" s="187">
        <v>32600100100</v>
      </c>
      <c r="C52" s="663" t="s">
        <v>1312</v>
      </c>
      <c r="D52" s="664"/>
      <c r="E52" s="664"/>
      <c r="F52" s="664"/>
      <c r="G52" s="664"/>
      <c r="H52" s="664"/>
      <c r="I52" s="217"/>
    </row>
    <row r="53" spans="1:9" ht="15" thickBot="1" x14ac:dyDescent="0.35">
      <c r="A53" s="188">
        <v>1</v>
      </c>
      <c r="B53" s="188">
        <v>22020102</v>
      </c>
      <c r="C53" s="189" t="s">
        <v>3349</v>
      </c>
      <c r="D53" s="190">
        <v>11378437.07</v>
      </c>
      <c r="E53" s="190">
        <v>9425130.3000000007</v>
      </c>
      <c r="F53" s="190">
        <v>16092000</v>
      </c>
      <c r="G53" s="195">
        <v>10800000</v>
      </c>
      <c r="H53" s="195">
        <v>7800000</v>
      </c>
      <c r="I53" s="217"/>
    </row>
    <row r="54" spans="1:9" ht="15" thickBot="1" x14ac:dyDescent="0.35">
      <c r="A54" s="188">
        <v>2</v>
      </c>
      <c r="B54" s="188">
        <v>22020201</v>
      </c>
      <c r="C54" s="189" t="s">
        <v>3363</v>
      </c>
      <c r="D54" s="190">
        <v>352916.63</v>
      </c>
      <c r="E54" s="190">
        <v>288749.96999999997</v>
      </c>
      <c r="F54" s="190">
        <v>1000000</v>
      </c>
      <c r="G54" s="195">
        <v>1000000</v>
      </c>
      <c r="H54" s="195">
        <v>1000000</v>
      </c>
      <c r="I54" s="217"/>
    </row>
    <row r="55" spans="1:9" ht="15" thickBot="1" x14ac:dyDescent="0.35">
      <c r="A55" s="188">
        <v>3</v>
      </c>
      <c r="B55" s="188">
        <v>22020202</v>
      </c>
      <c r="C55" s="189" t="s">
        <v>3350</v>
      </c>
      <c r="D55" s="190">
        <v>352916.63</v>
      </c>
      <c r="E55" s="190">
        <v>288749.96999999997</v>
      </c>
      <c r="F55" s="190">
        <v>1000000</v>
      </c>
      <c r="G55" s="195">
        <v>1000000</v>
      </c>
      <c r="H55" s="195">
        <v>1000000</v>
      </c>
      <c r="I55" s="217"/>
    </row>
    <row r="56" spans="1:9" ht="17.399999999999999" thickBot="1" x14ac:dyDescent="0.35">
      <c r="A56" s="188">
        <v>4</v>
      </c>
      <c r="B56" s="188">
        <v>22020301</v>
      </c>
      <c r="C56" s="189" t="s">
        <v>3352</v>
      </c>
      <c r="D56" s="190">
        <v>705833.26</v>
      </c>
      <c r="E56" s="190">
        <v>577499.93999999994</v>
      </c>
      <c r="F56" s="190">
        <v>2000000</v>
      </c>
      <c r="G56" s="195">
        <v>2000000</v>
      </c>
      <c r="H56" s="195">
        <v>2000000</v>
      </c>
      <c r="I56" s="217"/>
    </row>
    <row r="57" spans="1:9" ht="15" thickBot="1" x14ac:dyDescent="0.35">
      <c r="A57" s="188">
        <v>5</v>
      </c>
      <c r="B57" s="188">
        <v>22020305</v>
      </c>
      <c r="C57" s="189" t="s">
        <v>3355</v>
      </c>
      <c r="D57" s="190">
        <v>564666.63</v>
      </c>
      <c r="E57" s="190">
        <v>461999.97</v>
      </c>
      <c r="F57" s="190">
        <v>1800000</v>
      </c>
      <c r="G57" s="195">
        <v>1800000</v>
      </c>
      <c r="H57" s="195">
        <v>1800000</v>
      </c>
      <c r="I57" s="217"/>
    </row>
    <row r="58" spans="1:9" ht="17.399999999999999" thickBot="1" x14ac:dyDescent="0.35">
      <c r="A58" s="188">
        <v>6</v>
      </c>
      <c r="B58" s="188">
        <v>22020401</v>
      </c>
      <c r="C58" s="189" t="s">
        <v>3356</v>
      </c>
      <c r="D58" s="190">
        <v>1764583.26</v>
      </c>
      <c r="E58" s="190">
        <v>1443749.94</v>
      </c>
      <c r="F58" s="190">
        <v>2500000</v>
      </c>
      <c r="G58" s="195">
        <v>2500000</v>
      </c>
      <c r="H58" s="195">
        <v>1500000</v>
      </c>
      <c r="I58" s="217"/>
    </row>
    <row r="59" spans="1:9" ht="15" thickBot="1" x14ac:dyDescent="0.35">
      <c r="A59" s="188">
        <v>7</v>
      </c>
      <c r="B59" s="188">
        <v>22020402</v>
      </c>
      <c r="C59" s="189" t="s">
        <v>3366</v>
      </c>
      <c r="D59" s="190">
        <v>635250</v>
      </c>
      <c r="E59" s="190">
        <v>519750</v>
      </c>
      <c r="F59" s="190">
        <v>900000</v>
      </c>
      <c r="G59" s="195">
        <v>900000</v>
      </c>
      <c r="H59" s="195">
        <v>900000</v>
      </c>
      <c r="I59" s="217"/>
    </row>
    <row r="60" spans="1:9" ht="15" thickBot="1" x14ac:dyDescent="0.35">
      <c r="A60" s="188">
        <v>8</v>
      </c>
      <c r="B60" s="188">
        <v>22020415</v>
      </c>
      <c r="C60" s="189" t="s">
        <v>3380</v>
      </c>
      <c r="D60" s="192">
        <v>0</v>
      </c>
      <c r="E60" s="192">
        <v>0</v>
      </c>
      <c r="F60" s="192">
        <v>0</v>
      </c>
      <c r="G60" s="195">
        <v>1500000</v>
      </c>
      <c r="H60" s="195">
        <v>1000000</v>
      </c>
      <c r="I60" s="217"/>
    </row>
    <row r="61" spans="1:9" ht="15" thickBot="1" x14ac:dyDescent="0.35">
      <c r="A61" s="188">
        <v>9</v>
      </c>
      <c r="B61" s="188">
        <v>22020501</v>
      </c>
      <c r="C61" s="189" t="s">
        <v>3370</v>
      </c>
      <c r="D61" s="190">
        <v>852646.63</v>
      </c>
      <c r="E61" s="190">
        <v>697619.97</v>
      </c>
      <c r="F61" s="190">
        <v>8208000</v>
      </c>
      <c r="G61" s="195">
        <v>6000000</v>
      </c>
      <c r="H61" s="195">
        <v>2278000</v>
      </c>
      <c r="I61" s="217"/>
    </row>
    <row r="62" spans="1:9" ht="15" thickBot="1" x14ac:dyDescent="0.35">
      <c r="A62" s="188">
        <v>10</v>
      </c>
      <c r="B62" s="188">
        <v>22021001</v>
      </c>
      <c r="C62" s="189" t="s">
        <v>3360</v>
      </c>
      <c r="D62" s="190">
        <v>141166.63</v>
      </c>
      <c r="E62" s="192">
        <v>0</v>
      </c>
      <c r="F62" s="190">
        <v>600000</v>
      </c>
      <c r="G62" s="195">
        <v>600000</v>
      </c>
      <c r="H62" s="195">
        <v>600000</v>
      </c>
      <c r="I62" s="217"/>
    </row>
    <row r="63" spans="1:9" ht="15" thickBot="1" x14ac:dyDescent="0.35">
      <c r="A63" s="188">
        <v>11</v>
      </c>
      <c r="B63" s="188">
        <v>22021007</v>
      </c>
      <c r="C63" s="189" t="s">
        <v>3362</v>
      </c>
      <c r="D63" s="190">
        <v>917583.26</v>
      </c>
      <c r="E63" s="190">
        <v>750749.94</v>
      </c>
      <c r="F63" s="190">
        <v>1900000</v>
      </c>
      <c r="G63" s="195">
        <v>1900000</v>
      </c>
      <c r="H63" s="195">
        <v>1000000</v>
      </c>
      <c r="I63" s="217"/>
    </row>
    <row r="64" spans="1:9" ht="15" thickBot="1" x14ac:dyDescent="0.35">
      <c r="A64" s="665" t="s">
        <v>365</v>
      </c>
      <c r="B64" s="666"/>
      <c r="C64" s="667"/>
      <c r="D64" s="191">
        <v>17666000</v>
      </c>
      <c r="E64" s="191">
        <v>14454000</v>
      </c>
      <c r="F64" s="191">
        <v>36000000</v>
      </c>
      <c r="G64" s="196">
        <v>30000000</v>
      </c>
      <c r="H64" s="196">
        <f>SUM(H53:H63)</f>
        <v>20878000</v>
      </c>
      <c r="I64" s="217"/>
    </row>
    <row r="65" spans="1:9" ht="15" thickBot="1" x14ac:dyDescent="0.35">
      <c r="A65" s="187">
        <v>4</v>
      </c>
      <c r="B65" s="187">
        <v>32600200100</v>
      </c>
      <c r="C65" s="663" t="s">
        <v>2822</v>
      </c>
      <c r="D65" s="664"/>
      <c r="E65" s="664"/>
      <c r="F65" s="664"/>
      <c r="G65" s="664"/>
      <c r="H65" s="664"/>
      <c r="I65" s="217"/>
    </row>
    <row r="66" spans="1:9" ht="15" thickBot="1" x14ac:dyDescent="0.35">
      <c r="A66" s="188">
        <v>1</v>
      </c>
      <c r="B66" s="188">
        <v>22020102</v>
      </c>
      <c r="C66" s="189" t="s">
        <v>3349</v>
      </c>
      <c r="D66" s="190">
        <v>2803400</v>
      </c>
      <c r="E66" s="190">
        <v>1919000</v>
      </c>
      <c r="F66" s="190">
        <v>3000000</v>
      </c>
      <c r="G66" s="195">
        <v>3000000</v>
      </c>
      <c r="H66" s="195">
        <v>1600000</v>
      </c>
      <c r="I66" s="217"/>
    </row>
    <row r="67" spans="1:9" ht="15" thickBot="1" x14ac:dyDescent="0.35">
      <c r="A67" s="188">
        <v>2</v>
      </c>
      <c r="B67" s="188">
        <v>22020201</v>
      </c>
      <c r="C67" s="189" t="s">
        <v>3363</v>
      </c>
      <c r="D67" s="190">
        <v>435550</v>
      </c>
      <c r="E67" s="190">
        <v>168000</v>
      </c>
      <c r="F67" s="190">
        <v>500000</v>
      </c>
      <c r="G67" s="195">
        <v>500000</v>
      </c>
      <c r="H67" s="195">
        <v>500000</v>
      </c>
      <c r="I67" s="217"/>
    </row>
    <row r="68" spans="1:9" ht="15" thickBot="1" x14ac:dyDescent="0.35">
      <c r="A68" s="188">
        <v>3</v>
      </c>
      <c r="B68" s="188">
        <v>22020202</v>
      </c>
      <c r="C68" s="189" t="s">
        <v>3350</v>
      </c>
      <c r="D68" s="190">
        <v>388900</v>
      </c>
      <c r="E68" s="190">
        <v>161000</v>
      </c>
      <c r="F68" s="190">
        <v>450000</v>
      </c>
      <c r="G68" s="195">
        <v>450000</v>
      </c>
      <c r="H68" s="195">
        <v>450000</v>
      </c>
      <c r="I68" s="217"/>
    </row>
    <row r="69" spans="1:9" ht="17.399999999999999" thickBot="1" x14ac:dyDescent="0.35">
      <c r="A69" s="188">
        <v>4</v>
      </c>
      <c r="B69" s="188">
        <v>22020301</v>
      </c>
      <c r="C69" s="189" t="s">
        <v>3352</v>
      </c>
      <c r="D69" s="190">
        <v>522500</v>
      </c>
      <c r="E69" s="190">
        <v>189000</v>
      </c>
      <c r="F69" s="190">
        <v>700000</v>
      </c>
      <c r="G69" s="195">
        <v>700000</v>
      </c>
      <c r="H69" s="195">
        <v>700000</v>
      </c>
      <c r="I69" s="217"/>
    </row>
    <row r="70" spans="1:9" ht="15" thickBot="1" x14ac:dyDescent="0.35">
      <c r="A70" s="188">
        <v>5</v>
      </c>
      <c r="B70" s="188">
        <v>22020305</v>
      </c>
      <c r="C70" s="189" t="s">
        <v>3355</v>
      </c>
      <c r="D70" s="190">
        <v>212000</v>
      </c>
      <c r="E70" s="190">
        <v>91000</v>
      </c>
      <c r="F70" s="190">
        <v>250000</v>
      </c>
      <c r="G70" s="195">
        <v>250000</v>
      </c>
      <c r="H70" s="195">
        <v>250000</v>
      </c>
      <c r="I70" s="217"/>
    </row>
    <row r="71" spans="1:9" ht="17.399999999999999" thickBot="1" x14ac:dyDescent="0.35">
      <c r="A71" s="188">
        <v>6</v>
      </c>
      <c r="B71" s="188">
        <v>22020401</v>
      </c>
      <c r="C71" s="189" t="s">
        <v>3356</v>
      </c>
      <c r="D71" s="190">
        <v>1209000</v>
      </c>
      <c r="E71" s="190">
        <v>469000</v>
      </c>
      <c r="F71" s="190">
        <v>1450000</v>
      </c>
      <c r="G71" s="195">
        <v>1450000</v>
      </c>
      <c r="H71" s="195">
        <v>400000</v>
      </c>
      <c r="I71" s="217"/>
    </row>
    <row r="72" spans="1:9" ht="15" thickBot="1" x14ac:dyDescent="0.35">
      <c r="A72" s="188">
        <v>7</v>
      </c>
      <c r="B72" s="188">
        <v>22020402</v>
      </c>
      <c r="C72" s="189" t="s">
        <v>3366</v>
      </c>
      <c r="D72" s="190">
        <v>999100</v>
      </c>
      <c r="E72" s="190">
        <v>371000</v>
      </c>
      <c r="F72" s="190">
        <v>1000000</v>
      </c>
      <c r="G72" s="195">
        <v>1000000</v>
      </c>
      <c r="H72" s="195">
        <v>500000</v>
      </c>
      <c r="I72" s="217"/>
    </row>
    <row r="73" spans="1:9" ht="15" thickBot="1" x14ac:dyDescent="0.35">
      <c r="A73" s="188">
        <v>8</v>
      </c>
      <c r="B73" s="188">
        <v>22020501</v>
      </c>
      <c r="C73" s="189" t="s">
        <v>3370</v>
      </c>
      <c r="D73" s="190">
        <v>418800</v>
      </c>
      <c r="E73" s="190">
        <v>168000</v>
      </c>
      <c r="F73" s="190">
        <v>650000</v>
      </c>
      <c r="G73" s="195">
        <v>1000000</v>
      </c>
      <c r="H73" s="195">
        <v>800000</v>
      </c>
      <c r="I73" s="217"/>
    </row>
    <row r="74" spans="1:9" ht="15" thickBot="1" x14ac:dyDescent="0.35">
      <c r="A74" s="188">
        <v>9</v>
      </c>
      <c r="B74" s="188">
        <v>22020712</v>
      </c>
      <c r="C74" s="189" t="s">
        <v>3381</v>
      </c>
      <c r="D74" s="192">
        <v>0</v>
      </c>
      <c r="E74" s="192">
        <v>0</v>
      </c>
      <c r="F74" s="190">
        <v>100000</v>
      </c>
      <c r="G74" s="195">
        <v>100000</v>
      </c>
      <c r="H74" s="195">
        <v>100000</v>
      </c>
      <c r="I74" s="217"/>
    </row>
    <row r="75" spans="1:9" ht="15" thickBot="1" x14ac:dyDescent="0.35">
      <c r="A75" s="188">
        <v>10</v>
      </c>
      <c r="B75" s="188">
        <v>22021001</v>
      </c>
      <c r="C75" s="189" t="s">
        <v>3360</v>
      </c>
      <c r="D75" s="190">
        <v>373950</v>
      </c>
      <c r="E75" s="190">
        <v>154000</v>
      </c>
      <c r="F75" s="190">
        <v>400000</v>
      </c>
      <c r="G75" s="195">
        <v>250000</v>
      </c>
      <c r="H75" s="195">
        <v>250000</v>
      </c>
      <c r="I75" s="217"/>
    </row>
    <row r="76" spans="1:9" ht="15" thickBot="1" x14ac:dyDescent="0.35">
      <c r="A76" s="188">
        <v>11</v>
      </c>
      <c r="B76" s="188">
        <v>22021007</v>
      </c>
      <c r="C76" s="189" t="s">
        <v>3362</v>
      </c>
      <c r="D76" s="190">
        <v>431800</v>
      </c>
      <c r="E76" s="190">
        <v>154000</v>
      </c>
      <c r="F76" s="190">
        <v>500000</v>
      </c>
      <c r="G76" s="195">
        <v>300000</v>
      </c>
      <c r="H76" s="195">
        <v>300000</v>
      </c>
      <c r="I76" s="217"/>
    </row>
    <row r="77" spans="1:9" ht="15" thickBot="1" x14ac:dyDescent="0.35">
      <c r="A77" s="665" t="s">
        <v>365</v>
      </c>
      <c r="B77" s="666"/>
      <c r="C77" s="667"/>
      <c r="D77" s="191">
        <v>7795000</v>
      </c>
      <c r="E77" s="191">
        <v>3844000</v>
      </c>
      <c r="F77" s="191">
        <v>9000000</v>
      </c>
      <c r="G77" s="196">
        <v>9000000</v>
      </c>
      <c r="H77" s="196">
        <f>SUM(H66:H76)</f>
        <v>5850000</v>
      </c>
      <c r="I77" s="217"/>
    </row>
    <row r="78" spans="1:9" ht="15" thickBot="1" x14ac:dyDescent="0.35">
      <c r="A78" s="187">
        <v>5</v>
      </c>
      <c r="B78" s="187">
        <v>11100100200</v>
      </c>
      <c r="C78" s="663" t="s">
        <v>447</v>
      </c>
      <c r="D78" s="664"/>
      <c r="E78" s="664"/>
      <c r="F78" s="664"/>
      <c r="G78" s="664"/>
      <c r="H78" s="664"/>
      <c r="I78" s="217"/>
    </row>
    <row r="79" spans="1:9" ht="15" thickBot="1" x14ac:dyDescent="0.35">
      <c r="A79" s="188">
        <v>1</v>
      </c>
      <c r="B79" s="188">
        <v>22020102</v>
      </c>
      <c r="C79" s="189" t="s">
        <v>3349</v>
      </c>
      <c r="D79" s="190">
        <v>72500000</v>
      </c>
      <c r="E79" s="190">
        <v>65250000</v>
      </c>
      <c r="F79" s="190">
        <v>145000000</v>
      </c>
      <c r="G79" s="195">
        <v>120000000</v>
      </c>
      <c r="H79" s="195">
        <v>82500000</v>
      </c>
      <c r="I79" s="217"/>
    </row>
    <row r="80" spans="1:9" ht="15" thickBot="1" x14ac:dyDescent="0.35">
      <c r="A80" s="188">
        <v>2</v>
      </c>
      <c r="B80" s="188">
        <v>22020201</v>
      </c>
      <c r="C80" s="189" t="s">
        <v>3363</v>
      </c>
      <c r="D80" s="190">
        <v>500000</v>
      </c>
      <c r="E80" s="190">
        <v>450000</v>
      </c>
      <c r="F80" s="190">
        <v>1000000</v>
      </c>
      <c r="G80" s="195">
        <v>1000000</v>
      </c>
      <c r="H80" s="195">
        <v>1000000</v>
      </c>
      <c r="I80" s="217"/>
    </row>
    <row r="81" spans="1:9" ht="15" thickBot="1" x14ac:dyDescent="0.35">
      <c r="A81" s="188">
        <v>3</v>
      </c>
      <c r="B81" s="188">
        <v>22020202</v>
      </c>
      <c r="C81" s="189" t="s">
        <v>3350</v>
      </c>
      <c r="D81" s="190">
        <v>2500000</v>
      </c>
      <c r="E81" s="190">
        <v>2250000</v>
      </c>
      <c r="F81" s="190">
        <v>5000000</v>
      </c>
      <c r="G81" s="195">
        <v>2000000</v>
      </c>
      <c r="H81" s="195">
        <v>2000000</v>
      </c>
      <c r="I81" s="217"/>
    </row>
    <row r="82" spans="1:9" ht="17.399999999999999" thickBot="1" x14ac:dyDescent="0.35">
      <c r="A82" s="188">
        <v>4</v>
      </c>
      <c r="B82" s="188">
        <v>22020301</v>
      </c>
      <c r="C82" s="189" t="s">
        <v>3352</v>
      </c>
      <c r="D82" s="190">
        <v>5000000</v>
      </c>
      <c r="E82" s="190">
        <v>4500000</v>
      </c>
      <c r="F82" s="190">
        <v>10000000</v>
      </c>
      <c r="G82" s="195">
        <v>10000000</v>
      </c>
      <c r="H82" s="195">
        <v>10000000</v>
      </c>
      <c r="I82" s="217"/>
    </row>
    <row r="83" spans="1:9" ht="15" thickBot="1" x14ac:dyDescent="0.35">
      <c r="A83" s="188">
        <v>5</v>
      </c>
      <c r="B83" s="188">
        <v>22020305</v>
      </c>
      <c r="C83" s="189" t="s">
        <v>3355</v>
      </c>
      <c r="D83" s="190">
        <v>4500000</v>
      </c>
      <c r="E83" s="190">
        <v>4050000</v>
      </c>
      <c r="F83" s="190">
        <v>9000000</v>
      </c>
      <c r="G83" s="195">
        <v>8000000</v>
      </c>
      <c r="H83" s="195">
        <v>8000000</v>
      </c>
      <c r="I83" s="217"/>
    </row>
    <row r="84" spans="1:9" ht="17.399999999999999" thickBot="1" x14ac:dyDescent="0.35">
      <c r="A84" s="188">
        <v>6</v>
      </c>
      <c r="B84" s="188">
        <v>22020401</v>
      </c>
      <c r="C84" s="189" t="s">
        <v>3356</v>
      </c>
      <c r="D84" s="190">
        <v>12500000</v>
      </c>
      <c r="E84" s="190">
        <v>11250000</v>
      </c>
      <c r="F84" s="190">
        <v>25000000</v>
      </c>
      <c r="G84" s="195">
        <v>20000000</v>
      </c>
      <c r="H84" s="195">
        <v>20000000</v>
      </c>
      <c r="I84" s="217"/>
    </row>
    <row r="85" spans="1:9" ht="15" thickBot="1" x14ac:dyDescent="0.35">
      <c r="A85" s="188">
        <v>7</v>
      </c>
      <c r="B85" s="188">
        <v>22020402</v>
      </c>
      <c r="C85" s="189" t="s">
        <v>3366</v>
      </c>
      <c r="D85" s="190">
        <v>7500000</v>
      </c>
      <c r="E85" s="190">
        <v>6750000</v>
      </c>
      <c r="F85" s="190">
        <v>15000000</v>
      </c>
      <c r="G85" s="195">
        <v>10000000</v>
      </c>
      <c r="H85" s="195">
        <v>10000000</v>
      </c>
      <c r="I85" s="217"/>
    </row>
    <row r="86" spans="1:9" ht="15" thickBot="1" x14ac:dyDescent="0.35">
      <c r="A86" s="188">
        <v>8</v>
      </c>
      <c r="B86" s="188">
        <v>22020501</v>
      </c>
      <c r="C86" s="189" t="s">
        <v>3370</v>
      </c>
      <c r="D86" s="190">
        <v>10682500</v>
      </c>
      <c r="E86" s="190">
        <v>9432500</v>
      </c>
      <c r="F86" s="190">
        <v>20000000</v>
      </c>
      <c r="G86" s="195">
        <v>15000000</v>
      </c>
      <c r="H86" s="195">
        <v>15000000</v>
      </c>
      <c r="I86" s="217"/>
    </row>
    <row r="87" spans="1:9" ht="15" thickBot="1" x14ac:dyDescent="0.35">
      <c r="A87" s="188">
        <v>9</v>
      </c>
      <c r="B87" s="188">
        <v>22021001</v>
      </c>
      <c r="C87" s="189" t="s">
        <v>3360</v>
      </c>
      <c r="D87" s="190">
        <v>5000000</v>
      </c>
      <c r="E87" s="190">
        <v>4500000</v>
      </c>
      <c r="F87" s="190">
        <v>10000000</v>
      </c>
      <c r="G87" s="195">
        <v>8000000</v>
      </c>
      <c r="H87" s="195">
        <v>8000000</v>
      </c>
      <c r="I87" s="217"/>
    </row>
    <row r="88" spans="1:9" ht="15" thickBot="1" x14ac:dyDescent="0.35">
      <c r="A88" s="188">
        <v>10</v>
      </c>
      <c r="B88" s="188">
        <v>22021007</v>
      </c>
      <c r="C88" s="189" t="s">
        <v>3362</v>
      </c>
      <c r="D88" s="190">
        <v>5000000</v>
      </c>
      <c r="E88" s="190">
        <v>4500000</v>
      </c>
      <c r="F88" s="190">
        <v>10000000</v>
      </c>
      <c r="G88" s="195">
        <v>6000000</v>
      </c>
      <c r="H88" s="195">
        <v>6000000</v>
      </c>
      <c r="I88" s="217"/>
    </row>
    <row r="89" spans="1:9" ht="15" thickBot="1" x14ac:dyDescent="0.35">
      <c r="A89" s="665" t="s">
        <v>365</v>
      </c>
      <c r="B89" s="666"/>
      <c r="C89" s="667"/>
      <c r="D89" s="191">
        <v>125682500</v>
      </c>
      <c r="E89" s="191">
        <v>112932500</v>
      </c>
      <c r="F89" s="191">
        <v>250000000</v>
      </c>
      <c r="G89" s="196">
        <v>200000000</v>
      </c>
      <c r="H89" s="196">
        <f>SUM(H79:H88)</f>
        <v>162500000</v>
      </c>
      <c r="I89" s="217"/>
    </row>
    <row r="90" spans="1:9" ht="15" thickBot="1" x14ac:dyDescent="0.35">
      <c r="A90" s="187">
        <v>7</v>
      </c>
      <c r="B90" s="187">
        <v>11100300100</v>
      </c>
      <c r="C90" s="663" t="s">
        <v>1938</v>
      </c>
      <c r="D90" s="664"/>
      <c r="E90" s="664"/>
      <c r="F90" s="664"/>
      <c r="G90" s="664"/>
      <c r="H90" s="664"/>
      <c r="I90" s="217"/>
    </row>
    <row r="91" spans="1:9" ht="15" thickBot="1" x14ac:dyDescent="0.35">
      <c r="A91" s="188">
        <v>1</v>
      </c>
      <c r="B91" s="188">
        <v>22020102</v>
      </c>
      <c r="C91" s="189" t="s">
        <v>3349</v>
      </c>
      <c r="D91" s="190">
        <v>1666800</v>
      </c>
      <c r="E91" s="190">
        <v>1286800</v>
      </c>
      <c r="F91" s="190">
        <v>2300000</v>
      </c>
      <c r="G91" s="195">
        <v>1000000</v>
      </c>
      <c r="H91" s="195">
        <v>1000000</v>
      </c>
      <c r="I91" s="217"/>
    </row>
    <row r="92" spans="1:9" ht="15" thickBot="1" x14ac:dyDescent="0.35">
      <c r="A92" s="188">
        <v>2</v>
      </c>
      <c r="B92" s="188">
        <v>22020202</v>
      </c>
      <c r="C92" s="189" t="s">
        <v>3350</v>
      </c>
      <c r="D92" s="190">
        <v>108000</v>
      </c>
      <c r="E92" s="190">
        <v>72000</v>
      </c>
      <c r="F92" s="190">
        <v>200000</v>
      </c>
      <c r="G92" s="195">
        <v>50000</v>
      </c>
      <c r="H92" s="195">
        <v>50000</v>
      </c>
      <c r="I92" s="217"/>
    </row>
    <row r="93" spans="1:9" ht="17.399999999999999" thickBot="1" x14ac:dyDescent="0.35">
      <c r="A93" s="188">
        <v>3</v>
      </c>
      <c r="B93" s="188">
        <v>22020301</v>
      </c>
      <c r="C93" s="189" t="s">
        <v>3352</v>
      </c>
      <c r="D93" s="190">
        <v>120000</v>
      </c>
      <c r="E93" s="190">
        <v>80000</v>
      </c>
      <c r="F93" s="190">
        <v>300000</v>
      </c>
      <c r="G93" s="195">
        <v>200000</v>
      </c>
      <c r="H93" s="195">
        <v>200000</v>
      </c>
      <c r="I93" s="217"/>
    </row>
    <row r="94" spans="1:9" ht="15" thickBot="1" x14ac:dyDescent="0.35">
      <c r="A94" s="188">
        <v>4</v>
      </c>
      <c r="B94" s="188">
        <v>22020305</v>
      </c>
      <c r="C94" s="189" t="s">
        <v>3355</v>
      </c>
      <c r="D94" s="190">
        <v>48000</v>
      </c>
      <c r="E94" s="190">
        <v>40000</v>
      </c>
      <c r="F94" s="190">
        <v>200000</v>
      </c>
      <c r="G94" s="195">
        <v>50000</v>
      </c>
      <c r="H94" s="195">
        <v>50000</v>
      </c>
      <c r="I94" s="217"/>
    </row>
    <row r="95" spans="1:9" ht="17.399999999999999" thickBot="1" x14ac:dyDescent="0.35">
      <c r="A95" s="188">
        <v>5</v>
      </c>
      <c r="B95" s="188">
        <v>22020401</v>
      </c>
      <c r="C95" s="189" t="s">
        <v>3356</v>
      </c>
      <c r="D95" s="192">
        <v>0</v>
      </c>
      <c r="E95" s="192">
        <v>0</v>
      </c>
      <c r="F95" s="190">
        <v>200000</v>
      </c>
      <c r="G95" s="195">
        <v>200000</v>
      </c>
      <c r="H95" s="195">
        <v>200000</v>
      </c>
      <c r="I95" s="217"/>
    </row>
    <row r="96" spans="1:9" ht="15" thickBot="1" x14ac:dyDescent="0.35">
      <c r="A96" s="188">
        <v>6</v>
      </c>
      <c r="B96" s="188">
        <v>22020402</v>
      </c>
      <c r="C96" s="189" t="s">
        <v>3366</v>
      </c>
      <c r="D96" s="192">
        <v>0</v>
      </c>
      <c r="E96" s="192">
        <v>0</v>
      </c>
      <c r="F96" s="190">
        <v>100000</v>
      </c>
      <c r="G96" s="195">
        <v>50000</v>
      </c>
      <c r="H96" s="195">
        <v>50000</v>
      </c>
      <c r="I96" s="217"/>
    </row>
    <row r="97" spans="1:9" ht="15" thickBot="1" x14ac:dyDescent="0.35">
      <c r="A97" s="188">
        <v>7</v>
      </c>
      <c r="B97" s="188">
        <v>22020501</v>
      </c>
      <c r="C97" s="189" t="s">
        <v>3370</v>
      </c>
      <c r="D97" s="190">
        <v>137000</v>
      </c>
      <c r="E97" s="192">
        <v>0</v>
      </c>
      <c r="F97" s="190">
        <v>200000</v>
      </c>
      <c r="G97" s="195">
        <v>1250000</v>
      </c>
      <c r="H97" s="195">
        <v>1250000</v>
      </c>
      <c r="I97" s="217"/>
    </row>
    <row r="98" spans="1:9" ht="15" thickBot="1" x14ac:dyDescent="0.35">
      <c r="A98" s="188">
        <v>8</v>
      </c>
      <c r="B98" s="188">
        <v>22021007</v>
      </c>
      <c r="C98" s="189" t="s">
        <v>3362</v>
      </c>
      <c r="D98" s="190">
        <v>307200</v>
      </c>
      <c r="E98" s="190">
        <v>191200</v>
      </c>
      <c r="F98" s="190">
        <v>600000</v>
      </c>
      <c r="G98" s="195">
        <v>200000</v>
      </c>
      <c r="H98" s="195">
        <v>200000</v>
      </c>
      <c r="I98" s="217"/>
    </row>
    <row r="99" spans="1:9" ht="15" thickBot="1" x14ac:dyDescent="0.35">
      <c r="A99" s="665" t="s">
        <v>365</v>
      </c>
      <c r="B99" s="666"/>
      <c r="C99" s="667"/>
      <c r="D99" s="191">
        <v>2387000</v>
      </c>
      <c r="E99" s="191">
        <v>1670000</v>
      </c>
      <c r="F99" s="191">
        <v>4100000</v>
      </c>
      <c r="G99" s="196">
        <v>3000000</v>
      </c>
      <c r="H99" s="196">
        <f>SUM(H91:H98)</f>
        <v>3000000</v>
      </c>
      <c r="I99" s="217"/>
    </row>
    <row r="100" spans="1:9" ht="15" customHeight="1" thickBot="1" x14ac:dyDescent="0.35">
      <c r="A100" s="187">
        <v>8</v>
      </c>
      <c r="B100" s="187">
        <v>11101000100</v>
      </c>
      <c r="C100" s="663" t="s">
        <v>220</v>
      </c>
      <c r="D100" s="664"/>
      <c r="E100" s="664"/>
      <c r="F100" s="664"/>
      <c r="G100" s="664"/>
      <c r="H100" s="664"/>
      <c r="I100" s="217"/>
    </row>
    <row r="101" spans="1:9" ht="15" thickBot="1" x14ac:dyDescent="0.35">
      <c r="A101" s="188">
        <v>1</v>
      </c>
      <c r="B101" s="188">
        <v>22020102</v>
      </c>
      <c r="C101" s="189" t="s">
        <v>3349</v>
      </c>
      <c r="D101" s="192">
        <v>0</v>
      </c>
      <c r="E101" s="190">
        <v>810060</v>
      </c>
      <c r="F101" s="190">
        <v>1800000</v>
      </c>
      <c r="G101" s="195">
        <v>6000000</v>
      </c>
      <c r="H101" s="195">
        <f>6000000-3000000</f>
        <v>3000000</v>
      </c>
      <c r="I101" s="217"/>
    </row>
    <row r="102" spans="1:9" ht="15" thickBot="1" x14ac:dyDescent="0.35">
      <c r="A102" s="188">
        <v>2</v>
      </c>
      <c r="B102" s="188">
        <v>22020201</v>
      </c>
      <c r="C102" s="189" t="s">
        <v>3363</v>
      </c>
      <c r="D102" s="192">
        <v>0</v>
      </c>
      <c r="E102" s="190">
        <v>450000</v>
      </c>
      <c r="F102" s="190">
        <v>1000000</v>
      </c>
      <c r="G102" s="195">
        <v>100000</v>
      </c>
      <c r="H102" s="195">
        <v>100000</v>
      </c>
      <c r="I102" s="217"/>
    </row>
    <row r="103" spans="1:9" ht="15" thickBot="1" x14ac:dyDescent="0.35">
      <c r="A103" s="188">
        <v>3</v>
      </c>
      <c r="B103" s="188">
        <v>22020202</v>
      </c>
      <c r="C103" s="189" t="s">
        <v>3350</v>
      </c>
      <c r="D103" s="192">
        <v>0</v>
      </c>
      <c r="E103" s="190">
        <v>405030</v>
      </c>
      <c r="F103" s="190">
        <v>900000</v>
      </c>
      <c r="G103" s="195">
        <v>1500000</v>
      </c>
      <c r="H103" s="195">
        <v>1500000</v>
      </c>
      <c r="I103" s="217"/>
    </row>
    <row r="104" spans="1:9" ht="17.399999999999999" thickBot="1" x14ac:dyDescent="0.35">
      <c r="A104" s="188">
        <v>4</v>
      </c>
      <c r="B104" s="188">
        <v>22020301</v>
      </c>
      <c r="C104" s="189" t="s">
        <v>3352</v>
      </c>
      <c r="D104" s="192">
        <v>0</v>
      </c>
      <c r="E104" s="190">
        <v>1260093</v>
      </c>
      <c r="F104" s="190">
        <v>2800000</v>
      </c>
      <c r="G104" s="195">
        <v>4500000</v>
      </c>
      <c r="H104" s="195">
        <v>4500000</v>
      </c>
      <c r="I104" s="217"/>
    </row>
    <row r="105" spans="1:9" ht="15" thickBot="1" x14ac:dyDescent="0.35">
      <c r="A105" s="188">
        <v>5</v>
      </c>
      <c r="B105" s="188">
        <v>22020305</v>
      </c>
      <c r="C105" s="189" t="s">
        <v>3355</v>
      </c>
      <c r="D105" s="192">
        <v>0</v>
      </c>
      <c r="E105" s="190">
        <v>450000</v>
      </c>
      <c r="F105" s="190">
        <v>1000000</v>
      </c>
      <c r="G105" s="195">
        <v>2000000</v>
      </c>
      <c r="H105" s="195">
        <v>2000000</v>
      </c>
      <c r="I105" s="217"/>
    </row>
    <row r="106" spans="1:9" ht="17.399999999999999" thickBot="1" x14ac:dyDescent="0.35">
      <c r="A106" s="188">
        <v>6</v>
      </c>
      <c r="B106" s="188">
        <v>22020401</v>
      </c>
      <c r="C106" s="189" t="s">
        <v>3356</v>
      </c>
      <c r="D106" s="192">
        <v>0</v>
      </c>
      <c r="E106" s="190">
        <v>1530113</v>
      </c>
      <c r="F106" s="190">
        <v>3400000</v>
      </c>
      <c r="G106" s="195">
        <v>3000000</v>
      </c>
      <c r="H106" s="195">
        <v>2500000</v>
      </c>
      <c r="I106" s="217"/>
    </row>
    <row r="107" spans="1:9" ht="15" thickBot="1" x14ac:dyDescent="0.35">
      <c r="A107" s="188">
        <v>7</v>
      </c>
      <c r="B107" s="188">
        <v>22020402</v>
      </c>
      <c r="C107" s="189" t="s">
        <v>3366</v>
      </c>
      <c r="D107" s="192">
        <v>0</v>
      </c>
      <c r="E107" s="190">
        <v>450000</v>
      </c>
      <c r="F107" s="190">
        <v>1000000</v>
      </c>
      <c r="G107" s="195">
        <v>500000</v>
      </c>
      <c r="H107" s="195">
        <v>500000</v>
      </c>
      <c r="I107" s="217"/>
    </row>
    <row r="108" spans="1:9" ht="15" thickBot="1" x14ac:dyDescent="0.35">
      <c r="A108" s="188">
        <v>8</v>
      </c>
      <c r="B108" s="188">
        <v>22020501</v>
      </c>
      <c r="C108" s="189" t="s">
        <v>3370</v>
      </c>
      <c r="D108" s="192">
        <v>0</v>
      </c>
      <c r="E108" s="190">
        <v>675050</v>
      </c>
      <c r="F108" s="190">
        <v>1500000</v>
      </c>
      <c r="G108" s="195">
        <v>3000000</v>
      </c>
      <c r="H108" s="195">
        <v>3000000</v>
      </c>
      <c r="I108" s="217"/>
    </row>
    <row r="109" spans="1:9" ht="15" thickBot="1" x14ac:dyDescent="0.35">
      <c r="A109" s="188">
        <v>9</v>
      </c>
      <c r="B109" s="188">
        <v>22021001</v>
      </c>
      <c r="C109" s="189" t="s">
        <v>3360</v>
      </c>
      <c r="D109" s="192">
        <v>0</v>
      </c>
      <c r="E109" s="190">
        <v>270020</v>
      </c>
      <c r="F109" s="190">
        <v>600000</v>
      </c>
      <c r="G109" s="195">
        <v>1000000</v>
      </c>
      <c r="H109" s="195">
        <v>1000000</v>
      </c>
      <c r="I109" s="217"/>
    </row>
    <row r="110" spans="1:9" ht="15" thickBot="1" x14ac:dyDescent="0.35">
      <c r="A110" s="188">
        <v>10</v>
      </c>
      <c r="B110" s="188">
        <v>22021007</v>
      </c>
      <c r="C110" s="189" t="s">
        <v>3362</v>
      </c>
      <c r="D110" s="192">
        <v>0</v>
      </c>
      <c r="E110" s="190">
        <v>449634</v>
      </c>
      <c r="F110" s="190">
        <v>1000000</v>
      </c>
      <c r="G110" s="195">
        <v>2400000</v>
      </c>
      <c r="H110" s="195">
        <v>1400000</v>
      </c>
      <c r="I110" s="217"/>
    </row>
    <row r="111" spans="1:9" ht="15" thickBot="1" x14ac:dyDescent="0.35">
      <c r="A111" s="665" t="s">
        <v>365</v>
      </c>
      <c r="B111" s="666"/>
      <c r="C111" s="667"/>
      <c r="D111" s="193">
        <v>0</v>
      </c>
      <c r="E111" s="191">
        <v>6750000</v>
      </c>
      <c r="F111" s="191">
        <v>15000000</v>
      </c>
      <c r="G111" s="196">
        <v>24000000</v>
      </c>
      <c r="H111" s="196">
        <f>SUM(H101:H110)</f>
        <v>19500000</v>
      </c>
      <c r="I111" s="217"/>
    </row>
    <row r="112" spans="1:9" ht="15" customHeight="1" thickBot="1" x14ac:dyDescent="0.35">
      <c r="A112" s="187">
        <v>9</v>
      </c>
      <c r="B112" s="187">
        <v>11101300100</v>
      </c>
      <c r="C112" s="663" t="s">
        <v>3005</v>
      </c>
      <c r="D112" s="664"/>
      <c r="E112" s="664"/>
      <c r="F112" s="664"/>
      <c r="G112" s="664"/>
      <c r="H112" s="664"/>
      <c r="I112" s="217"/>
    </row>
    <row r="113" spans="1:9" ht="15" thickBot="1" x14ac:dyDescent="0.35">
      <c r="A113" s="188">
        <v>1</v>
      </c>
      <c r="B113" s="188">
        <v>22020102</v>
      </c>
      <c r="C113" s="189" t="s">
        <v>3349</v>
      </c>
      <c r="D113" s="190">
        <v>2051600</v>
      </c>
      <c r="E113" s="190">
        <v>820640</v>
      </c>
      <c r="F113" s="190">
        <v>2300000</v>
      </c>
      <c r="G113" s="195">
        <v>7000000</v>
      </c>
      <c r="H113" s="195">
        <v>3000000</v>
      </c>
      <c r="I113" s="217"/>
    </row>
    <row r="114" spans="1:9" ht="15" thickBot="1" x14ac:dyDescent="0.35">
      <c r="A114" s="188">
        <v>2</v>
      </c>
      <c r="B114" s="188">
        <v>22020201</v>
      </c>
      <c r="C114" s="189" t="s">
        <v>3363</v>
      </c>
      <c r="D114" s="190">
        <v>946800</v>
      </c>
      <c r="E114" s="190">
        <v>378720</v>
      </c>
      <c r="F114" s="190">
        <v>600000</v>
      </c>
      <c r="G114" s="195">
        <v>850000</v>
      </c>
      <c r="H114" s="195">
        <v>850000</v>
      </c>
      <c r="I114" s="217"/>
    </row>
    <row r="115" spans="1:9" ht="15" thickBot="1" x14ac:dyDescent="0.35">
      <c r="A115" s="188">
        <v>3</v>
      </c>
      <c r="B115" s="188">
        <v>22020202</v>
      </c>
      <c r="C115" s="189" t="s">
        <v>3350</v>
      </c>
      <c r="D115" s="190">
        <v>781220</v>
      </c>
      <c r="E115" s="190">
        <v>568160</v>
      </c>
      <c r="F115" s="190">
        <v>900000</v>
      </c>
      <c r="G115" s="195">
        <v>1750000</v>
      </c>
      <c r="H115" s="195">
        <v>1750000</v>
      </c>
      <c r="I115" s="217"/>
    </row>
    <row r="116" spans="1:9" ht="17.399999999999999" thickBot="1" x14ac:dyDescent="0.35">
      <c r="A116" s="188">
        <v>4</v>
      </c>
      <c r="B116" s="188">
        <v>22020301</v>
      </c>
      <c r="C116" s="189" t="s">
        <v>3352</v>
      </c>
      <c r="D116" s="190">
        <v>1041590</v>
      </c>
      <c r="E116" s="190">
        <v>757520</v>
      </c>
      <c r="F116" s="190">
        <v>1200000</v>
      </c>
      <c r="G116" s="195">
        <v>1000000</v>
      </c>
      <c r="H116" s="195">
        <v>1000000</v>
      </c>
      <c r="I116" s="217"/>
    </row>
    <row r="117" spans="1:9" ht="15" thickBot="1" x14ac:dyDescent="0.35">
      <c r="A117" s="188">
        <v>5</v>
      </c>
      <c r="B117" s="188">
        <v>22020305</v>
      </c>
      <c r="C117" s="189" t="s">
        <v>3355</v>
      </c>
      <c r="D117" s="190">
        <v>968010</v>
      </c>
      <c r="E117" s="190">
        <v>631280</v>
      </c>
      <c r="F117" s="190">
        <v>1000000</v>
      </c>
      <c r="G117" s="195">
        <v>1850000</v>
      </c>
      <c r="H117" s="195">
        <v>1100000</v>
      </c>
      <c r="I117" s="217"/>
    </row>
    <row r="118" spans="1:9" ht="17.399999999999999" thickBot="1" x14ac:dyDescent="0.35">
      <c r="A118" s="188">
        <v>6</v>
      </c>
      <c r="B118" s="188">
        <v>22020401</v>
      </c>
      <c r="C118" s="189" t="s">
        <v>3356</v>
      </c>
      <c r="D118" s="190">
        <v>710200</v>
      </c>
      <c r="E118" s="190">
        <v>568160</v>
      </c>
      <c r="F118" s="190">
        <v>1200000</v>
      </c>
      <c r="G118" s="195">
        <v>1700000</v>
      </c>
      <c r="H118" s="195">
        <v>1700000</v>
      </c>
      <c r="I118" s="217"/>
    </row>
    <row r="119" spans="1:9" ht="15" thickBot="1" x14ac:dyDescent="0.35">
      <c r="A119" s="188">
        <v>7</v>
      </c>
      <c r="B119" s="188">
        <v>22020402</v>
      </c>
      <c r="C119" s="189" t="s">
        <v>3366</v>
      </c>
      <c r="D119" s="190">
        <v>1085040</v>
      </c>
      <c r="E119" s="190">
        <v>789120</v>
      </c>
      <c r="F119" s="190">
        <v>1500000</v>
      </c>
      <c r="G119" s="195">
        <v>1900000</v>
      </c>
      <c r="H119" s="195">
        <v>1900000</v>
      </c>
      <c r="I119" s="217"/>
    </row>
    <row r="120" spans="1:9" ht="15" thickBot="1" x14ac:dyDescent="0.35">
      <c r="A120" s="188">
        <v>8</v>
      </c>
      <c r="B120" s="188">
        <v>22020501</v>
      </c>
      <c r="C120" s="189" t="s">
        <v>3370</v>
      </c>
      <c r="D120" s="190">
        <v>476600</v>
      </c>
      <c r="E120" s="190">
        <v>381280</v>
      </c>
      <c r="F120" s="190">
        <v>1600000</v>
      </c>
      <c r="G120" s="195">
        <v>3550000</v>
      </c>
      <c r="H120" s="195">
        <v>1550000</v>
      </c>
      <c r="I120" s="217"/>
    </row>
    <row r="121" spans="1:9" ht="15" thickBot="1" x14ac:dyDescent="0.35">
      <c r="A121" s="188">
        <v>9</v>
      </c>
      <c r="B121" s="188">
        <v>22021001</v>
      </c>
      <c r="C121" s="189" t="s">
        <v>3360</v>
      </c>
      <c r="D121" s="190">
        <v>789600</v>
      </c>
      <c r="E121" s="190">
        <v>361680</v>
      </c>
      <c r="F121" s="190">
        <v>1000000</v>
      </c>
      <c r="G121" s="195">
        <v>1800000</v>
      </c>
      <c r="H121" s="195">
        <v>1800000</v>
      </c>
      <c r="I121" s="217"/>
    </row>
    <row r="122" spans="1:9" ht="15" thickBot="1" x14ac:dyDescent="0.35">
      <c r="A122" s="188">
        <v>10</v>
      </c>
      <c r="B122" s="188">
        <v>22021007</v>
      </c>
      <c r="C122" s="189" t="s">
        <v>3362</v>
      </c>
      <c r="D122" s="190">
        <v>591800</v>
      </c>
      <c r="E122" s="190">
        <v>473440</v>
      </c>
      <c r="F122" s="190">
        <v>700000</v>
      </c>
      <c r="G122" s="195">
        <v>2600000</v>
      </c>
      <c r="H122" s="195">
        <v>1600000</v>
      </c>
      <c r="I122" s="217"/>
    </row>
    <row r="123" spans="1:9" ht="15" thickBot="1" x14ac:dyDescent="0.35">
      <c r="A123" s="665" t="s">
        <v>365</v>
      </c>
      <c r="B123" s="666"/>
      <c r="C123" s="667"/>
      <c r="D123" s="191">
        <v>9442460</v>
      </c>
      <c r="E123" s="191">
        <v>5730000</v>
      </c>
      <c r="F123" s="191">
        <v>12000000</v>
      </c>
      <c r="G123" s="196">
        <v>24000000</v>
      </c>
      <c r="H123" s="196">
        <f>SUM(H113:H122)</f>
        <v>16250000</v>
      </c>
      <c r="I123" s="217"/>
    </row>
    <row r="124" spans="1:9" ht="15" customHeight="1" thickBot="1" x14ac:dyDescent="0.35">
      <c r="A124" s="187">
        <v>10</v>
      </c>
      <c r="B124" s="187">
        <v>11100100100</v>
      </c>
      <c r="C124" s="663" t="s">
        <v>540</v>
      </c>
      <c r="D124" s="664"/>
      <c r="E124" s="664"/>
      <c r="F124" s="664"/>
      <c r="G124" s="664"/>
      <c r="H124" s="664"/>
      <c r="I124" s="217"/>
    </row>
    <row r="125" spans="1:9" ht="15" thickBot="1" x14ac:dyDescent="0.35">
      <c r="A125" s="188">
        <v>1</v>
      </c>
      <c r="B125" s="188">
        <v>22020102</v>
      </c>
      <c r="C125" s="189" t="s">
        <v>3349</v>
      </c>
      <c r="D125" s="190">
        <v>138604340</v>
      </c>
      <c r="E125" s="190">
        <v>117747020</v>
      </c>
      <c r="F125" s="190">
        <v>107000000</v>
      </c>
      <c r="G125" s="195">
        <v>102000000</v>
      </c>
      <c r="H125" s="195">
        <f>102000000-15000000</f>
        <v>87000000</v>
      </c>
      <c r="I125" s="217"/>
    </row>
    <row r="126" spans="1:9" ht="15" thickBot="1" x14ac:dyDescent="0.35">
      <c r="A126" s="188">
        <v>2</v>
      </c>
      <c r="B126" s="188">
        <v>22020201</v>
      </c>
      <c r="C126" s="189" t="s">
        <v>3363</v>
      </c>
      <c r="D126" s="190">
        <v>703384</v>
      </c>
      <c r="E126" s="190">
        <v>2137552</v>
      </c>
      <c r="F126" s="190">
        <v>2000000</v>
      </c>
      <c r="G126" s="195">
        <v>4000000</v>
      </c>
      <c r="H126" s="195">
        <v>4000000</v>
      </c>
      <c r="I126" s="217"/>
    </row>
    <row r="127" spans="1:9" ht="15" thickBot="1" x14ac:dyDescent="0.35">
      <c r="A127" s="188">
        <v>3</v>
      </c>
      <c r="B127" s="188">
        <v>22020202</v>
      </c>
      <c r="C127" s="189" t="s">
        <v>3350</v>
      </c>
      <c r="D127" s="190">
        <v>6240940</v>
      </c>
      <c r="E127" s="190">
        <v>9954820</v>
      </c>
      <c r="F127" s="190">
        <v>13000000</v>
      </c>
      <c r="G127" s="195">
        <v>15000000</v>
      </c>
      <c r="H127" s="195">
        <v>15000000</v>
      </c>
      <c r="I127" s="217"/>
    </row>
    <row r="128" spans="1:9" ht="17.399999999999999" thickBot="1" x14ac:dyDescent="0.35">
      <c r="A128" s="188">
        <v>4</v>
      </c>
      <c r="B128" s="188">
        <v>22020301</v>
      </c>
      <c r="C128" s="189" t="s">
        <v>3352</v>
      </c>
      <c r="D128" s="190">
        <v>12232576</v>
      </c>
      <c r="E128" s="190">
        <v>19145728</v>
      </c>
      <c r="F128" s="190">
        <v>25000000</v>
      </c>
      <c r="G128" s="195">
        <v>27000000</v>
      </c>
      <c r="H128" s="195">
        <v>27000000</v>
      </c>
      <c r="I128" s="217"/>
    </row>
    <row r="129" spans="1:9" ht="15" thickBot="1" x14ac:dyDescent="0.35">
      <c r="A129" s="188">
        <v>5</v>
      </c>
      <c r="B129" s="188">
        <v>22020306</v>
      </c>
      <c r="C129" s="189" t="s">
        <v>3383</v>
      </c>
      <c r="D129" s="190">
        <v>6278336</v>
      </c>
      <c r="E129" s="190">
        <v>10067008</v>
      </c>
      <c r="F129" s="190">
        <v>13000000</v>
      </c>
      <c r="G129" s="195">
        <v>15000000</v>
      </c>
      <c r="H129" s="195">
        <v>15000000</v>
      </c>
      <c r="I129" s="217"/>
    </row>
    <row r="130" spans="1:9" ht="17.399999999999999" thickBot="1" x14ac:dyDescent="0.35">
      <c r="A130" s="188">
        <v>6</v>
      </c>
      <c r="B130" s="188">
        <v>22020401</v>
      </c>
      <c r="C130" s="189" t="s">
        <v>3356</v>
      </c>
      <c r="D130" s="190">
        <v>31264092</v>
      </c>
      <c r="E130" s="190">
        <v>40608476</v>
      </c>
      <c r="F130" s="190">
        <v>53000000</v>
      </c>
      <c r="G130" s="195">
        <v>55000000</v>
      </c>
      <c r="H130" s="195">
        <f>55000000-10402000</f>
        <v>44598000</v>
      </c>
      <c r="I130" s="217"/>
    </row>
    <row r="131" spans="1:9" ht="15" thickBot="1" x14ac:dyDescent="0.35">
      <c r="A131" s="188">
        <v>7</v>
      </c>
      <c r="B131" s="188">
        <v>22020402</v>
      </c>
      <c r="C131" s="189" t="s">
        <v>3366</v>
      </c>
      <c r="D131" s="190">
        <v>4991636</v>
      </c>
      <c r="E131" s="190">
        <v>9186908</v>
      </c>
      <c r="F131" s="190">
        <v>12000000</v>
      </c>
      <c r="G131" s="195">
        <v>14000000</v>
      </c>
      <c r="H131" s="195">
        <v>14000000</v>
      </c>
      <c r="I131" s="217"/>
    </row>
    <row r="132" spans="1:9" ht="15" thickBot="1" x14ac:dyDescent="0.35">
      <c r="A132" s="188">
        <v>8</v>
      </c>
      <c r="B132" s="188">
        <v>22020501</v>
      </c>
      <c r="C132" s="189" t="s">
        <v>3370</v>
      </c>
      <c r="D132" s="190">
        <v>6744984</v>
      </c>
      <c r="E132" s="190">
        <v>14574952</v>
      </c>
      <c r="F132" s="190">
        <v>19000000</v>
      </c>
      <c r="G132" s="195">
        <v>21000000</v>
      </c>
      <c r="H132" s="195">
        <v>21000000</v>
      </c>
      <c r="I132" s="217"/>
    </row>
    <row r="133" spans="1:9" ht="15" thickBot="1" x14ac:dyDescent="0.35">
      <c r="A133" s="188">
        <v>9</v>
      </c>
      <c r="B133" s="188">
        <v>22021001</v>
      </c>
      <c r="C133" s="189" t="s">
        <v>3360</v>
      </c>
      <c r="D133" s="190">
        <v>127450328</v>
      </c>
      <c r="E133" s="190">
        <v>115098984</v>
      </c>
      <c r="F133" s="190">
        <v>150000000</v>
      </c>
      <c r="G133" s="195">
        <v>142000000</v>
      </c>
      <c r="H133" s="195">
        <f>142000000-30000000</f>
        <v>112000000</v>
      </c>
      <c r="I133" s="217"/>
    </row>
    <row r="134" spans="1:9" ht="15" thickBot="1" x14ac:dyDescent="0.35">
      <c r="A134" s="188">
        <v>10</v>
      </c>
      <c r="B134" s="188">
        <v>22021007</v>
      </c>
      <c r="C134" s="189" t="s">
        <v>3362</v>
      </c>
      <c r="D134" s="190">
        <v>1722384</v>
      </c>
      <c r="E134" s="190">
        <v>5631152</v>
      </c>
      <c r="F134" s="190">
        <v>26000000</v>
      </c>
      <c r="G134" s="195">
        <v>25000000</v>
      </c>
      <c r="H134" s="195">
        <v>25000000</v>
      </c>
      <c r="I134" s="217"/>
    </row>
    <row r="135" spans="1:9" ht="15" thickBot="1" x14ac:dyDescent="0.35">
      <c r="A135" s="665" t="s">
        <v>365</v>
      </c>
      <c r="B135" s="666"/>
      <c r="C135" s="667"/>
      <c r="D135" s="191">
        <v>336233000</v>
      </c>
      <c r="E135" s="191">
        <v>344152600</v>
      </c>
      <c r="F135" s="191">
        <v>420000000</v>
      </c>
      <c r="G135" s="196">
        <v>420000000</v>
      </c>
      <c r="H135" s="196">
        <f>SUM(H125:H134)</f>
        <v>364598000</v>
      </c>
      <c r="I135" s="217"/>
    </row>
    <row r="136" spans="1:9" ht="15" thickBot="1" x14ac:dyDescent="0.35">
      <c r="A136" s="187">
        <v>11</v>
      </c>
      <c r="B136" s="187">
        <v>11101300200</v>
      </c>
      <c r="C136" s="663" t="s">
        <v>526</v>
      </c>
      <c r="D136" s="664"/>
      <c r="E136" s="664"/>
      <c r="F136" s="664"/>
      <c r="G136" s="664"/>
      <c r="H136" s="664"/>
      <c r="I136" s="217"/>
    </row>
    <row r="137" spans="1:9" ht="15" thickBot="1" x14ac:dyDescent="0.35">
      <c r="A137" s="188">
        <v>1</v>
      </c>
      <c r="B137" s="188">
        <v>22020102</v>
      </c>
      <c r="C137" s="189" t="s">
        <v>3349</v>
      </c>
      <c r="D137" s="190">
        <v>3223800</v>
      </c>
      <c r="E137" s="190">
        <v>1801200</v>
      </c>
      <c r="F137" s="190">
        <v>4640000</v>
      </c>
      <c r="G137" s="195">
        <v>4223800</v>
      </c>
      <c r="H137" s="195">
        <v>1823800</v>
      </c>
      <c r="I137" s="217"/>
    </row>
    <row r="138" spans="1:9" ht="15" thickBot="1" x14ac:dyDescent="0.35">
      <c r="A138" s="188">
        <v>2</v>
      </c>
      <c r="B138" s="188">
        <v>22020201</v>
      </c>
      <c r="C138" s="189" t="s">
        <v>3363</v>
      </c>
      <c r="D138" s="190">
        <v>932000</v>
      </c>
      <c r="E138" s="190">
        <v>648000</v>
      </c>
      <c r="F138" s="190">
        <v>1200000</v>
      </c>
      <c r="G138" s="195">
        <v>1000000</v>
      </c>
      <c r="H138" s="195">
        <v>600000</v>
      </c>
      <c r="I138" s="217"/>
    </row>
    <row r="139" spans="1:9" ht="15" thickBot="1" x14ac:dyDescent="0.35">
      <c r="A139" s="188">
        <v>3</v>
      </c>
      <c r="B139" s="188">
        <v>22020202</v>
      </c>
      <c r="C139" s="189" t="s">
        <v>3350</v>
      </c>
      <c r="D139" s="190">
        <v>684000</v>
      </c>
      <c r="E139" s="190">
        <v>456000</v>
      </c>
      <c r="F139" s="190">
        <v>900000</v>
      </c>
      <c r="G139" s="195">
        <v>800000</v>
      </c>
      <c r="H139" s="195">
        <v>500000</v>
      </c>
      <c r="I139" s="217"/>
    </row>
    <row r="140" spans="1:9" ht="17.399999999999999" thickBot="1" x14ac:dyDescent="0.35">
      <c r="A140" s="188">
        <v>4</v>
      </c>
      <c r="B140" s="188">
        <v>22020301</v>
      </c>
      <c r="C140" s="189" t="s">
        <v>3352</v>
      </c>
      <c r="D140" s="190">
        <v>1285000</v>
      </c>
      <c r="E140" s="190">
        <v>391720</v>
      </c>
      <c r="F140" s="190">
        <v>1535000</v>
      </c>
      <c r="G140" s="195">
        <v>1500000</v>
      </c>
      <c r="H140" s="195">
        <v>400000</v>
      </c>
      <c r="I140" s="217"/>
    </row>
    <row r="141" spans="1:9" ht="15" thickBot="1" x14ac:dyDescent="0.35">
      <c r="A141" s="188">
        <v>5</v>
      </c>
      <c r="B141" s="188">
        <v>22020305</v>
      </c>
      <c r="C141" s="189" t="s">
        <v>3355</v>
      </c>
      <c r="D141" s="190">
        <v>1483960</v>
      </c>
      <c r="E141" s="190">
        <v>1042640</v>
      </c>
      <c r="F141" s="190">
        <v>1900000</v>
      </c>
      <c r="G141" s="195">
        <v>1500000</v>
      </c>
      <c r="H141" s="195">
        <v>600000</v>
      </c>
      <c r="I141" s="217"/>
    </row>
    <row r="142" spans="1:9" ht="17.399999999999999" thickBot="1" x14ac:dyDescent="0.35">
      <c r="A142" s="188">
        <v>6</v>
      </c>
      <c r="B142" s="188">
        <v>22020401</v>
      </c>
      <c r="C142" s="189" t="s">
        <v>3356</v>
      </c>
      <c r="D142" s="190">
        <v>841920</v>
      </c>
      <c r="E142" s="190">
        <v>721280</v>
      </c>
      <c r="F142" s="190">
        <v>1200000</v>
      </c>
      <c r="G142" s="195">
        <v>1084000</v>
      </c>
      <c r="H142" s="195">
        <v>884000</v>
      </c>
      <c r="I142" s="217"/>
    </row>
    <row r="143" spans="1:9" ht="15" thickBot="1" x14ac:dyDescent="0.35">
      <c r="A143" s="188">
        <v>7</v>
      </c>
      <c r="B143" s="188">
        <v>22020402</v>
      </c>
      <c r="C143" s="189" t="s">
        <v>3366</v>
      </c>
      <c r="D143" s="190">
        <v>1563960</v>
      </c>
      <c r="E143" s="190">
        <v>1202640</v>
      </c>
      <c r="F143" s="190">
        <v>2000000</v>
      </c>
      <c r="G143" s="195">
        <v>1800000</v>
      </c>
      <c r="H143" s="195">
        <v>800000</v>
      </c>
      <c r="I143" s="217"/>
    </row>
    <row r="144" spans="1:9" ht="15" thickBot="1" x14ac:dyDescent="0.35">
      <c r="A144" s="188">
        <v>8</v>
      </c>
      <c r="B144" s="188">
        <v>22020501</v>
      </c>
      <c r="C144" s="189" t="s">
        <v>3370</v>
      </c>
      <c r="D144" s="190">
        <v>1650000</v>
      </c>
      <c r="E144" s="190">
        <v>1973500</v>
      </c>
      <c r="F144" s="190">
        <v>2000000</v>
      </c>
      <c r="G144" s="195">
        <v>1800000</v>
      </c>
      <c r="H144" s="195">
        <v>1850000</v>
      </c>
      <c r="I144" s="217"/>
    </row>
    <row r="145" spans="1:9" ht="15" thickBot="1" x14ac:dyDescent="0.35">
      <c r="A145" s="188">
        <v>9</v>
      </c>
      <c r="B145" s="188">
        <v>22021001</v>
      </c>
      <c r="C145" s="189" t="s">
        <v>3360</v>
      </c>
      <c r="D145" s="190">
        <v>1343460</v>
      </c>
      <c r="E145" s="190">
        <v>1004520</v>
      </c>
      <c r="F145" s="190">
        <v>1625000</v>
      </c>
      <c r="G145" s="195">
        <v>1292200</v>
      </c>
      <c r="H145" s="195">
        <v>992200</v>
      </c>
      <c r="I145" s="217"/>
    </row>
    <row r="146" spans="1:9" ht="15" thickBot="1" x14ac:dyDescent="0.35">
      <c r="A146" s="665" t="s">
        <v>365</v>
      </c>
      <c r="B146" s="666"/>
      <c r="C146" s="667"/>
      <c r="D146" s="191">
        <v>13008100</v>
      </c>
      <c r="E146" s="191">
        <v>9241500</v>
      </c>
      <c r="F146" s="191">
        <v>17000000</v>
      </c>
      <c r="G146" s="196">
        <v>15000000</v>
      </c>
      <c r="H146" s="196">
        <f>SUM(H137:H145)</f>
        <v>8450000</v>
      </c>
      <c r="I146" s="217"/>
    </row>
    <row r="147" spans="1:9" ht="15" customHeight="1" thickBot="1" x14ac:dyDescent="0.35">
      <c r="A147" s="187">
        <v>13</v>
      </c>
      <c r="B147" s="187">
        <v>11101400100</v>
      </c>
      <c r="C147" s="663" t="s">
        <v>3135</v>
      </c>
      <c r="D147" s="664"/>
      <c r="E147" s="664"/>
      <c r="F147" s="664"/>
      <c r="G147" s="664"/>
      <c r="H147" s="664"/>
      <c r="I147" s="217"/>
    </row>
    <row r="148" spans="1:9" ht="15" thickBot="1" x14ac:dyDescent="0.35">
      <c r="A148" s="188">
        <v>1</v>
      </c>
      <c r="B148" s="188">
        <v>22020102</v>
      </c>
      <c r="C148" s="189" t="s">
        <v>3349</v>
      </c>
      <c r="D148" s="190">
        <v>2000000</v>
      </c>
      <c r="E148" s="190">
        <v>1500000</v>
      </c>
      <c r="F148" s="190">
        <v>2000000</v>
      </c>
      <c r="G148" s="195">
        <v>2000000</v>
      </c>
      <c r="H148" s="195">
        <v>2000000</v>
      </c>
      <c r="I148" s="217"/>
    </row>
    <row r="149" spans="1:9" ht="15" thickBot="1" x14ac:dyDescent="0.35">
      <c r="A149" s="188">
        <v>2</v>
      </c>
      <c r="B149" s="188">
        <v>22020202</v>
      </c>
      <c r="C149" s="189" t="s">
        <v>3350</v>
      </c>
      <c r="D149" s="190">
        <v>1000000</v>
      </c>
      <c r="E149" s="190">
        <v>800000</v>
      </c>
      <c r="F149" s="190">
        <v>1000000</v>
      </c>
      <c r="G149" s="195">
        <v>1000000</v>
      </c>
      <c r="H149" s="195">
        <v>1000000</v>
      </c>
      <c r="I149" s="217"/>
    </row>
    <row r="150" spans="1:9" ht="17.399999999999999" thickBot="1" x14ac:dyDescent="0.35">
      <c r="A150" s="188">
        <v>3</v>
      </c>
      <c r="B150" s="188">
        <v>22020301</v>
      </c>
      <c r="C150" s="189" t="s">
        <v>3352</v>
      </c>
      <c r="D150" s="190">
        <v>1780000</v>
      </c>
      <c r="E150" s="190">
        <v>1400000</v>
      </c>
      <c r="F150" s="190">
        <v>2000000</v>
      </c>
      <c r="G150" s="195">
        <v>2000000</v>
      </c>
      <c r="H150" s="195">
        <v>1750000</v>
      </c>
      <c r="I150" s="217"/>
    </row>
    <row r="151" spans="1:9" ht="17.399999999999999" thickBot="1" x14ac:dyDescent="0.35">
      <c r="A151" s="188">
        <v>4</v>
      </c>
      <c r="B151" s="188">
        <v>22020401</v>
      </c>
      <c r="C151" s="189" t="s">
        <v>3356</v>
      </c>
      <c r="D151" s="190">
        <v>1467000</v>
      </c>
      <c r="E151" s="190">
        <v>1000000</v>
      </c>
      <c r="F151" s="190">
        <v>1500000</v>
      </c>
      <c r="G151" s="195">
        <v>1500000</v>
      </c>
      <c r="H151" s="195">
        <v>1500000</v>
      </c>
      <c r="I151" s="217"/>
    </row>
    <row r="152" spans="1:9" ht="15" thickBot="1" x14ac:dyDescent="0.35">
      <c r="A152" s="188">
        <v>5</v>
      </c>
      <c r="B152" s="188">
        <v>22020402</v>
      </c>
      <c r="C152" s="189" t="s">
        <v>3366</v>
      </c>
      <c r="D152" s="190">
        <v>990000</v>
      </c>
      <c r="E152" s="190">
        <v>800000</v>
      </c>
      <c r="F152" s="190">
        <v>1100000</v>
      </c>
      <c r="G152" s="195">
        <v>1000000</v>
      </c>
      <c r="H152" s="195">
        <v>1000000</v>
      </c>
      <c r="I152" s="217"/>
    </row>
    <row r="153" spans="1:9" ht="15" thickBot="1" x14ac:dyDescent="0.35">
      <c r="A153" s="188">
        <v>6</v>
      </c>
      <c r="B153" s="188">
        <v>22020501</v>
      </c>
      <c r="C153" s="189" t="s">
        <v>3370</v>
      </c>
      <c r="D153" s="190">
        <v>1500000</v>
      </c>
      <c r="E153" s="190">
        <v>1200000</v>
      </c>
      <c r="F153" s="190">
        <v>1600000</v>
      </c>
      <c r="G153" s="195">
        <v>1500000</v>
      </c>
      <c r="H153" s="195">
        <v>1500000</v>
      </c>
      <c r="I153" s="217"/>
    </row>
    <row r="154" spans="1:9" ht="15" thickBot="1" x14ac:dyDescent="0.35">
      <c r="A154" s="188">
        <v>7</v>
      </c>
      <c r="B154" s="188">
        <v>22021007</v>
      </c>
      <c r="C154" s="189" t="s">
        <v>3362</v>
      </c>
      <c r="D154" s="190">
        <v>1000000</v>
      </c>
      <c r="E154" s="190">
        <v>800000</v>
      </c>
      <c r="F154" s="190">
        <v>1300000</v>
      </c>
      <c r="G154" s="195">
        <v>1000000</v>
      </c>
      <c r="H154" s="195">
        <v>1000000</v>
      </c>
      <c r="I154" s="217"/>
    </row>
    <row r="155" spans="1:9" ht="15" thickBot="1" x14ac:dyDescent="0.35">
      <c r="A155" s="665" t="s">
        <v>365</v>
      </c>
      <c r="B155" s="666"/>
      <c r="C155" s="667"/>
      <c r="D155" s="191">
        <v>9737000</v>
      </c>
      <c r="E155" s="191">
        <v>7500000</v>
      </c>
      <c r="F155" s="191">
        <v>10500000</v>
      </c>
      <c r="G155" s="196">
        <v>10000000</v>
      </c>
      <c r="H155" s="196">
        <f>SUM(H148:H154)</f>
        <v>9750000</v>
      </c>
      <c r="I155" s="217"/>
    </row>
    <row r="156" spans="1:9" ht="15" customHeight="1" thickBot="1" x14ac:dyDescent="0.35">
      <c r="A156" s="187">
        <v>15</v>
      </c>
      <c r="B156" s="187">
        <v>11101700100</v>
      </c>
      <c r="C156" s="663" t="s">
        <v>250</v>
      </c>
      <c r="D156" s="664"/>
      <c r="E156" s="664"/>
      <c r="F156" s="664"/>
      <c r="G156" s="664"/>
      <c r="H156" s="664"/>
      <c r="I156" s="217"/>
    </row>
    <row r="157" spans="1:9" ht="15" thickBot="1" x14ac:dyDescent="0.35">
      <c r="A157" s="188">
        <v>1</v>
      </c>
      <c r="B157" s="188">
        <v>22020102</v>
      </c>
      <c r="C157" s="189" t="s">
        <v>3349</v>
      </c>
      <c r="D157" s="190">
        <v>4316085</v>
      </c>
      <c r="E157" s="190">
        <v>4287554</v>
      </c>
      <c r="F157" s="190">
        <v>4325000</v>
      </c>
      <c r="G157" s="195">
        <v>7000000</v>
      </c>
      <c r="H157" s="195">
        <v>5000000</v>
      </c>
      <c r="I157" s="217"/>
    </row>
    <row r="158" spans="1:9" ht="15" thickBot="1" x14ac:dyDescent="0.35">
      <c r="A158" s="188">
        <v>2</v>
      </c>
      <c r="B158" s="188">
        <v>22020202</v>
      </c>
      <c r="C158" s="189" t="s">
        <v>3350</v>
      </c>
      <c r="D158" s="190">
        <v>1446250</v>
      </c>
      <c r="E158" s="190">
        <v>1053750</v>
      </c>
      <c r="F158" s="190">
        <v>1500000</v>
      </c>
      <c r="G158" s="195">
        <v>1000000</v>
      </c>
      <c r="H158" s="195">
        <v>1000000</v>
      </c>
      <c r="I158" s="217"/>
    </row>
    <row r="159" spans="1:9" ht="17.399999999999999" thickBot="1" x14ac:dyDescent="0.35">
      <c r="A159" s="188">
        <v>3</v>
      </c>
      <c r="B159" s="188">
        <v>22020301</v>
      </c>
      <c r="C159" s="189" t="s">
        <v>3352</v>
      </c>
      <c r="D159" s="190">
        <v>976600</v>
      </c>
      <c r="E159" s="190">
        <v>1147530</v>
      </c>
      <c r="F159" s="190">
        <v>1312500</v>
      </c>
      <c r="G159" s="195">
        <v>2000000</v>
      </c>
      <c r="H159" s="195">
        <v>1000000</v>
      </c>
      <c r="I159" s="217"/>
    </row>
    <row r="160" spans="1:9" ht="15" thickBot="1" x14ac:dyDescent="0.35">
      <c r="A160" s="188">
        <v>4</v>
      </c>
      <c r="B160" s="188">
        <v>22020305</v>
      </c>
      <c r="C160" s="189" t="s">
        <v>3355</v>
      </c>
      <c r="D160" s="190">
        <v>847475</v>
      </c>
      <c r="E160" s="190">
        <v>821870</v>
      </c>
      <c r="F160" s="190">
        <v>1000000</v>
      </c>
      <c r="G160" s="195">
        <v>550000</v>
      </c>
      <c r="H160" s="195">
        <v>550000</v>
      </c>
      <c r="I160" s="217"/>
    </row>
    <row r="161" spans="1:9" ht="17.399999999999999" thickBot="1" x14ac:dyDescent="0.35">
      <c r="A161" s="188">
        <v>5</v>
      </c>
      <c r="B161" s="188">
        <v>22020401</v>
      </c>
      <c r="C161" s="189" t="s">
        <v>3356</v>
      </c>
      <c r="D161" s="190">
        <v>918750</v>
      </c>
      <c r="E161" s="190">
        <v>568300</v>
      </c>
      <c r="F161" s="190">
        <v>918750</v>
      </c>
      <c r="G161" s="195">
        <v>1500000</v>
      </c>
      <c r="H161" s="195">
        <v>1500000</v>
      </c>
      <c r="I161" s="217"/>
    </row>
    <row r="162" spans="1:9" ht="15" thickBot="1" x14ac:dyDescent="0.35">
      <c r="A162" s="188">
        <v>6</v>
      </c>
      <c r="B162" s="188">
        <v>22020402</v>
      </c>
      <c r="C162" s="189" t="s">
        <v>3366</v>
      </c>
      <c r="D162" s="190">
        <v>847100</v>
      </c>
      <c r="E162" s="190">
        <v>794000</v>
      </c>
      <c r="F162" s="190">
        <v>1000000</v>
      </c>
      <c r="G162" s="195">
        <v>1500000</v>
      </c>
      <c r="H162" s="195">
        <f>1500000-675000</f>
        <v>825000</v>
      </c>
      <c r="I162" s="217"/>
    </row>
    <row r="163" spans="1:9" ht="15" thickBot="1" x14ac:dyDescent="0.35">
      <c r="A163" s="188">
        <v>7</v>
      </c>
      <c r="B163" s="188">
        <v>22020501</v>
      </c>
      <c r="C163" s="189" t="s">
        <v>3370</v>
      </c>
      <c r="D163" s="190">
        <v>803165</v>
      </c>
      <c r="E163" s="190">
        <v>12000</v>
      </c>
      <c r="F163" s="190">
        <v>1400000</v>
      </c>
      <c r="G163" s="195">
        <v>600000</v>
      </c>
      <c r="H163" s="195">
        <v>600000</v>
      </c>
      <c r="I163" s="217"/>
    </row>
    <row r="164" spans="1:9" ht="15" thickBot="1" x14ac:dyDescent="0.35">
      <c r="A164" s="188">
        <v>8</v>
      </c>
      <c r="B164" s="188">
        <v>22021001</v>
      </c>
      <c r="C164" s="189" t="s">
        <v>3360</v>
      </c>
      <c r="D164" s="190">
        <v>2436200</v>
      </c>
      <c r="E164" s="190">
        <v>1994737.5</v>
      </c>
      <c r="F164" s="190">
        <v>3800000</v>
      </c>
      <c r="G164" s="195">
        <v>3000000</v>
      </c>
      <c r="H164" s="195">
        <v>2000000</v>
      </c>
      <c r="I164" s="217"/>
    </row>
    <row r="165" spans="1:9" ht="15" thickBot="1" x14ac:dyDescent="0.35">
      <c r="A165" s="188">
        <v>9</v>
      </c>
      <c r="B165" s="188">
        <v>22021007</v>
      </c>
      <c r="C165" s="189" t="s">
        <v>3362</v>
      </c>
      <c r="D165" s="190">
        <v>608375</v>
      </c>
      <c r="E165" s="190">
        <v>595258.5</v>
      </c>
      <c r="F165" s="190">
        <v>743750</v>
      </c>
      <c r="G165" s="195">
        <v>850000</v>
      </c>
      <c r="H165" s="195">
        <v>850000</v>
      </c>
      <c r="I165" s="217"/>
    </row>
    <row r="166" spans="1:9" ht="15" thickBot="1" x14ac:dyDescent="0.35">
      <c r="A166" s="665" t="s">
        <v>365</v>
      </c>
      <c r="B166" s="666"/>
      <c r="C166" s="667"/>
      <c r="D166" s="191">
        <v>13200000</v>
      </c>
      <c r="E166" s="191">
        <v>11275000</v>
      </c>
      <c r="F166" s="191">
        <v>16000000</v>
      </c>
      <c r="G166" s="196">
        <v>18000000</v>
      </c>
      <c r="H166" s="196">
        <f>SUM(H157:H165)</f>
        <v>13325000</v>
      </c>
      <c r="I166" s="217"/>
    </row>
    <row r="167" spans="1:9" ht="15" customHeight="1" thickBot="1" x14ac:dyDescent="0.35">
      <c r="A167" s="187">
        <v>16</v>
      </c>
      <c r="B167" s="187">
        <v>11102000100</v>
      </c>
      <c r="C167" s="663" t="s">
        <v>1924</v>
      </c>
      <c r="D167" s="664"/>
      <c r="E167" s="664"/>
      <c r="F167" s="664"/>
      <c r="G167" s="664"/>
      <c r="H167" s="664"/>
      <c r="I167" s="217"/>
    </row>
    <row r="168" spans="1:9" ht="15" thickBot="1" x14ac:dyDescent="0.35">
      <c r="A168" s="188">
        <v>1</v>
      </c>
      <c r="B168" s="188">
        <v>22020102</v>
      </c>
      <c r="C168" s="189" t="s">
        <v>3349</v>
      </c>
      <c r="D168" s="190">
        <v>1600000</v>
      </c>
      <c r="E168" s="190">
        <v>470000</v>
      </c>
      <c r="F168" s="190">
        <v>1508000</v>
      </c>
      <c r="G168" s="195">
        <v>1000000</v>
      </c>
      <c r="H168" s="195">
        <v>700000</v>
      </c>
      <c r="I168" s="217"/>
    </row>
    <row r="169" spans="1:9" ht="15" thickBot="1" x14ac:dyDescent="0.35">
      <c r="A169" s="188">
        <v>2</v>
      </c>
      <c r="B169" s="188">
        <v>22020201</v>
      </c>
      <c r="C169" s="189" t="s">
        <v>3363</v>
      </c>
      <c r="D169" s="192">
        <v>0</v>
      </c>
      <c r="E169" s="190">
        <v>80000</v>
      </c>
      <c r="F169" s="190">
        <v>1273000</v>
      </c>
      <c r="G169" s="195">
        <v>500000</v>
      </c>
      <c r="H169" s="195">
        <v>500000</v>
      </c>
      <c r="I169" s="217"/>
    </row>
    <row r="170" spans="1:9" ht="17.399999999999999" thickBot="1" x14ac:dyDescent="0.35">
      <c r="A170" s="188">
        <v>3</v>
      </c>
      <c r="B170" s="188">
        <v>22020301</v>
      </c>
      <c r="C170" s="189" t="s">
        <v>3352</v>
      </c>
      <c r="D170" s="190">
        <v>888000</v>
      </c>
      <c r="E170" s="190">
        <v>360000</v>
      </c>
      <c r="F170" s="190">
        <v>754000</v>
      </c>
      <c r="G170" s="195">
        <v>600000</v>
      </c>
      <c r="H170" s="195">
        <v>600000</v>
      </c>
      <c r="I170" s="217"/>
    </row>
    <row r="171" spans="1:9" ht="15" thickBot="1" x14ac:dyDescent="0.35">
      <c r="A171" s="188">
        <v>4</v>
      </c>
      <c r="B171" s="188">
        <v>22020305</v>
      </c>
      <c r="C171" s="189" t="s">
        <v>3355</v>
      </c>
      <c r="D171" s="192">
        <v>0</v>
      </c>
      <c r="E171" s="190">
        <v>60000</v>
      </c>
      <c r="F171" s="190">
        <v>700000</v>
      </c>
      <c r="G171" s="195">
        <v>400000</v>
      </c>
      <c r="H171" s="195">
        <v>400000</v>
      </c>
      <c r="I171" s="217"/>
    </row>
    <row r="172" spans="1:9" ht="17.399999999999999" thickBot="1" x14ac:dyDescent="0.35">
      <c r="A172" s="188">
        <v>5</v>
      </c>
      <c r="B172" s="188">
        <v>22020401</v>
      </c>
      <c r="C172" s="189" t="s">
        <v>3356</v>
      </c>
      <c r="D172" s="190">
        <v>722000</v>
      </c>
      <c r="E172" s="190">
        <v>380000</v>
      </c>
      <c r="F172" s="190">
        <v>1507000</v>
      </c>
      <c r="G172" s="195">
        <v>1000000</v>
      </c>
      <c r="H172" s="195">
        <v>500000</v>
      </c>
      <c r="I172" s="217"/>
    </row>
    <row r="173" spans="1:9" ht="15" thickBot="1" x14ac:dyDescent="0.35">
      <c r="A173" s="188">
        <v>6</v>
      </c>
      <c r="B173" s="188">
        <v>22020402</v>
      </c>
      <c r="C173" s="189" t="s">
        <v>3366</v>
      </c>
      <c r="D173" s="190">
        <v>390000</v>
      </c>
      <c r="E173" s="190">
        <v>310000</v>
      </c>
      <c r="F173" s="190">
        <v>251000</v>
      </c>
      <c r="G173" s="195">
        <v>200000</v>
      </c>
      <c r="H173" s="195">
        <v>200000</v>
      </c>
      <c r="I173" s="217"/>
    </row>
    <row r="174" spans="1:9" ht="15" thickBot="1" x14ac:dyDescent="0.35">
      <c r="A174" s="188">
        <v>7</v>
      </c>
      <c r="B174" s="188">
        <v>22020501</v>
      </c>
      <c r="C174" s="189" t="s">
        <v>3370</v>
      </c>
      <c r="D174" s="192">
        <v>0</v>
      </c>
      <c r="E174" s="190">
        <v>400000</v>
      </c>
      <c r="F174" s="190">
        <v>1120000</v>
      </c>
      <c r="G174" s="195">
        <v>1000000</v>
      </c>
      <c r="H174" s="195">
        <v>700000</v>
      </c>
      <c r="I174" s="217"/>
    </row>
    <row r="175" spans="1:9" ht="15" thickBot="1" x14ac:dyDescent="0.35">
      <c r="A175" s="188">
        <v>8</v>
      </c>
      <c r="B175" s="188">
        <v>22021001</v>
      </c>
      <c r="C175" s="189" t="s">
        <v>3360</v>
      </c>
      <c r="D175" s="192">
        <v>0</v>
      </c>
      <c r="E175" s="190">
        <v>25000</v>
      </c>
      <c r="F175" s="190">
        <v>301000</v>
      </c>
      <c r="G175" s="195">
        <v>200000</v>
      </c>
      <c r="H175" s="195">
        <v>200000</v>
      </c>
      <c r="I175" s="217"/>
    </row>
    <row r="176" spans="1:9" ht="15" thickBot="1" x14ac:dyDescent="0.35">
      <c r="A176" s="188">
        <v>9</v>
      </c>
      <c r="B176" s="188">
        <v>22021007</v>
      </c>
      <c r="C176" s="189" t="s">
        <v>3362</v>
      </c>
      <c r="D176" s="192">
        <v>0</v>
      </c>
      <c r="E176" s="190">
        <v>15000</v>
      </c>
      <c r="F176" s="190">
        <v>186000</v>
      </c>
      <c r="G176" s="195">
        <v>100000</v>
      </c>
      <c r="H176" s="195">
        <v>100000</v>
      </c>
      <c r="I176" s="217"/>
    </row>
    <row r="177" spans="1:9" ht="15" thickBot="1" x14ac:dyDescent="0.35">
      <c r="A177" s="665" t="s">
        <v>365</v>
      </c>
      <c r="B177" s="666"/>
      <c r="C177" s="667"/>
      <c r="D177" s="191">
        <v>3600000</v>
      </c>
      <c r="E177" s="191">
        <v>2100000</v>
      </c>
      <c r="F177" s="191">
        <v>7600000</v>
      </c>
      <c r="G177" s="196">
        <v>5000000</v>
      </c>
      <c r="H177" s="196">
        <f>SUM(H168:H176)</f>
        <v>3900000</v>
      </c>
      <c r="I177" s="217"/>
    </row>
    <row r="178" spans="1:9" ht="15" thickBot="1" x14ac:dyDescent="0.35">
      <c r="A178" s="187">
        <v>17</v>
      </c>
      <c r="B178" s="187">
        <v>11102100100</v>
      </c>
      <c r="C178" s="663" t="s">
        <v>664</v>
      </c>
      <c r="D178" s="664"/>
      <c r="E178" s="664"/>
      <c r="F178" s="664"/>
      <c r="G178" s="664"/>
      <c r="H178" s="664"/>
      <c r="I178" s="217"/>
    </row>
    <row r="179" spans="1:9" ht="15" thickBot="1" x14ac:dyDescent="0.35">
      <c r="A179" s="188">
        <v>1</v>
      </c>
      <c r="B179" s="188">
        <v>22020102</v>
      </c>
      <c r="C179" s="189" t="s">
        <v>3349</v>
      </c>
      <c r="D179" s="190">
        <v>1990250</v>
      </c>
      <c r="E179" s="190">
        <v>2548000</v>
      </c>
      <c r="F179" s="190">
        <v>3500000</v>
      </c>
      <c r="G179" s="195">
        <v>3000000</v>
      </c>
      <c r="H179" s="195">
        <v>2500000</v>
      </c>
      <c r="I179" s="217"/>
    </row>
    <row r="180" spans="1:9" ht="15" thickBot="1" x14ac:dyDescent="0.35">
      <c r="A180" s="188">
        <v>2</v>
      </c>
      <c r="B180" s="188">
        <v>22020201</v>
      </c>
      <c r="C180" s="189" t="s">
        <v>3363</v>
      </c>
      <c r="D180" s="190">
        <v>90000</v>
      </c>
      <c r="E180" s="190">
        <v>60000</v>
      </c>
      <c r="F180" s="190">
        <v>300000</v>
      </c>
      <c r="G180" s="195">
        <v>350000</v>
      </c>
      <c r="H180" s="195">
        <v>150000</v>
      </c>
      <c r="I180" s="217"/>
    </row>
    <row r="181" spans="1:9" ht="15" thickBot="1" x14ac:dyDescent="0.35">
      <c r="A181" s="188">
        <v>3</v>
      </c>
      <c r="B181" s="188">
        <v>22020202</v>
      </c>
      <c r="C181" s="189" t="s">
        <v>3350</v>
      </c>
      <c r="D181" s="190">
        <v>400000</v>
      </c>
      <c r="E181" s="190">
        <v>500000</v>
      </c>
      <c r="F181" s="190">
        <v>600000</v>
      </c>
      <c r="G181" s="195">
        <v>600000</v>
      </c>
      <c r="H181" s="195">
        <v>600000</v>
      </c>
      <c r="I181" s="217"/>
    </row>
    <row r="182" spans="1:9" ht="15" thickBot="1" x14ac:dyDescent="0.35">
      <c r="A182" s="188">
        <v>4</v>
      </c>
      <c r="B182" s="188">
        <v>22020206</v>
      </c>
      <c r="C182" s="189" t="s">
        <v>3364</v>
      </c>
      <c r="D182" s="192">
        <v>0</v>
      </c>
      <c r="E182" s="192">
        <v>0</v>
      </c>
      <c r="F182" s="192">
        <v>0</v>
      </c>
      <c r="G182" s="195">
        <v>500000</v>
      </c>
      <c r="H182" s="195">
        <v>200000</v>
      </c>
      <c r="I182" s="217"/>
    </row>
    <row r="183" spans="1:9" ht="17.399999999999999" thickBot="1" x14ac:dyDescent="0.35">
      <c r="A183" s="188">
        <v>5</v>
      </c>
      <c r="B183" s="188">
        <v>22020301</v>
      </c>
      <c r="C183" s="189" t="s">
        <v>3352</v>
      </c>
      <c r="D183" s="190">
        <v>163000</v>
      </c>
      <c r="E183" s="190">
        <v>215000</v>
      </c>
      <c r="F183" s="190">
        <v>300000</v>
      </c>
      <c r="G183" s="195">
        <v>200000</v>
      </c>
      <c r="H183" s="195">
        <v>200000</v>
      </c>
      <c r="I183" s="217"/>
    </row>
    <row r="184" spans="1:9" ht="15" thickBot="1" x14ac:dyDescent="0.35">
      <c r="A184" s="188">
        <v>6</v>
      </c>
      <c r="B184" s="188">
        <v>22020305</v>
      </c>
      <c r="C184" s="189" t="s">
        <v>3355</v>
      </c>
      <c r="D184" s="192">
        <v>0</v>
      </c>
      <c r="E184" s="190">
        <v>80000</v>
      </c>
      <c r="F184" s="190">
        <v>300000</v>
      </c>
      <c r="G184" s="195">
        <v>300000</v>
      </c>
      <c r="H184" s="195">
        <v>100000</v>
      </c>
      <c r="I184" s="217"/>
    </row>
    <row r="185" spans="1:9" ht="17.399999999999999" thickBot="1" x14ac:dyDescent="0.35">
      <c r="A185" s="188">
        <v>7</v>
      </c>
      <c r="B185" s="188">
        <v>22020401</v>
      </c>
      <c r="C185" s="189" t="s">
        <v>3356</v>
      </c>
      <c r="D185" s="190">
        <v>901640</v>
      </c>
      <c r="E185" s="190">
        <v>1628390</v>
      </c>
      <c r="F185" s="190">
        <v>4000000</v>
      </c>
      <c r="G185" s="195">
        <v>3000000</v>
      </c>
      <c r="H185" s="195">
        <v>1000000</v>
      </c>
      <c r="I185" s="217"/>
    </row>
    <row r="186" spans="1:9" ht="15" thickBot="1" x14ac:dyDescent="0.35">
      <c r="A186" s="188">
        <v>8</v>
      </c>
      <c r="B186" s="188">
        <v>22020402</v>
      </c>
      <c r="C186" s="189" t="s">
        <v>3366</v>
      </c>
      <c r="D186" s="190">
        <v>882800</v>
      </c>
      <c r="E186" s="190">
        <v>316395</v>
      </c>
      <c r="F186" s="190">
        <v>500000</v>
      </c>
      <c r="G186" s="195">
        <v>300000</v>
      </c>
      <c r="H186" s="195">
        <v>300000</v>
      </c>
      <c r="I186" s="217"/>
    </row>
    <row r="187" spans="1:9" ht="15" thickBot="1" x14ac:dyDescent="0.35">
      <c r="A187" s="188">
        <v>9</v>
      </c>
      <c r="B187" s="188">
        <v>22020501</v>
      </c>
      <c r="C187" s="189" t="s">
        <v>3370</v>
      </c>
      <c r="D187" s="192">
        <v>0</v>
      </c>
      <c r="E187" s="190">
        <v>104000</v>
      </c>
      <c r="F187" s="190">
        <v>500000</v>
      </c>
      <c r="G187" s="195">
        <v>500000</v>
      </c>
      <c r="H187" s="195">
        <v>500000</v>
      </c>
      <c r="I187" s="217"/>
    </row>
    <row r="188" spans="1:9" ht="15" thickBot="1" x14ac:dyDescent="0.35">
      <c r="A188" s="188">
        <v>10</v>
      </c>
      <c r="B188" s="188">
        <v>22021001</v>
      </c>
      <c r="C188" s="189" t="s">
        <v>3360</v>
      </c>
      <c r="D188" s="190">
        <v>208000</v>
      </c>
      <c r="E188" s="190">
        <v>244500</v>
      </c>
      <c r="F188" s="190">
        <v>500000</v>
      </c>
      <c r="G188" s="195">
        <v>250000</v>
      </c>
      <c r="H188" s="195">
        <v>250000</v>
      </c>
      <c r="I188" s="217"/>
    </row>
    <row r="189" spans="1:9" ht="15" thickBot="1" x14ac:dyDescent="0.35">
      <c r="A189" s="188">
        <v>11</v>
      </c>
      <c r="B189" s="188">
        <v>22021007</v>
      </c>
      <c r="C189" s="189" t="s">
        <v>3362</v>
      </c>
      <c r="D189" s="190">
        <v>2419000</v>
      </c>
      <c r="E189" s="190">
        <v>2461500</v>
      </c>
      <c r="F189" s="190">
        <v>3500000</v>
      </c>
      <c r="G189" s="195">
        <v>3000000</v>
      </c>
      <c r="H189" s="195">
        <v>2000000</v>
      </c>
      <c r="I189" s="217"/>
    </row>
    <row r="190" spans="1:9" ht="15" thickBot="1" x14ac:dyDescent="0.35">
      <c r="A190" s="665" t="s">
        <v>365</v>
      </c>
      <c r="B190" s="666"/>
      <c r="C190" s="667"/>
      <c r="D190" s="191">
        <v>7054690</v>
      </c>
      <c r="E190" s="191">
        <v>8157785</v>
      </c>
      <c r="F190" s="191">
        <v>14000000</v>
      </c>
      <c r="G190" s="196">
        <v>12000000</v>
      </c>
      <c r="H190" s="196">
        <f>SUM(H179:H189)</f>
        <v>7800000</v>
      </c>
      <c r="I190" s="217"/>
    </row>
    <row r="191" spans="1:9" ht="15" thickBot="1" x14ac:dyDescent="0.35">
      <c r="A191" s="187">
        <v>18</v>
      </c>
      <c r="B191" s="187">
        <v>11102100200</v>
      </c>
      <c r="C191" s="663" t="s">
        <v>650</v>
      </c>
      <c r="D191" s="664"/>
      <c r="E191" s="664"/>
      <c r="F191" s="664"/>
      <c r="G191" s="664"/>
      <c r="H191" s="664"/>
      <c r="I191" s="217"/>
    </row>
    <row r="192" spans="1:9" ht="15" thickBot="1" x14ac:dyDescent="0.35">
      <c r="A192" s="188">
        <v>1</v>
      </c>
      <c r="B192" s="188">
        <v>22020102</v>
      </c>
      <c r="C192" s="189" t="s">
        <v>3349</v>
      </c>
      <c r="D192" s="190">
        <v>1265400</v>
      </c>
      <c r="E192" s="192">
        <v>0</v>
      </c>
      <c r="F192" s="190">
        <v>5000000</v>
      </c>
      <c r="G192" s="195">
        <v>2800000</v>
      </c>
      <c r="H192" s="195">
        <v>2800000</v>
      </c>
      <c r="I192" s="217"/>
    </row>
    <row r="193" spans="1:9" ht="15" thickBot="1" x14ac:dyDescent="0.35">
      <c r="A193" s="188">
        <v>2</v>
      </c>
      <c r="B193" s="188">
        <v>22020201</v>
      </c>
      <c r="C193" s="189" t="s">
        <v>3363</v>
      </c>
      <c r="D193" s="190">
        <v>3421309.82</v>
      </c>
      <c r="E193" s="192">
        <v>0</v>
      </c>
      <c r="F193" s="190">
        <v>250000</v>
      </c>
      <c r="G193" s="195">
        <v>275000</v>
      </c>
      <c r="H193" s="195">
        <v>275000</v>
      </c>
      <c r="I193" s="217"/>
    </row>
    <row r="194" spans="1:9" ht="15" thickBot="1" x14ac:dyDescent="0.35">
      <c r="A194" s="188">
        <v>3</v>
      </c>
      <c r="B194" s="188">
        <v>22020202</v>
      </c>
      <c r="C194" s="189" t="s">
        <v>3350</v>
      </c>
      <c r="D194" s="190">
        <v>423500</v>
      </c>
      <c r="E194" s="192">
        <v>0</v>
      </c>
      <c r="F194" s="190">
        <v>500000</v>
      </c>
      <c r="G194" s="195">
        <v>600000</v>
      </c>
      <c r="H194" s="195">
        <v>600000</v>
      </c>
      <c r="I194" s="217"/>
    </row>
    <row r="195" spans="1:9" ht="17.399999999999999" thickBot="1" x14ac:dyDescent="0.35">
      <c r="A195" s="188">
        <v>4</v>
      </c>
      <c r="B195" s="188">
        <v>22020301</v>
      </c>
      <c r="C195" s="189" t="s">
        <v>3352</v>
      </c>
      <c r="D195" s="190">
        <v>156600</v>
      </c>
      <c r="E195" s="192">
        <v>0</v>
      </c>
      <c r="F195" s="190">
        <v>750000</v>
      </c>
      <c r="G195" s="195">
        <v>750000</v>
      </c>
      <c r="H195" s="195">
        <v>750000</v>
      </c>
      <c r="I195" s="217"/>
    </row>
    <row r="196" spans="1:9" ht="15" thickBot="1" x14ac:dyDescent="0.35">
      <c r="A196" s="188">
        <v>5</v>
      </c>
      <c r="B196" s="188">
        <v>22020305</v>
      </c>
      <c r="C196" s="189" t="s">
        <v>3355</v>
      </c>
      <c r="D196" s="190">
        <v>547300</v>
      </c>
      <c r="E196" s="192">
        <v>0</v>
      </c>
      <c r="F196" s="190">
        <v>250000</v>
      </c>
      <c r="G196" s="195">
        <v>250000</v>
      </c>
      <c r="H196" s="195">
        <v>250000</v>
      </c>
      <c r="I196" s="217"/>
    </row>
    <row r="197" spans="1:9" ht="17.399999999999999" thickBot="1" x14ac:dyDescent="0.35">
      <c r="A197" s="188">
        <v>6</v>
      </c>
      <c r="B197" s="188">
        <v>22020401</v>
      </c>
      <c r="C197" s="189" t="s">
        <v>3356</v>
      </c>
      <c r="D197" s="190">
        <v>1913393.62</v>
      </c>
      <c r="E197" s="192">
        <v>0</v>
      </c>
      <c r="F197" s="190">
        <v>3500000</v>
      </c>
      <c r="G197" s="195">
        <v>2500000</v>
      </c>
      <c r="H197" s="195">
        <v>2200000</v>
      </c>
      <c r="I197" s="217"/>
    </row>
    <row r="198" spans="1:9" ht="15" thickBot="1" x14ac:dyDescent="0.35">
      <c r="A198" s="188">
        <v>7</v>
      </c>
      <c r="B198" s="188">
        <v>22020402</v>
      </c>
      <c r="C198" s="189" t="s">
        <v>3366</v>
      </c>
      <c r="D198" s="190">
        <v>253350</v>
      </c>
      <c r="E198" s="192">
        <v>0</v>
      </c>
      <c r="F198" s="190">
        <v>1600000</v>
      </c>
      <c r="G198" s="195">
        <v>1600000</v>
      </c>
      <c r="H198" s="195">
        <v>1600000</v>
      </c>
      <c r="I198" s="217"/>
    </row>
    <row r="199" spans="1:9" ht="15" thickBot="1" x14ac:dyDescent="0.35">
      <c r="A199" s="188">
        <v>8</v>
      </c>
      <c r="B199" s="188">
        <v>22020501</v>
      </c>
      <c r="C199" s="189" t="s">
        <v>3370</v>
      </c>
      <c r="D199" s="190">
        <v>332500</v>
      </c>
      <c r="E199" s="192">
        <v>0</v>
      </c>
      <c r="F199" s="190">
        <v>500000</v>
      </c>
      <c r="G199" s="195">
        <v>500000</v>
      </c>
      <c r="H199" s="195">
        <v>500000</v>
      </c>
      <c r="I199" s="217"/>
    </row>
    <row r="200" spans="1:9" ht="15" thickBot="1" x14ac:dyDescent="0.35">
      <c r="A200" s="188">
        <v>9</v>
      </c>
      <c r="B200" s="188">
        <v>22021001</v>
      </c>
      <c r="C200" s="189" t="s">
        <v>3360</v>
      </c>
      <c r="D200" s="190">
        <v>177400</v>
      </c>
      <c r="E200" s="192">
        <v>0</v>
      </c>
      <c r="F200" s="190">
        <v>500000</v>
      </c>
      <c r="G200" s="195">
        <v>1450000</v>
      </c>
      <c r="H200" s="195">
        <v>1450000</v>
      </c>
      <c r="I200" s="217"/>
    </row>
    <row r="201" spans="1:9" ht="15" thickBot="1" x14ac:dyDescent="0.35">
      <c r="A201" s="188">
        <v>10</v>
      </c>
      <c r="B201" s="188">
        <v>22021007</v>
      </c>
      <c r="C201" s="189" t="s">
        <v>3362</v>
      </c>
      <c r="D201" s="190">
        <v>280000</v>
      </c>
      <c r="E201" s="192">
        <v>0</v>
      </c>
      <c r="F201" s="190">
        <v>2150000</v>
      </c>
      <c r="G201" s="195">
        <v>1275000</v>
      </c>
      <c r="H201" s="195">
        <v>1275000</v>
      </c>
      <c r="I201" s="217"/>
    </row>
    <row r="202" spans="1:9" ht="15" thickBot="1" x14ac:dyDescent="0.35">
      <c r="A202" s="665" t="s">
        <v>365</v>
      </c>
      <c r="B202" s="666"/>
      <c r="C202" s="667"/>
      <c r="D202" s="191">
        <v>8770753.4399999995</v>
      </c>
      <c r="E202" s="193">
        <v>0</v>
      </c>
      <c r="F202" s="191">
        <v>15000000</v>
      </c>
      <c r="G202" s="196">
        <v>12000000</v>
      </c>
      <c r="H202" s="196">
        <f>SUM(H192:H201)</f>
        <v>11700000</v>
      </c>
      <c r="I202" s="217"/>
    </row>
    <row r="203" spans="1:9" ht="15" customHeight="1" thickBot="1" x14ac:dyDescent="0.35">
      <c r="A203" s="187">
        <v>19</v>
      </c>
      <c r="B203" s="187">
        <v>11103300100</v>
      </c>
      <c r="C203" s="663" t="s">
        <v>1880</v>
      </c>
      <c r="D203" s="664"/>
      <c r="E203" s="664"/>
      <c r="F203" s="664"/>
      <c r="G203" s="664"/>
      <c r="H203" s="664"/>
      <c r="I203" s="217"/>
    </row>
    <row r="204" spans="1:9" ht="15" thickBot="1" x14ac:dyDescent="0.35">
      <c r="A204" s="188">
        <v>1</v>
      </c>
      <c r="B204" s="188">
        <v>22020102</v>
      </c>
      <c r="C204" s="189" t="s">
        <v>3349</v>
      </c>
      <c r="D204" s="190">
        <v>857500</v>
      </c>
      <c r="E204" s="190">
        <v>330000</v>
      </c>
      <c r="F204" s="190">
        <v>1500000</v>
      </c>
      <c r="G204" s="195">
        <v>1000000</v>
      </c>
      <c r="H204" s="195">
        <v>500000</v>
      </c>
      <c r="I204" s="217"/>
    </row>
    <row r="205" spans="1:9" ht="15" thickBot="1" x14ac:dyDescent="0.35">
      <c r="A205" s="188">
        <v>2</v>
      </c>
      <c r="B205" s="188">
        <v>22020202</v>
      </c>
      <c r="C205" s="189" t="s">
        <v>3350</v>
      </c>
      <c r="D205" s="190">
        <v>98000</v>
      </c>
      <c r="E205" s="190">
        <v>70000</v>
      </c>
      <c r="F205" s="190">
        <v>262500</v>
      </c>
      <c r="G205" s="195">
        <v>175000</v>
      </c>
      <c r="H205" s="195">
        <v>175000</v>
      </c>
      <c r="I205" s="217"/>
    </row>
    <row r="206" spans="1:9" ht="17.399999999999999" thickBot="1" x14ac:dyDescent="0.35">
      <c r="A206" s="188">
        <v>3</v>
      </c>
      <c r="B206" s="188">
        <v>22020301</v>
      </c>
      <c r="C206" s="189" t="s">
        <v>3352</v>
      </c>
      <c r="D206" s="190">
        <v>1587000</v>
      </c>
      <c r="E206" s="190">
        <v>690000</v>
      </c>
      <c r="F206" s="190">
        <v>1500000</v>
      </c>
      <c r="G206" s="195">
        <v>1000000</v>
      </c>
      <c r="H206" s="195">
        <v>300000</v>
      </c>
      <c r="I206" s="217"/>
    </row>
    <row r="207" spans="1:9" ht="17.399999999999999" thickBot="1" x14ac:dyDescent="0.35">
      <c r="A207" s="188">
        <v>4</v>
      </c>
      <c r="B207" s="188">
        <v>22020401</v>
      </c>
      <c r="C207" s="189" t="s">
        <v>3356</v>
      </c>
      <c r="D207" s="190">
        <v>380000</v>
      </c>
      <c r="E207" s="190">
        <v>295000</v>
      </c>
      <c r="F207" s="190">
        <v>1125000</v>
      </c>
      <c r="G207" s="195">
        <v>750000</v>
      </c>
      <c r="H207" s="195">
        <v>250000</v>
      </c>
      <c r="I207" s="217"/>
    </row>
    <row r="208" spans="1:9" ht="15" thickBot="1" x14ac:dyDescent="0.35">
      <c r="A208" s="188">
        <v>5</v>
      </c>
      <c r="B208" s="188">
        <v>22020402</v>
      </c>
      <c r="C208" s="189" t="s">
        <v>3366</v>
      </c>
      <c r="D208" s="190">
        <v>190000</v>
      </c>
      <c r="E208" s="190">
        <v>155000</v>
      </c>
      <c r="F208" s="190">
        <v>675000</v>
      </c>
      <c r="G208" s="195">
        <v>450000</v>
      </c>
      <c r="H208" s="195">
        <v>450000</v>
      </c>
      <c r="I208" s="217"/>
    </row>
    <row r="209" spans="1:9" ht="15" thickBot="1" x14ac:dyDescent="0.35">
      <c r="A209" s="188">
        <v>6</v>
      </c>
      <c r="B209" s="188">
        <v>22020501</v>
      </c>
      <c r="C209" s="189" t="s">
        <v>3370</v>
      </c>
      <c r="D209" s="190">
        <v>460000</v>
      </c>
      <c r="E209" s="190">
        <v>1208000</v>
      </c>
      <c r="F209" s="190">
        <v>1875000</v>
      </c>
      <c r="G209" s="195">
        <v>1250000</v>
      </c>
      <c r="H209" s="195">
        <v>450000</v>
      </c>
      <c r="I209" s="217"/>
    </row>
    <row r="210" spans="1:9" ht="17.399999999999999" thickBot="1" x14ac:dyDescent="0.35">
      <c r="A210" s="188">
        <v>7</v>
      </c>
      <c r="B210" s="188">
        <v>22020503</v>
      </c>
      <c r="C210" s="189" t="s">
        <v>3358</v>
      </c>
      <c r="D210" s="192">
        <v>0</v>
      </c>
      <c r="E210" s="192">
        <v>0</v>
      </c>
      <c r="F210" s="192">
        <v>0</v>
      </c>
      <c r="G210" s="195">
        <v>1000000</v>
      </c>
      <c r="H210" s="195">
        <v>350000</v>
      </c>
      <c r="I210" s="217"/>
    </row>
    <row r="211" spans="1:9" ht="17.399999999999999" thickBot="1" x14ac:dyDescent="0.35">
      <c r="A211" s="188">
        <v>8</v>
      </c>
      <c r="B211" s="188">
        <v>22020504</v>
      </c>
      <c r="C211" s="189" t="s">
        <v>3384</v>
      </c>
      <c r="D211" s="192">
        <v>0</v>
      </c>
      <c r="E211" s="192">
        <v>0</v>
      </c>
      <c r="F211" s="192">
        <v>0</v>
      </c>
      <c r="G211" s="195">
        <v>1000000</v>
      </c>
      <c r="H211" s="195">
        <v>350000</v>
      </c>
      <c r="I211" s="217"/>
    </row>
    <row r="212" spans="1:9" ht="15" thickBot="1" x14ac:dyDescent="0.35">
      <c r="A212" s="188">
        <v>9</v>
      </c>
      <c r="B212" s="188">
        <v>22021001</v>
      </c>
      <c r="C212" s="189" t="s">
        <v>3360</v>
      </c>
      <c r="D212" s="190">
        <v>100000</v>
      </c>
      <c r="E212" s="190">
        <v>70000</v>
      </c>
      <c r="F212" s="190">
        <v>562500</v>
      </c>
      <c r="G212" s="195">
        <v>375000</v>
      </c>
      <c r="H212" s="195">
        <v>175000</v>
      </c>
      <c r="I212" s="217"/>
    </row>
    <row r="213" spans="1:9" ht="15" thickBot="1" x14ac:dyDescent="0.35">
      <c r="A213" s="665" t="s">
        <v>365</v>
      </c>
      <c r="B213" s="666"/>
      <c r="C213" s="667"/>
      <c r="D213" s="191">
        <v>3672500</v>
      </c>
      <c r="E213" s="191">
        <v>2818000</v>
      </c>
      <c r="F213" s="191">
        <v>7500000</v>
      </c>
      <c r="G213" s="196">
        <v>7000000</v>
      </c>
      <c r="H213" s="196">
        <f>SUM(H204:H212)</f>
        <v>3000000</v>
      </c>
      <c r="I213" s="217"/>
    </row>
    <row r="214" spans="1:9" ht="15" customHeight="1" thickBot="1" x14ac:dyDescent="0.35">
      <c r="A214" s="187">
        <v>20</v>
      </c>
      <c r="B214" s="187">
        <v>11103500100</v>
      </c>
      <c r="C214" s="663" t="s">
        <v>2108</v>
      </c>
      <c r="D214" s="664"/>
      <c r="E214" s="664"/>
      <c r="F214" s="664"/>
      <c r="G214" s="664"/>
      <c r="H214" s="664"/>
      <c r="I214" s="217"/>
    </row>
    <row r="215" spans="1:9" ht="17.399999999999999" thickBot="1" x14ac:dyDescent="0.35">
      <c r="A215" s="188">
        <v>1</v>
      </c>
      <c r="B215" s="188">
        <v>22020104</v>
      </c>
      <c r="C215" s="189" t="s">
        <v>3385</v>
      </c>
      <c r="D215" s="190">
        <v>1500000</v>
      </c>
      <c r="E215" s="190">
        <v>1892000</v>
      </c>
      <c r="F215" s="190">
        <v>4200000</v>
      </c>
      <c r="G215" s="195">
        <v>3300000</v>
      </c>
      <c r="H215" s="195">
        <v>2300000</v>
      </c>
      <c r="I215" s="217"/>
    </row>
    <row r="216" spans="1:9" ht="15" thickBot="1" x14ac:dyDescent="0.35">
      <c r="A216" s="188">
        <v>2</v>
      </c>
      <c r="B216" s="188">
        <v>22020201</v>
      </c>
      <c r="C216" s="189" t="s">
        <v>3363</v>
      </c>
      <c r="D216" s="190">
        <v>200000</v>
      </c>
      <c r="E216" s="190">
        <v>180000</v>
      </c>
      <c r="F216" s="190">
        <v>300000</v>
      </c>
      <c r="G216" s="195">
        <v>300000</v>
      </c>
      <c r="H216" s="195">
        <v>300000</v>
      </c>
      <c r="I216" s="217"/>
    </row>
    <row r="217" spans="1:9" ht="15" thickBot="1" x14ac:dyDescent="0.35">
      <c r="A217" s="188">
        <v>3</v>
      </c>
      <c r="B217" s="188">
        <v>22020202</v>
      </c>
      <c r="C217" s="189" t="s">
        <v>3350</v>
      </c>
      <c r="D217" s="190">
        <v>300000</v>
      </c>
      <c r="E217" s="190">
        <v>270000</v>
      </c>
      <c r="F217" s="190">
        <v>500000</v>
      </c>
      <c r="G217" s="195">
        <v>500000</v>
      </c>
      <c r="H217" s="195">
        <v>500000</v>
      </c>
      <c r="I217" s="217"/>
    </row>
    <row r="218" spans="1:9" ht="17.399999999999999" thickBot="1" x14ac:dyDescent="0.35">
      <c r="A218" s="188">
        <v>4</v>
      </c>
      <c r="B218" s="188">
        <v>22020301</v>
      </c>
      <c r="C218" s="189" t="s">
        <v>3352</v>
      </c>
      <c r="D218" s="190">
        <v>1000000</v>
      </c>
      <c r="E218" s="190">
        <v>900000</v>
      </c>
      <c r="F218" s="190">
        <v>1400000</v>
      </c>
      <c r="G218" s="195">
        <v>1200000</v>
      </c>
      <c r="H218" s="195">
        <v>1200000</v>
      </c>
      <c r="I218" s="217"/>
    </row>
    <row r="219" spans="1:9" ht="15" thickBot="1" x14ac:dyDescent="0.35">
      <c r="A219" s="188">
        <v>5</v>
      </c>
      <c r="B219" s="188">
        <v>22020306</v>
      </c>
      <c r="C219" s="189" t="s">
        <v>3383</v>
      </c>
      <c r="D219" s="190">
        <v>600000</v>
      </c>
      <c r="E219" s="190">
        <v>540000</v>
      </c>
      <c r="F219" s="190">
        <v>1700000</v>
      </c>
      <c r="G219" s="195">
        <v>1300000</v>
      </c>
      <c r="H219" s="195">
        <v>800000</v>
      </c>
      <c r="I219" s="217"/>
    </row>
    <row r="220" spans="1:9" ht="17.399999999999999" thickBot="1" x14ac:dyDescent="0.35">
      <c r="A220" s="188">
        <v>6</v>
      </c>
      <c r="B220" s="188">
        <v>22020401</v>
      </c>
      <c r="C220" s="189" t="s">
        <v>3356</v>
      </c>
      <c r="D220" s="190">
        <v>800000</v>
      </c>
      <c r="E220" s="190">
        <v>720000</v>
      </c>
      <c r="F220" s="190">
        <v>1100000</v>
      </c>
      <c r="G220" s="195">
        <v>1000000</v>
      </c>
      <c r="H220" s="195">
        <v>1000000</v>
      </c>
      <c r="I220" s="217"/>
    </row>
    <row r="221" spans="1:9" ht="15" thickBot="1" x14ac:dyDescent="0.35">
      <c r="A221" s="188">
        <v>7</v>
      </c>
      <c r="B221" s="188">
        <v>22020402</v>
      </c>
      <c r="C221" s="189" t="s">
        <v>3366</v>
      </c>
      <c r="D221" s="190">
        <v>800000</v>
      </c>
      <c r="E221" s="190">
        <v>720000</v>
      </c>
      <c r="F221" s="190">
        <v>1000000</v>
      </c>
      <c r="G221" s="195">
        <v>1000000</v>
      </c>
      <c r="H221" s="195">
        <v>1000000</v>
      </c>
      <c r="I221" s="217"/>
    </row>
    <row r="222" spans="1:9" ht="15" thickBot="1" x14ac:dyDescent="0.35">
      <c r="A222" s="188">
        <v>8</v>
      </c>
      <c r="B222" s="188">
        <v>22020501</v>
      </c>
      <c r="C222" s="189" t="s">
        <v>3370</v>
      </c>
      <c r="D222" s="190">
        <v>1500000</v>
      </c>
      <c r="E222" s="190">
        <v>1350000</v>
      </c>
      <c r="F222" s="190">
        <v>1200000</v>
      </c>
      <c r="G222" s="195">
        <v>3000000</v>
      </c>
      <c r="H222" s="195">
        <v>3000000</v>
      </c>
      <c r="I222" s="217"/>
    </row>
    <row r="223" spans="1:9" ht="15" thickBot="1" x14ac:dyDescent="0.35">
      <c r="A223" s="188">
        <v>9</v>
      </c>
      <c r="B223" s="188">
        <v>22020712</v>
      </c>
      <c r="C223" s="189" t="s">
        <v>3381</v>
      </c>
      <c r="D223" s="190">
        <v>1000000</v>
      </c>
      <c r="E223" s="190">
        <v>900000</v>
      </c>
      <c r="F223" s="190">
        <v>900000</v>
      </c>
      <c r="G223" s="195">
        <v>1200000</v>
      </c>
      <c r="H223" s="195">
        <v>1200000</v>
      </c>
      <c r="I223" s="217"/>
    </row>
    <row r="224" spans="1:9" ht="15" thickBot="1" x14ac:dyDescent="0.35">
      <c r="A224" s="188">
        <v>10</v>
      </c>
      <c r="B224" s="188">
        <v>22021001</v>
      </c>
      <c r="C224" s="189" t="s">
        <v>3360</v>
      </c>
      <c r="D224" s="190">
        <v>300000</v>
      </c>
      <c r="E224" s="190">
        <v>270000</v>
      </c>
      <c r="F224" s="190">
        <v>800000</v>
      </c>
      <c r="G224" s="195">
        <v>800000</v>
      </c>
      <c r="H224" s="195">
        <v>800000</v>
      </c>
      <c r="I224" s="217"/>
    </row>
    <row r="225" spans="1:9" ht="15" thickBot="1" x14ac:dyDescent="0.35">
      <c r="A225" s="188">
        <v>11</v>
      </c>
      <c r="B225" s="188">
        <v>22021007</v>
      </c>
      <c r="C225" s="189" t="s">
        <v>3362</v>
      </c>
      <c r="D225" s="190">
        <v>500000</v>
      </c>
      <c r="E225" s="190">
        <v>450000</v>
      </c>
      <c r="F225" s="190">
        <v>1900000</v>
      </c>
      <c r="G225" s="195">
        <v>1400000</v>
      </c>
      <c r="H225" s="195">
        <v>900000</v>
      </c>
      <c r="I225" s="217"/>
    </row>
    <row r="226" spans="1:9" ht="15" thickBot="1" x14ac:dyDescent="0.35">
      <c r="A226" s="665" t="s">
        <v>365</v>
      </c>
      <c r="B226" s="666"/>
      <c r="C226" s="667"/>
      <c r="D226" s="191">
        <v>8500000</v>
      </c>
      <c r="E226" s="191">
        <v>8192000</v>
      </c>
      <c r="F226" s="191">
        <v>15000000</v>
      </c>
      <c r="G226" s="196">
        <v>15000000</v>
      </c>
      <c r="H226" s="196">
        <f>SUM(H215:H225)</f>
        <v>13000000</v>
      </c>
      <c r="I226" s="217"/>
    </row>
    <row r="227" spans="1:9" ht="15" thickBot="1" x14ac:dyDescent="0.35">
      <c r="A227" s="187">
        <v>21</v>
      </c>
      <c r="B227" s="187">
        <v>11103500200</v>
      </c>
      <c r="C227" s="663" t="s">
        <v>2631</v>
      </c>
      <c r="D227" s="664"/>
      <c r="E227" s="664"/>
      <c r="F227" s="664"/>
      <c r="G227" s="664"/>
      <c r="H227" s="664"/>
      <c r="I227" s="217"/>
    </row>
    <row r="228" spans="1:9" ht="15" thickBot="1" x14ac:dyDescent="0.35">
      <c r="A228" s="188">
        <v>1</v>
      </c>
      <c r="B228" s="188">
        <v>22020102</v>
      </c>
      <c r="C228" s="189" t="s">
        <v>3349</v>
      </c>
      <c r="D228" s="190">
        <v>1389500</v>
      </c>
      <c r="E228" s="190">
        <v>917250</v>
      </c>
      <c r="F228" s="190">
        <v>3140000</v>
      </c>
      <c r="G228" s="195">
        <v>6140000</v>
      </c>
      <c r="H228" s="195">
        <v>3140000</v>
      </c>
      <c r="I228" s="217"/>
    </row>
    <row r="229" spans="1:9" ht="15" thickBot="1" x14ac:dyDescent="0.35">
      <c r="A229" s="188">
        <v>2</v>
      </c>
      <c r="B229" s="188">
        <v>22020201</v>
      </c>
      <c r="C229" s="189" t="s">
        <v>3363</v>
      </c>
      <c r="D229" s="190">
        <v>107000</v>
      </c>
      <c r="E229" s="190">
        <v>120000</v>
      </c>
      <c r="F229" s="190">
        <v>300000</v>
      </c>
      <c r="G229" s="195">
        <v>1140000</v>
      </c>
      <c r="H229" s="195">
        <v>1140000</v>
      </c>
      <c r="I229" s="217"/>
    </row>
    <row r="230" spans="1:9" ht="15" thickBot="1" x14ac:dyDescent="0.35">
      <c r="A230" s="188">
        <v>3</v>
      </c>
      <c r="B230" s="188">
        <v>22020202</v>
      </c>
      <c r="C230" s="189" t="s">
        <v>3350</v>
      </c>
      <c r="D230" s="190">
        <v>97500</v>
      </c>
      <c r="E230" s="190">
        <v>90000</v>
      </c>
      <c r="F230" s="190">
        <v>200000</v>
      </c>
      <c r="G230" s="195">
        <v>100000</v>
      </c>
      <c r="H230" s="195">
        <v>100000</v>
      </c>
      <c r="I230" s="217"/>
    </row>
    <row r="231" spans="1:9" ht="17.399999999999999" thickBot="1" x14ac:dyDescent="0.35">
      <c r="A231" s="188">
        <v>4</v>
      </c>
      <c r="B231" s="188">
        <v>22020301</v>
      </c>
      <c r="C231" s="189" t="s">
        <v>3352</v>
      </c>
      <c r="D231" s="190">
        <v>400100</v>
      </c>
      <c r="E231" s="190">
        <v>372900</v>
      </c>
      <c r="F231" s="190">
        <v>1200000</v>
      </c>
      <c r="G231" s="195">
        <v>1120000</v>
      </c>
      <c r="H231" s="195">
        <v>1120000</v>
      </c>
      <c r="I231" s="217"/>
    </row>
    <row r="232" spans="1:9" ht="15" thickBot="1" x14ac:dyDescent="0.35">
      <c r="A232" s="188">
        <v>5</v>
      </c>
      <c r="B232" s="188">
        <v>22020303</v>
      </c>
      <c r="C232" s="189" t="s">
        <v>3353</v>
      </c>
      <c r="D232" s="190">
        <v>65000</v>
      </c>
      <c r="E232" s="190">
        <v>55000</v>
      </c>
      <c r="F232" s="190">
        <v>200000</v>
      </c>
      <c r="G232" s="195">
        <v>100000</v>
      </c>
      <c r="H232" s="195">
        <v>100000</v>
      </c>
      <c r="I232" s="217"/>
    </row>
    <row r="233" spans="1:9" ht="15" thickBot="1" x14ac:dyDescent="0.35">
      <c r="A233" s="188">
        <v>6</v>
      </c>
      <c r="B233" s="188">
        <v>22020305</v>
      </c>
      <c r="C233" s="189" t="s">
        <v>3355</v>
      </c>
      <c r="D233" s="190">
        <v>155650</v>
      </c>
      <c r="E233" s="190">
        <v>131200</v>
      </c>
      <c r="F233" s="190">
        <v>360000</v>
      </c>
      <c r="G233" s="195">
        <v>200000</v>
      </c>
      <c r="H233" s="195">
        <v>200000</v>
      </c>
      <c r="I233" s="217"/>
    </row>
    <row r="234" spans="1:9" ht="17.399999999999999" thickBot="1" x14ac:dyDescent="0.35">
      <c r="A234" s="188">
        <v>7</v>
      </c>
      <c r="B234" s="188">
        <v>22020401</v>
      </c>
      <c r="C234" s="189" t="s">
        <v>3356</v>
      </c>
      <c r="D234" s="190">
        <v>1285565</v>
      </c>
      <c r="E234" s="190">
        <v>412500</v>
      </c>
      <c r="F234" s="190">
        <v>3500000</v>
      </c>
      <c r="G234" s="195">
        <v>500000</v>
      </c>
      <c r="H234" s="195">
        <v>500000</v>
      </c>
      <c r="I234" s="217"/>
    </row>
    <row r="235" spans="1:9" ht="15" thickBot="1" x14ac:dyDescent="0.35">
      <c r="A235" s="188">
        <v>8</v>
      </c>
      <c r="B235" s="188">
        <v>22020402</v>
      </c>
      <c r="C235" s="189" t="s">
        <v>3366</v>
      </c>
      <c r="D235" s="190">
        <v>256800</v>
      </c>
      <c r="E235" s="190">
        <v>226000</v>
      </c>
      <c r="F235" s="190">
        <v>740000</v>
      </c>
      <c r="G235" s="195">
        <v>500000</v>
      </c>
      <c r="H235" s="195">
        <v>500000</v>
      </c>
      <c r="I235" s="217"/>
    </row>
    <row r="236" spans="1:9" ht="15" thickBot="1" x14ac:dyDescent="0.35">
      <c r="A236" s="188">
        <v>9</v>
      </c>
      <c r="B236" s="188">
        <v>22020501</v>
      </c>
      <c r="C236" s="189" t="s">
        <v>3370</v>
      </c>
      <c r="D236" s="190">
        <v>1118350</v>
      </c>
      <c r="E236" s="190">
        <v>2807974</v>
      </c>
      <c r="F236" s="190">
        <v>3000000</v>
      </c>
      <c r="G236" s="195">
        <v>3500000</v>
      </c>
      <c r="H236" s="195">
        <v>3500000</v>
      </c>
      <c r="I236" s="217"/>
    </row>
    <row r="237" spans="1:9" ht="15" thickBot="1" x14ac:dyDescent="0.35">
      <c r="A237" s="188">
        <v>10</v>
      </c>
      <c r="B237" s="188">
        <v>22020712</v>
      </c>
      <c r="C237" s="189" t="s">
        <v>3381</v>
      </c>
      <c r="D237" s="190">
        <v>146350</v>
      </c>
      <c r="E237" s="190">
        <v>120400</v>
      </c>
      <c r="F237" s="190">
        <v>500000</v>
      </c>
      <c r="G237" s="195">
        <v>500000</v>
      </c>
      <c r="H237" s="195">
        <v>500000</v>
      </c>
      <c r="I237" s="217"/>
    </row>
    <row r="238" spans="1:9" ht="15" thickBot="1" x14ac:dyDescent="0.35">
      <c r="A238" s="188">
        <v>11</v>
      </c>
      <c r="B238" s="188">
        <v>22021001</v>
      </c>
      <c r="C238" s="189" t="s">
        <v>3360</v>
      </c>
      <c r="D238" s="190">
        <v>149700</v>
      </c>
      <c r="E238" s="190">
        <v>146700</v>
      </c>
      <c r="F238" s="190">
        <v>360000</v>
      </c>
      <c r="G238" s="195">
        <v>200000</v>
      </c>
      <c r="H238" s="195">
        <v>200000</v>
      </c>
      <c r="I238" s="217"/>
    </row>
    <row r="239" spans="1:9" ht="15" thickBot="1" x14ac:dyDescent="0.35">
      <c r="A239" s="188">
        <v>12</v>
      </c>
      <c r="B239" s="188">
        <v>22021007</v>
      </c>
      <c r="C239" s="189" t="s">
        <v>3362</v>
      </c>
      <c r="D239" s="190">
        <v>455000</v>
      </c>
      <c r="E239" s="190">
        <v>195650</v>
      </c>
      <c r="F239" s="190">
        <v>1500000</v>
      </c>
      <c r="G239" s="195">
        <v>1000000</v>
      </c>
      <c r="H239" s="195">
        <v>1000000</v>
      </c>
      <c r="I239" s="217"/>
    </row>
    <row r="240" spans="1:9" ht="15" thickBot="1" x14ac:dyDescent="0.35">
      <c r="A240" s="665" t="s">
        <v>365</v>
      </c>
      <c r="B240" s="666"/>
      <c r="C240" s="667"/>
      <c r="D240" s="191">
        <v>5626515</v>
      </c>
      <c r="E240" s="191">
        <v>5595574</v>
      </c>
      <c r="F240" s="191">
        <v>15000000</v>
      </c>
      <c r="G240" s="196">
        <v>15000000</v>
      </c>
      <c r="H240" s="196">
        <f>SUM(H228:H239)</f>
        <v>12000000</v>
      </c>
      <c r="I240" s="217"/>
    </row>
    <row r="241" spans="1:9" ht="15" thickBot="1" x14ac:dyDescent="0.35">
      <c r="A241" s="187">
        <v>24</v>
      </c>
      <c r="B241" s="187">
        <v>11103700100</v>
      </c>
      <c r="C241" s="663" t="s">
        <v>1689</v>
      </c>
      <c r="D241" s="664"/>
      <c r="E241" s="664"/>
      <c r="F241" s="664"/>
      <c r="G241" s="664"/>
      <c r="H241" s="664"/>
      <c r="I241" s="217"/>
    </row>
    <row r="242" spans="1:9" ht="15" thickBot="1" x14ac:dyDescent="0.35">
      <c r="A242" s="188">
        <v>1</v>
      </c>
      <c r="B242" s="188">
        <v>22020102</v>
      </c>
      <c r="C242" s="189" t="s">
        <v>3349</v>
      </c>
      <c r="D242" s="190">
        <v>341000</v>
      </c>
      <c r="E242" s="190">
        <v>490000</v>
      </c>
      <c r="F242" s="190">
        <v>500000</v>
      </c>
      <c r="G242" s="195">
        <v>2500000</v>
      </c>
      <c r="H242" s="195">
        <v>1000000</v>
      </c>
      <c r="I242" s="217"/>
    </row>
    <row r="243" spans="1:9" ht="15" thickBot="1" x14ac:dyDescent="0.35">
      <c r="A243" s="188">
        <v>2</v>
      </c>
      <c r="B243" s="188">
        <v>22020201</v>
      </c>
      <c r="C243" s="189" t="s">
        <v>3363</v>
      </c>
      <c r="D243" s="190">
        <v>45000</v>
      </c>
      <c r="E243" s="190">
        <v>30000</v>
      </c>
      <c r="F243" s="190">
        <v>100000</v>
      </c>
      <c r="G243" s="195">
        <v>100000</v>
      </c>
      <c r="H243" s="195">
        <v>100000</v>
      </c>
      <c r="I243" s="217"/>
    </row>
    <row r="244" spans="1:9" ht="15" thickBot="1" x14ac:dyDescent="0.35">
      <c r="A244" s="188">
        <v>3</v>
      </c>
      <c r="B244" s="188">
        <v>22020202</v>
      </c>
      <c r="C244" s="189" t="s">
        <v>3350</v>
      </c>
      <c r="D244" s="190">
        <v>32900</v>
      </c>
      <c r="E244" s="190">
        <v>50000</v>
      </c>
      <c r="F244" s="190">
        <v>50000</v>
      </c>
      <c r="G244" s="195">
        <v>50000</v>
      </c>
      <c r="H244" s="195">
        <v>50000</v>
      </c>
      <c r="I244" s="217"/>
    </row>
    <row r="245" spans="1:9" ht="17.399999999999999" thickBot="1" x14ac:dyDescent="0.35">
      <c r="A245" s="188">
        <v>4</v>
      </c>
      <c r="B245" s="188">
        <v>22020301</v>
      </c>
      <c r="C245" s="189" t="s">
        <v>3352</v>
      </c>
      <c r="D245" s="190">
        <v>151000</v>
      </c>
      <c r="E245" s="190">
        <v>123500</v>
      </c>
      <c r="F245" s="190">
        <v>250000</v>
      </c>
      <c r="G245" s="195">
        <v>250000</v>
      </c>
      <c r="H245" s="195">
        <v>250000</v>
      </c>
      <c r="I245" s="217"/>
    </row>
    <row r="246" spans="1:9" ht="17.399999999999999" thickBot="1" x14ac:dyDescent="0.35">
      <c r="A246" s="188">
        <v>5</v>
      </c>
      <c r="B246" s="188">
        <v>22020401</v>
      </c>
      <c r="C246" s="189" t="s">
        <v>3356</v>
      </c>
      <c r="D246" s="190">
        <v>687450</v>
      </c>
      <c r="E246" s="190">
        <v>622000</v>
      </c>
      <c r="F246" s="190">
        <v>1000000</v>
      </c>
      <c r="G246" s="195">
        <v>900000</v>
      </c>
      <c r="H246" s="195">
        <v>475000</v>
      </c>
      <c r="I246" s="217"/>
    </row>
    <row r="247" spans="1:9" ht="15" thickBot="1" x14ac:dyDescent="0.35">
      <c r="A247" s="188">
        <v>6</v>
      </c>
      <c r="B247" s="188">
        <v>22020402</v>
      </c>
      <c r="C247" s="189" t="s">
        <v>3366</v>
      </c>
      <c r="D247" s="190">
        <v>149500</v>
      </c>
      <c r="E247" s="190">
        <v>308000</v>
      </c>
      <c r="F247" s="190">
        <v>450000</v>
      </c>
      <c r="G247" s="195">
        <v>450000</v>
      </c>
      <c r="H247" s="195">
        <v>450000</v>
      </c>
      <c r="I247" s="217"/>
    </row>
    <row r="248" spans="1:9" ht="15" thickBot="1" x14ac:dyDescent="0.35">
      <c r="A248" s="188">
        <v>7</v>
      </c>
      <c r="B248" s="188">
        <v>22020501</v>
      </c>
      <c r="C248" s="189" t="s">
        <v>3370</v>
      </c>
      <c r="D248" s="190">
        <v>253150</v>
      </c>
      <c r="E248" s="190">
        <v>155000</v>
      </c>
      <c r="F248" s="190">
        <v>280000</v>
      </c>
      <c r="G248" s="195">
        <v>280000</v>
      </c>
      <c r="H248" s="195">
        <v>280000</v>
      </c>
      <c r="I248" s="217"/>
    </row>
    <row r="249" spans="1:9" ht="15" thickBot="1" x14ac:dyDescent="0.35">
      <c r="A249" s="188">
        <v>8</v>
      </c>
      <c r="B249" s="188">
        <v>22021001</v>
      </c>
      <c r="C249" s="189" t="s">
        <v>3360</v>
      </c>
      <c r="D249" s="190">
        <v>1340000</v>
      </c>
      <c r="E249" s="190">
        <v>571500</v>
      </c>
      <c r="F249" s="190">
        <v>1450000</v>
      </c>
      <c r="G249" s="195">
        <v>1500000</v>
      </c>
      <c r="H249" s="195">
        <v>500000</v>
      </c>
      <c r="I249" s="217"/>
    </row>
    <row r="250" spans="1:9" ht="15" thickBot="1" x14ac:dyDescent="0.35">
      <c r="A250" s="188">
        <v>9</v>
      </c>
      <c r="B250" s="188">
        <v>22021007</v>
      </c>
      <c r="C250" s="189" t="s">
        <v>3362</v>
      </c>
      <c r="D250" s="190">
        <v>300000</v>
      </c>
      <c r="E250" s="190">
        <v>400000</v>
      </c>
      <c r="F250" s="190">
        <v>420000</v>
      </c>
      <c r="G250" s="195">
        <v>470000</v>
      </c>
      <c r="H250" s="195">
        <v>470000</v>
      </c>
      <c r="I250" s="217"/>
    </row>
    <row r="251" spans="1:9" ht="15" thickBot="1" x14ac:dyDescent="0.35">
      <c r="A251" s="665" t="s">
        <v>365</v>
      </c>
      <c r="B251" s="666"/>
      <c r="C251" s="667"/>
      <c r="D251" s="191">
        <v>3300000</v>
      </c>
      <c r="E251" s="191">
        <v>2750000</v>
      </c>
      <c r="F251" s="191">
        <v>4500000</v>
      </c>
      <c r="G251" s="196">
        <v>6500000</v>
      </c>
      <c r="H251" s="196">
        <f>SUM(H242:H250)</f>
        <v>3575000</v>
      </c>
      <c r="I251" s="217"/>
    </row>
    <row r="252" spans="1:9" ht="15" thickBot="1" x14ac:dyDescent="0.35">
      <c r="A252" s="187">
        <v>25</v>
      </c>
      <c r="B252" s="187">
        <v>11103800100</v>
      </c>
      <c r="C252" s="663" t="s">
        <v>264</v>
      </c>
      <c r="D252" s="664"/>
      <c r="E252" s="664"/>
      <c r="F252" s="664"/>
      <c r="G252" s="664"/>
      <c r="H252" s="664"/>
      <c r="I252" s="217"/>
    </row>
    <row r="253" spans="1:9" ht="15" thickBot="1" x14ac:dyDescent="0.35">
      <c r="A253" s="188">
        <v>1</v>
      </c>
      <c r="B253" s="188">
        <v>22020102</v>
      </c>
      <c r="C253" s="189" t="s">
        <v>3349</v>
      </c>
      <c r="D253" s="190">
        <v>2099000</v>
      </c>
      <c r="E253" s="190">
        <v>1808000</v>
      </c>
      <c r="F253" s="190">
        <v>2900000</v>
      </c>
      <c r="G253" s="195">
        <v>2000000</v>
      </c>
      <c r="H253" s="195">
        <v>2000000</v>
      </c>
      <c r="I253" s="217"/>
    </row>
    <row r="254" spans="1:9" ht="15" thickBot="1" x14ac:dyDescent="0.35">
      <c r="A254" s="188">
        <v>2</v>
      </c>
      <c r="B254" s="188">
        <v>22020201</v>
      </c>
      <c r="C254" s="189" t="s">
        <v>3363</v>
      </c>
      <c r="D254" s="190">
        <v>205450</v>
      </c>
      <c r="E254" s="190">
        <v>153500</v>
      </c>
      <c r="F254" s="190">
        <v>700000</v>
      </c>
      <c r="G254" s="195">
        <v>500000</v>
      </c>
      <c r="H254" s="195">
        <v>500000</v>
      </c>
      <c r="I254" s="217"/>
    </row>
    <row r="255" spans="1:9" ht="15" thickBot="1" x14ac:dyDescent="0.35">
      <c r="A255" s="188">
        <v>3</v>
      </c>
      <c r="B255" s="188">
        <v>22020202</v>
      </c>
      <c r="C255" s="189" t="s">
        <v>3350</v>
      </c>
      <c r="D255" s="190">
        <v>235900</v>
      </c>
      <c r="E255" s="190">
        <v>156200</v>
      </c>
      <c r="F255" s="190">
        <v>500000</v>
      </c>
      <c r="G255" s="195">
        <v>500000</v>
      </c>
      <c r="H255" s="195">
        <v>500000</v>
      </c>
      <c r="I255" s="217"/>
    </row>
    <row r="256" spans="1:9" ht="17.399999999999999" thickBot="1" x14ac:dyDescent="0.35">
      <c r="A256" s="188">
        <v>4</v>
      </c>
      <c r="B256" s="188">
        <v>22020301</v>
      </c>
      <c r="C256" s="189" t="s">
        <v>3352</v>
      </c>
      <c r="D256" s="190">
        <v>80650</v>
      </c>
      <c r="E256" s="190">
        <v>213000</v>
      </c>
      <c r="F256" s="190">
        <v>1000000</v>
      </c>
      <c r="G256" s="195">
        <v>700000</v>
      </c>
      <c r="H256" s="195">
        <v>700000</v>
      </c>
      <c r="I256" s="217"/>
    </row>
    <row r="257" spans="1:9" ht="15" thickBot="1" x14ac:dyDescent="0.35">
      <c r="A257" s="188">
        <v>5</v>
      </c>
      <c r="B257" s="188">
        <v>22020306</v>
      </c>
      <c r="C257" s="189" t="s">
        <v>3383</v>
      </c>
      <c r="D257" s="190">
        <v>114100</v>
      </c>
      <c r="E257" s="190">
        <v>472900</v>
      </c>
      <c r="F257" s="190">
        <v>1000000</v>
      </c>
      <c r="G257" s="195">
        <v>500000</v>
      </c>
      <c r="H257" s="195">
        <v>500000</v>
      </c>
      <c r="I257" s="217"/>
    </row>
    <row r="258" spans="1:9" ht="17.399999999999999" thickBot="1" x14ac:dyDescent="0.35">
      <c r="A258" s="188">
        <v>6</v>
      </c>
      <c r="B258" s="188">
        <v>22020401</v>
      </c>
      <c r="C258" s="189" t="s">
        <v>3356</v>
      </c>
      <c r="D258" s="190">
        <v>809400</v>
      </c>
      <c r="E258" s="190">
        <v>770100</v>
      </c>
      <c r="F258" s="190">
        <v>1000000</v>
      </c>
      <c r="G258" s="195">
        <v>1000000</v>
      </c>
      <c r="H258" s="195">
        <v>1000000</v>
      </c>
      <c r="I258" s="217"/>
    </row>
    <row r="259" spans="1:9" ht="15" thickBot="1" x14ac:dyDescent="0.35">
      <c r="A259" s="188">
        <v>7</v>
      </c>
      <c r="B259" s="188">
        <v>22020402</v>
      </c>
      <c r="C259" s="189" t="s">
        <v>3366</v>
      </c>
      <c r="D259" s="190">
        <v>663100</v>
      </c>
      <c r="E259" s="190">
        <v>240700</v>
      </c>
      <c r="F259" s="190">
        <v>500000</v>
      </c>
      <c r="G259" s="195">
        <v>500000</v>
      </c>
      <c r="H259" s="195">
        <v>500000</v>
      </c>
      <c r="I259" s="217"/>
    </row>
    <row r="260" spans="1:9" ht="15" thickBot="1" x14ac:dyDescent="0.35">
      <c r="A260" s="188">
        <v>8</v>
      </c>
      <c r="B260" s="188">
        <v>22020501</v>
      </c>
      <c r="C260" s="189" t="s">
        <v>3370</v>
      </c>
      <c r="D260" s="190">
        <v>231000</v>
      </c>
      <c r="E260" s="190">
        <v>1037900</v>
      </c>
      <c r="F260" s="190">
        <v>2000000</v>
      </c>
      <c r="G260" s="195">
        <v>2300000</v>
      </c>
      <c r="H260" s="195">
        <v>2300000</v>
      </c>
      <c r="I260" s="217"/>
    </row>
    <row r="261" spans="1:9" ht="15" thickBot="1" x14ac:dyDescent="0.35">
      <c r="A261" s="188">
        <v>9</v>
      </c>
      <c r="B261" s="188">
        <v>22021001</v>
      </c>
      <c r="C261" s="189" t="s">
        <v>3360</v>
      </c>
      <c r="D261" s="190">
        <v>945700</v>
      </c>
      <c r="E261" s="190">
        <v>645600</v>
      </c>
      <c r="F261" s="190">
        <v>1000000</v>
      </c>
      <c r="G261" s="195">
        <v>400000</v>
      </c>
      <c r="H261" s="195">
        <v>400000</v>
      </c>
      <c r="I261" s="217"/>
    </row>
    <row r="262" spans="1:9" ht="15" thickBot="1" x14ac:dyDescent="0.35">
      <c r="A262" s="188">
        <v>10</v>
      </c>
      <c r="B262" s="188">
        <v>22021007</v>
      </c>
      <c r="C262" s="189" t="s">
        <v>3362</v>
      </c>
      <c r="D262" s="190">
        <v>602700</v>
      </c>
      <c r="E262" s="190">
        <v>498000</v>
      </c>
      <c r="F262" s="190">
        <v>1400000</v>
      </c>
      <c r="G262" s="195">
        <v>600000</v>
      </c>
      <c r="H262" s="195">
        <v>600000</v>
      </c>
      <c r="I262" s="217"/>
    </row>
    <row r="263" spans="1:9" ht="15" thickBot="1" x14ac:dyDescent="0.35">
      <c r="A263" s="665" t="s">
        <v>365</v>
      </c>
      <c r="B263" s="666"/>
      <c r="C263" s="667"/>
      <c r="D263" s="191">
        <v>5987000</v>
      </c>
      <c r="E263" s="191">
        <v>5995900</v>
      </c>
      <c r="F263" s="191">
        <v>12000000</v>
      </c>
      <c r="G263" s="196">
        <v>9000000</v>
      </c>
      <c r="H263" s="196">
        <f>SUM(H253:H262)</f>
        <v>9000000</v>
      </c>
      <c r="I263" s="217"/>
    </row>
    <row r="264" spans="1:9" ht="15" customHeight="1" thickBot="1" x14ac:dyDescent="0.35">
      <c r="A264" s="187">
        <v>26</v>
      </c>
      <c r="B264" s="187">
        <v>11104400100</v>
      </c>
      <c r="C264" s="663" t="s">
        <v>1527</v>
      </c>
      <c r="D264" s="664"/>
      <c r="E264" s="664"/>
      <c r="F264" s="664"/>
      <c r="G264" s="664"/>
      <c r="H264" s="664"/>
      <c r="I264" s="217"/>
    </row>
    <row r="265" spans="1:9" ht="15" thickBot="1" x14ac:dyDescent="0.35">
      <c r="A265" s="188">
        <v>1</v>
      </c>
      <c r="B265" s="188">
        <v>22020102</v>
      </c>
      <c r="C265" s="189" t="s">
        <v>3349</v>
      </c>
      <c r="D265" s="190">
        <v>3194700</v>
      </c>
      <c r="E265" s="190">
        <v>2045000</v>
      </c>
      <c r="F265" s="190">
        <v>11000000</v>
      </c>
      <c r="G265" s="195">
        <v>7600000</v>
      </c>
      <c r="H265" s="195">
        <v>3600000</v>
      </c>
      <c r="I265" s="217"/>
    </row>
    <row r="266" spans="1:9" ht="15" thickBot="1" x14ac:dyDescent="0.35">
      <c r="A266" s="188">
        <v>2</v>
      </c>
      <c r="B266" s="188">
        <v>22020201</v>
      </c>
      <c r="C266" s="189" t="s">
        <v>3363</v>
      </c>
      <c r="D266" s="190">
        <v>171000</v>
      </c>
      <c r="E266" s="190">
        <v>115000</v>
      </c>
      <c r="F266" s="190">
        <v>250000</v>
      </c>
      <c r="G266" s="195">
        <v>350000</v>
      </c>
      <c r="H266" s="195">
        <v>350000</v>
      </c>
      <c r="I266" s="217"/>
    </row>
    <row r="267" spans="1:9" ht="15" thickBot="1" x14ac:dyDescent="0.35">
      <c r="A267" s="188">
        <v>3</v>
      </c>
      <c r="B267" s="188">
        <v>22020202</v>
      </c>
      <c r="C267" s="189" t="s">
        <v>3350</v>
      </c>
      <c r="D267" s="190">
        <v>179000</v>
      </c>
      <c r="E267" s="190">
        <v>115000</v>
      </c>
      <c r="F267" s="190">
        <v>300000</v>
      </c>
      <c r="G267" s="195">
        <v>200000</v>
      </c>
      <c r="H267" s="195">
        <v>200000</v>
      </c>
      <c r="I267" s="217"/>
    </row>
    <row r="268" spans="1:9" ht="17.399999999999999" thickBot="1" x14ac:dyDescent="0.35">
      <c r="A268" s="188">
        <v>4</v>
      </c>
      <c r="B268" s="188">
        <v>22020301</v>
      </c>
      <c r="C268" s="189" t="s">
        <v>3352</v>
      </c>
      <c r="D268" s="190">
        <v>615200</v>
      </c>
      <c r="E268" s="190">
        <v>461000</v>
      </c>
      <c r="F268" s="190">
        <v>1250000</v>
      </c>
      <c r="G268" s="195">
        <v>2000000</v>
      </c>
      <c r="H268" s="195">
        <v>2000000</v>
      </c>
      <c r="I268" s="217"/>
    </row>
    <row r="269" spans="1:9" ht="15" thickBot="1" x14ac:dyDescent="0.35">
      <c r="A269" s="188">
        <v>5</v>
      </c>
      <c r="B269" s="188">
        <v>22020305</v>
      </c>
      <c r="C269" s="189" t="s">
        <v>3355</v>
      </c>
      <c r="D269" s="190">
        <v>393500</v>
      </c>
      <c r="E269" s="190">
        <v>278000</v>
      </c>
      <c r="F269" s="190">
        <v>500000</v>
      </c>
      <c r="G269" s="195">
        <v>400000</v>
      </c>
      <c r="H269" s="195">
        <v>400000</v>
      </c>
      <c r="I269" s="217"/>
    </row>
    <row r="270" spans="1:9" ht="17.399999999999999" thickBot="1" x14ac:dyDescent="0.35">
      <c r="A270" s="188">
        <v>6</v>
      </c>
      <c r="B270" s="188">
        <v>22020401</v>
      </c>
      <c r="C270" s="189" t="s">
        <v>3356</v>
      </c>
      <c r="D270" s="190">
        <v>889550</v>
      </c>
      <c r="E270" s="190">
        <v>422000</v>
      </c>
      <c r="F270" s="190">
        <v>2000000</v>
      </c>
      <c r="G270" s="195">
        <v>2500000</v>
      </c>
      <c r="H270" s="195">
        <v>2500000</v>
      </c>
      <c r="I270" s="217"/>
    </row>
    <row r="271" spans="1:9" ht="15" thickBot="1" x14ac:dyDescent="0.35">
      <c r="A271" s="188">
        <v>7</v>
      </c>
      <c r="B271" s="188">
        <v>22020402</v>
      </c>
      <c r="C271" s="189" t="s">
        <v>3366</v>
      </c>
      <c r="D271" s="190">
        <v>358550</v>
      </c>
      <c r="E271" s="190">
        <v>190000</v>
      </c>
      <c r="F271" s="190">
        <v>1000000</v>
      </c>
      <c r="G271" s="195">
        <v>825000</v>
      </c>
      <c r="H271" s="195">
        <v>825000</v>
      </c>
      <c r="I271" s="217"/>
    </row>
    <row r="272" spans="1:9" ht="15" thickBot="1" x14ac:dyDescent="0.35">
      <c r="A272" s="188">
        <v>8</v>
      </c>
      <c r="B272" s="188">
        <v>22020501</v>
      </c>
      <c r="C272" s="189" t="s">
        <v>3370</v>
      </c>
      <c r="D272" s="190">
        <v>1321500</v>
      </c>
      <c r="E272" s="190">
        <v>327000</v>
      </c>
      <c r="F272" s="190">
        <v>2000000</v>
      </c>
      <c r="G272" s="195">
        <v>3500000</v>
      </c>
      <c r="H272" s="195">
        <v>2500000</v>
      </c>
      <c r="I272" s="217"/>
    </row>
    <row r="273" spans="1:9" ht="15" thickBot="1" x14ac:dyDescent="0.35">
      <c r="A273" s="188">
        <v>9</v>
      </c>
      <c r="B273" s="188">
        <v>22021001</v>
      </c>
      <c r="C273" s="189" t="s">
        <v>3360</v>
      </c>
      <c r="D273" s="190">
        <v>588500</v>
      </c>
      <c r="E273" s="190">
        <v>377000</v>
      </c>
      <c r="F273" s="190">
        <v>1200000</v>
      </c>
      <c r="G273" s="195">
        <v>625000</v>
      </c>
      <c r="H273" s="195">
        <v>625000</v>
      </c>
      <c r="I273" s="217"/>
    </row>
    <row r="274" spans="1:9" ht="15" thickBot="1" x14ac:dyDescent="0.35">
      <c r="A274" s="665" t="s">
        <v>365</v>
      </c>
      <c r="B274" s="666"/>
      <c r="C274" s="667"/>
      <c r="D274" s="191">
        <v>7711500</v>
      </c>
      <c r="E274" s="191">
        <v>4330000</v>
      </c>
      <c r="F274" s="191">
        <v>19500000</v>
      </c>
      <c r="G274" s="196">
        <v>18000000</v>
      </c>
      <c r="H274" s="196">
        <f>SUM(H265:H273)</f>
        <v>13000000</v>
      </c>
      <c r="I274" s="217"/>
    </row>
    <row r="275" spans="1:9" ht="15" customHeight="1" thickBot="1" x14ac:dyDescent="0.35">
      <c r="A275" s="187">
        <v>27</v>
      </c>
      <c r="B275" s="187">
        <v>11105100100</v>
      </c>
      <c r="C275" s="663" t="s">
        <v>2467</v>
      </c>
      <c r="D275" s="664"/>
      <c r="E275" s="664"/>
      <c r="F275" s="664"/>
      <c r="G275" s="664"/>
      <c r="H275" s="664"/>
      <c r="I275" s="217"/>
    </row>
    <row r="276" spans="1:9" ht="15" thickBot="1" x14ac:dyDescent="0.35">
      <c r="A276" s="188">
        <v>1</v>
      </c>
      <c r="B276" s="188">
        <v>22020102</v>
      </c>
      <c r="C276" s="189" t="s">
        <v>3349</v>
      </c>
      <c r="D276" s="190">
        <v>1768000</v>
      </c>
      <c r="E276" s="190">
        <v>2308857</v>
      </c>
      <c r="F276" s="190">
        <v>4600000</v>
      </c>
      <c r="G276" s="195">
        <v>5000000</v>
      </c>
      <c r="H276" s="195">
        <v>3750000</v>
      </c>
      <c r="I276" s="217"/>
    </row>
    <row r="277" spans="1:9" ht="15" thickBot="1" x14ac:dyDescent="0.35">
      <c r="A277" s="188">
        <v>2</v>
      </c>
      <c r="B277" s="188">
        <v>22020202</v>
      </c>
      <c r="C277" s="189" t="s">
        <v>3350</v>
      </c>
      <c r="D277" s="190">
        <v>22000</v>
      </c>
      <c r="E277" s="190">
        <v>137000</v>
      </c>
      <c r="F277" s="190">
        <v>200000</v>
      </c>
      <c r="G277" s="195">
        <v>300000</v>
      </c>
      <c r="H277" s="195">
        <v>300000</v>
      </c>
      <c r="I277" s="217"/>
    </row>
    <row r="278" spans="1:9" ht="15" thickBot="1" x14ac:dyDescent="0.35">
      <c r="A278" s="188">
        <v>3</v>
      </c>
      <c r="B278" s="188">
        <v>22020203</v>
      </c>
      <c r="C278" s="189" t="s">
        <v>3351</v>
      </c>
      <c r="D278" s="190">
        <v>29000</v>
      </c>
      <c r="E278" s="190">
        <v>25000</v>
      </c>
      <c r="F278" s="190">
        <v>400000</v>
      </c>
      <c r="G278" s="195">
        <v>300000</v>
      </c>
      <c r="H278" s="195">
        <v>300000</v>
      </c>
      <c r="I278" s="217"/>
    </row>
    <row r="279" spans="1:9" ht="15" thickBot="1" x14ac:dyDescent="0.35">
      <c r="A279" s="188">
        <v>4</v>
      </c>
      <c r="B279" s="188">
        <v>22020205</v>
      </c>
      <c r="C279" s="189" t="s">
        <v>3386</v>
      </c>
      <c r="D279" s="190">
        <v>17000</v>
      </c>
      <c r="E279" s="190">
        <v>21000</v>
      </c>
      <c r="F279" s="190">
        <v>200000</v>
      </c>
      <c r="G279" s="195">
        <v>200000</v>
      </c>
      <c r="H279" s="195">
        <v>200000</v>
      </c>
      <c r="I279" s="217"/>
    </row>
    <row r="280" spans="1:9" ht="17.399999999999999" thickBot="1" x14ac:dyDescent="0.35">
      <c r="A280" s="188">
        <v>5</v>
      </c>
      <c r="B280" s="188">
        <v>22020301</v>
      </c>
      <c r="C280" s="189" t="s">
        <v>3352</v>
      </c>
      <c r="D280" s="190">
        <v>308050</v>
      </c>
      <c r="E280" s="190">
        <v>130000</v>
      </c>
      <c r="F280" s="190">
        <v>1000000</v>
      </c>
      <c r="G280" s="195">
        <v>1200000</v>
      </c>
      <c r="H280" s="195">
        <v>1200000</v>
      </c>
      <c r="I280" s="217"/>
    </row>
    <row r="281" spans="1:9" ht="15" thickBot="1" x14ac:dyDescent="0.35">
      <c r="A281" s="188">
        <v>6</v>
      </c>
      <c r="B281" s="188">
        <v>22020303</v>
      </c>
      <c r="C281" s="189" t="s">
        <v>3353</v>
      </c>
      <c r="D281" s="190">
        <v>21200</v>
      </c>
      <c r="E281" s="192">
        <v>0</v>
      </c>
      <c r="F281" s="190">
        <v>300000</v>
      </c>
      <c r="G281" s="195">
        <v>100000</v>
      </c>
      <c r="H281" s="195">
        <v>100000</v>
      </c>
      <c r="I281" s="217"/>
    </row>
    <row r="282" spans="1:9" ht="17.399999999999999" thickBot="1" x14ac:dyDescent="0.35">
      <c r="A282" s="188">
        <v>7</v>
      </c>
      <c r="B282" s="188">
        <v>22020401</v>
      </c>
      <c r="C282" s="189" t="s">
        <v>3356</v>
      </c>
      <c r="D282" s="190">
        <v>389421</v>
      </c>
      <c r="E282" s="190">
        <v>1449000</v>
      </c>
      <c r="F282" s="190">
        <v>3200000</v>
      </c>
      <c r="G282" s="195">
        <v>3100000</v>
      </c>
      <c r="H282" s="195">
        <v>2100000</v>
      </c>
      <c r="I282" s="217"/>
    </row>
    <row r="283" spans="1:9" ht="15" thickBot="1" x14ac:dyDescent="0.35">
      <c r="A283" s="188">
        <v>8</v>
      </c>
      <c r="B283" s="188">
        <v>22020402</v>
      </c>
      <c r="C283" s="189" t="s">
        <v>3366</v>
      </c>
      <c r="D283" s="190">
        <v>248000</v>
      </c>
      <c r="E283" s="190">
        <v>70000</v>
      </c>
      <c r="F283" s="190">
        <v>900000</v>
      </c>
      <c r="G283" s="195">
        <v>1200000</v>
      </c>
      <c r="H283" s="195">
        <v>1200000</v>
      </c>
      <c r="I283" s="217"/>
    </row>
    <row r="284" spans="1:9" ht="15" thickBot="1" x14ac:dyDescent="0.35">
      <c r="A284" s="188">
        <v>9</v>
      </c>
      <c r="B284" s="188">
        <v>22020501</v>
      </c>
      <c r="C284" s="189" t="s">
        <v>3370</v>
      </c>
      <c r="D284" s="192">
        <v>0</v>
      </c>
      <c r="E284" s="192">
        <v>0</v>
      </c>
      <c r="F284" s="190">
        <v>800000</v>
      </c>
      <c r="G284" s="197">
        <v>0</v>
      </c>
      <c r="H284" s="197">
        <v>0</v>
      </c>
      <c r="I284" s="217"/>
    </row>
    <row r="285" spans="1:9" ht="15" thickBot="1" x14ac:dyDescent="0.35">
      <c r="A285" s="188">
        <v>10</v>
      </c>
      <c r="B285" s="188">
        <v>22021001</v>
      </c>
      <c r="C285" s="189" t="s">
        <v>3360</v>
      </c>
      <c r="D285" s="190">
        <v>38000</v>
      </c>
      <c r="E285" s="190">
        <v>63000</v>
      </c>
      <c r="F285" s="190">
        <v>400000</v>
      </c>
      <c r="G285" s="195">
        <v>600000</v>
      </c>
      <c r="H285" s="195">
        <v>600000</v>
      </c>
      <c r="I285" s="217"/>
    </row>
    <row r="286" spans="1:9" ht="15" thickBot="1" x14ac:dyDescent="0.35">
      <c r="A286" s="665" t="s">
        <v>365</v>
      </c>
      <c r="B286" s="666"/>
      <c r="C286" s="667"/>
      <c r="D286" s="191">
        <v>2840671</v>
      </c>
      <c r="E286" s="191">
        <v>4203857</v>
      </c>
      <c r="F286" s="191">
        <v>12000000</v>
      </c>
      <c r="G286" s="196">
        <v>12000000</v>
      </c>
      <c r="H286" s="196">
        <f>SUM(H276:H285)</f>
        <v>9750000</v>
      </c>
      <c r="I286" s="217"/>
    </row>
    <row r="287" spans="1:9" ht="15" customHeight="1" thickBot="1" x14ac:dyDescent="0.35">
      <c r="A287" s="187">
        <v>30</v>
      </c>
      <c r="B287" s="187">
        <v>11113200100</v>
      </c>
      <c r="C287" s="663" t="s">
        <v>635</v>
      </c>
      <c r="D287" s="664"/>
      <c r="E287" s="664"/>
      <c r="F287" s="664"/>
      <c r="G287" s="664"/>
      <c r="H287" s="664"/>
      <c r="I287" s="217"/>
    </row>
    <row r="288" spans="1:9" ht="15" thickBot="1" x14ac:dyDescent="0.35">
      <c r="A288" s="188">
        <v>1</v>
      </c>
      <c r="B288" s="188">
        <v>22020102</v>
      </c>
      <c r="C288" s="189" t="s">
        <v>3349</v>
      </c>
      <c r="D288" s="190">
        <v>346000</v>
      </c>
      <c r="E288" s="190">
        <v>664000</v>
      </c>
      <c r="F288" s="190">
        <v>2030000</v>
      </c>
      <c r="G288" s="195">
        <v>2030000</v>
      </c>
      <c r="H288" s="195">
        <v>2030000</v>
      </c>
      <c r="I288" s="217"/>
    </row>
    <row r="289" spans="1:9" ht="15" thickBot="1" x14ac:dyDescent="0.35">
      <c r="A289" s="188">
        <v>2</v>
      </c>
      <c r="B289" s="188">
        <v>22020202</v>
      </c>
      <c r="C289" s="189" t="s">
        <v>3350</v>
      </c>
      <c r="D289" s="190">
        <v>70000</v>
      </c>
      <c r="E289" s="190">
        <v>125500</v>
      </c>
      <c r="F289" s="190">
        <v>379820</v>
      </c>
      <c r="G289" s="195">
        <v>379820</v>
      </c>
      <c r="H289" s="195">
        <v>379820</v>
      </c>
      <c r="I289" s="217"/>
    </row>
    <row r="290" spans="1:9" ht="17.399999999999999" thickBot="1" x14ac:dyDescent="0.35">
      <c r="A290" s="188">
        <v>3</v>
      </c>
      <c r="B290" s="188">
        <v>22020301</v>
      </c>
      <c r="C290" s="189" t="s">
        <v>3352</v>
      </c>
      <c r="D290" s="190">
        <v>130000</v>
      </c>
      <c r="E290" s="190">
        <v>268000</v>
      </c>
      <c r="F290" s="190">
        <v>830000</v>
      </c>
      <c r="G290" s="195">
        <v>830000</v>
      </c>
      <c r="H290" s="195">
        <v>830000</v>
      </c>
      <c r="I290" s="217"/>
    </row>
    <row r="291" spans="1:9" ht="15" thickBot="1" x14ac:dyDescent="0.35">
      <c r="A291" s="188">
        <v>4</v>
      </c>
      <c r="B291" s="188">
        <v>22020305</v>
      </c>
      <c r="C291" s="189" t="s">
        <v>3355</v>
      </c>
      <c r="D291" s="190">
        <v>82500</v>
      </c>
      <c r="E291" s="190">
        <v>228000</v>
      </c>
      <c r="F291" s="190">
        <v>630750</v>
      </c>
      <c r="G291" s="195">
        <v>630750</v>
      </c>
      <c r="H291" s="195">
        <v>630750</v>
      </c>
      <c r="I291" s="217"/>
    </row>
    <row r="292" spans="1:9" ht="17.399999999999999" thickBot="1" x14ac:dyDescent="0.35">
      <c r="A292" s="188">
        <v>5</v>
      </c>
      <c r="B292" s="188">
        <v>22020401</v>
      </c>
      <c r="C292" s="189" t="s">
        <v>3356</v>
      </c>
      <c r="D292" s="190">
        <v>272000</v>
      </c>
      <c r="E292" s="190">
        <v>734000</v>
      </c>
      <c r="F292" s="190">
        <v>2500180</v>
      </c>
      <c r="G292" s="195">
        <v>2500180</v>
      </c>
      <c r="H292" s="195">
        <v>1900180</v>
      </c>
      <c r="I292" s="217"/>
    </row>
    <row r="293" spans="1:9" ht="15" thickBot="1" x14ac:dyDescent="0.35">
      <c r="A293" s="188">
        <v>6</v>
      </c>
      <c r="B293" s="188">
        <v>22020402</v>
      </c>
      <c r="C293" s="189" t="s">
        <v>3366</v>
      </c>
      <c r="D293" s="190">
        <v>140000</v>
      </c>
      <c r="E293" s="190">
        <v>506000</v>
      </c>
      <c r="F293" s="190">
        <v>1673500</v>
      </c>
      <c r="G293" s="195">
        <v>1673500</v>
      </c>
      <c r="H293" s="195">
        <v>1673500</v>
      </c>
      <c r="I293" s="217"/>
    </row>
    <row r="294" spans="1:9" ht="15" thickBot="1" x14ac:dyDescent="0.35">
      <c r="A294" s="188">
        <v>7</v>
      </c>
      <c r="B294" s="188">
        <v>22020501</v>
      </c>
      <c r="C294" s="189" t="s">
        <v>3370</v>
      </c>
      <c r="D294" s="190">
        <v>337000</v>
      </c>
      <c r="E294" s="190">
        <v>738400</v>
      </c>
      <c r="F294" s="190">
        <v>2318500</v>
      </c>
      <c r="G294" s="195">
        <v>2318500</v>
      </c>
      <c r="H294" s="195">
        <v>1318500</v>
      </c>
      <c r="I294" s="217"/>
    </row>
    <row r="295" spans="1:9" ht="15" thickBot="1" x14ac:dyDescent="0.35">
      <c r="A295" s="188">
        <v>8</v>
      </c>
      <c r="B295" s="188">
        <v>22021001</v>
      </c>
      <c r="C295" s="189" t="s">
        <v>3360</v>
      </c>
      <c r="D295" s="190">
        <v>142500</v>
      </c>
      <c r="E295" s="190">
        <v>283800</v>
      </c>
      <c r="F295" s="190">
        <v>818500</v>
      </c>
      <c r="G295" s="195">
        <v>818500</v>
      </c>
      <c r="H295" s="195">
        <v>818500</v>
      </c>
      <c r="I295" s="217"/>
    </row>
    <row r="296" spans="1:9" ht="15" thickBot="1" x14ac:dyDescent="0.35">
      <c r="A296" s="188">
        <v>9</v>
      </c>
      <c r="B296" s="188">
        <v>22021007</v>
      </c>
      <c r="C296" s="189" t="s">
        <v>3362</v>
      </c>
      <c r="D296" s="190">
        <v>180000</v>
      </c>
      <c r="E296" s="190">
        <v>289800</v>
      </c>
      <c r="F296" s="190">
        <v>818750</v>
      </c>
      <c r="G296" s="195">
        <v>818750</v>
      </c>
      <c r="H296" s="195">
        <v>818750</v>
      </c>
      <c r="I296" s="217"/>
    </row>
    <row r="297" spans="1:9" ht="15" thickBot="1" x14ac:dyDescent="0.35">
      <c r="A297" s="665" t="s">
        <v>365</v>
      </c>
      <c r="B297" s="666"/>
      <c r="C297" s="667"/>
      <c r="D297" s="191">
        <v>1700000</v>
      </c>
      <c r="E297" s="191">
        <v>3837500</v>
      </c>
      <c r="F297" s="191">
        <v>12000000</v>
      </c>
      <c r="G297" s="196">
        <v>12000000</v>
      </c>
      <c r="H297" s="196">
        <f>SUM(H287:H296)</f>
        <v>10400000</v>
      </c>
      <c r="I297" s="217"/>
    </row>
    <row r="298" spans="1:9" ht="15" thickBot="1" x14ac:dyDescent="0.35">
      <c r="A298" s="187">
        <v>31</v>
      </c>
      <c r="B298" s="187">
        <v>11200300100</v>
      </c>
      <c r="C298" s="663" t="s">
        <v>2736</v>
      </c>
      <c r="D298" s="664"/>
      <c r="E298" s="664"/>
      <c r="F298" s="664"/>
      <c r="G298" s="664"/>
      <c r="H298" s="664"/>
      <c r="I298" s="217"/>
    </row>
    <row r="299" spans="1:9" ht="15" thickBot="1" x14ac:dyDescent="0.35">
      <c r="A299" s="188">
        <v>1</v>
      </c>
      <c r="B299" s="188">
        <v>22020102</v>
      </c>
      <c r="C299" s="189" t="s">
        <v>3349</v>
      </c>
      <c r="D299" s="190">
        <v>175385000</v>
      </c>
      <c r="E299" s="190">
        <v>177509183</v>
      </c>
      <c r="F299" s="190">
        <v>350000000</v>
      </c>
      <c r="G299" s="195">
        <v>400000000</v>
      </c>
      <c r="H299" s="195">
        <f>400000000-220000000</f>
        <v>180000000</v>
      </c>
      <c r="I299" s="217"/>
    </row>
    <row r="300" spans="1:9" ht="15" thickBot="1" x14ac:dyDescent="0.35">
      <c r="A300" s="188">
        <v>2</v>
      </c>
      <c r="B300" s="188">
        <v>22020201</v>
      </c>
      <c r="C300" s="189" t="s">
        <v>3363</v>
      </c>
      <c r="D300" s="190">
        <v>36630000</v>
      </c>
      <c r="E300" s="190">
        <v>28038665</v>
      </c>
      <c r="F300" s="190">
        <v>50000000</v>
      </c>
      <c r="G300" s="195">
        <v>80000000</v>
      </c>
      <c r="H300" s="195">
        <v>80000000</v>
      </c>
      <c r="I300" s="217"/>
    </row>
    <row r="301" spans="1:9" ht="15" thickBot="1" x14ac:dyDescent="0.35">
      <c r="A301" s="188">
        <v>3</v>
      </c>
      <c r="B301" s="188">
        <v>22020202</v>
      </c>
      <c r="C301" s="189" t="s">
        <v>3350</v>
      </c>
      <c r="D301" s="190">
        <v>24465000</v>
      </c>
      <c r="E301" s="190">
        <v>17707930</v>
      </c>
      <c r="F301" s="190">
        <v>30000000</v>
      </c>
      <c r="G301" s="195">
        <v>50000000</v>
      </c>
      <c r="H301" s="195">
        <v>50000000</v>
      </c>
      <c r="I301" s="217"/>
    </row>
    <row r="302" spans="1:9" ht="17.399999999999999" thickBot="1" x14ac:dyDescent="0.35">
      <c r="A302" s="188">
        <v>4</v>
      </c>
      <c r="B302" s="188">
        <v>22020301</v>
      </c>
      <c r="C302" s="189" t="s">
        <v>3352</v>
      </c>
      <c r="D302" s="190">
        <v>35698000</v>
      </c>
      <c r="E302" s="190">
        <v>37081810</v>
      </c>
      <c r="F302" s="190">
        <v>50000000</v>
      </c>
      <c r="G302" s="195">
        <v>80000000</v>
      </c>
      <c r="H302" s="195">
        <v>80000000</v>
      </c>
      <c r="I302" s="217"/>
    </row>
    <row r="303" spans="1:9" ht="15" thickBot="1" x14ac:dyDescent="0.35">
      <c r="A303" s="188">
        <v>5</v>
      </c>
      <c r="B303" s="188">
        <v>22020305</v>
      </c>
      <c r="C303" s="189" t="s">
        <v>3355</v>
      </c>
      <c r="D303" s="190">
        <v>107721000</v>
      </c>
      <c r="E303" s="190">
        <v>44529569</v>
      </c>
      <c r="F303" s="190">
        <v>150000000</v>
      </c>
      <c r="G303" s="195">
        <v>160000000</v>
      </c>
      <c r="H303" s="195">
        <v>80000000</v>
      </c>
      <c r="I303" s="217"/>
    </row>
    <row r="304" spans="1:9" ht="17.399999999999999" thickBot="1" x14ac:dyDescent="0.35">
      <c r="A304" s="188">
        <v>6</v>
      </c>
      <c r="B304" s="188">
        <v>22020401</v>
      </c>
      <c r="C304" s="189" t="s">
        <v>3356</v>
      </c>
      <c r="D304" s="190">
        <v>96847000</v>
      </c>
      <c r="E304" s="190">
        <v>50224354</v>
      </c>
      <c r="F304" s="190">
        <v>120000000</v>
      </c>
      <c r="G304" s="195">
        <v>200000000</v>
      </c>
      <c r="H304" s="195">
        <v>60000000</v>
      </c>
      <c r="I304" s="217"/>
    </row>
    <row r="305" spans="1:9" ht="15" thickBot="1" x14ac:dyDescent="0.35">
      <c r="A305" s="188">
        <v>7</v>
      </c>
      <c r="B305" s="188">
        <v>22020402</v>
      </c>
      <c r="C305" s="189" t="s">
        <v>3366</v>
      </c>
      <c r="D305" s="190">
        <v>78108000</v>
      </c>
      <c r="E305" s="190">
        <v>58265994</v>
      </c>
      <c r="F305" s="190">
        <v>80000000</v>
      </c>
      <c r="G305" s="195">
        <v>100000000</v>
      </c>
      <c r="H305" s="195">
        <v>80000000</v>
      </c>
      <c r="I305" s="217"/>
    </row>
    <row r="306" spans="1:9" ht="15" thickBot="1" x14ac:dyDescent="0.35">
      <c r="A306" s="188">
        <v>8</v>
      </c>
      <c r="B306" s="188">
        <v>22020501</v>
      </c>
      <c r="C306" s="189" t="s">
        <v>3370</v>
      </c>
      <c r="D306" s="190">
        <v>106811000</v>
      </c>
      <c r="E306" s="190">
        <v>28345500</v>
      </c>
      <c r="F306" s="190">
        <v>150000000</v>
      </c>
      <c r="G306" s="195">
        <v>160000000</v>
      </c>
      <c r="H306" s="195">
        <v>60000000</v>
      </c>
      <c r="I306" s="217"/>
    </row>
    <row r="307" spans="1:9" ht="15" thickBot="1" x14ac:dyDescent="0.35">
      <c r="A307" s="188">
        <v>9</v>
      </c>
      <c r="B307" s="188">
        <v>22020712</v>
      </c>
      <c r="C307" s="189" t="s">
        <v>3381</v>
      </c>
      <c r="D307" s="190">
        <v>26100000</v>
      </c>
      <c r="E307" s="190">
        <v>33487931</v>
      </c>
      <c r="F307" s="190">
        <v>50000000</v>
      </c>
      <c r="G307" s="195">
        <v>60000000</v>
      </c>
      <c r="H307" s="195">
        <v>20000000</v>
      </c>
      <c r="I307" s="217"/>
    </row>
    <row r="308" spans="1:9" ht="15" thickBot="1" x14ac:dyDescent="0.35">
      <c r="A308" s="188">
        <v>10</v>
      </c>
      <c r="B308" s="188">
        <v>22021001</v>
      </c>
      <c r="C308" s="189" t="s">
        <v>3360</v>
      </c>
      <c r="D308" s="190">
        <v>24930500</v>
      </c>
      <c r="E308" s="190">
        <v>26200204</v>
      </c>
      <c r="F308" s="190">
        <v>30000000</v>
      </c>
      <c r="G308" s="195">
        <v>30000000</v>
      </c>
      <c r="H308" s="195">
        <v>30000000</v>
      </c>
      <c r="I308" s="217"/>
    </row>
    <row r="309" spans="1:9" ht="15" thickBot="1" x14ac:dyDescent="0.35">
      <c r="A309" s="188">
        <v>11</v>
      </c>
      <c r="B309" s="188">
        <v>22021007</v>
      </c>
      <c r="C309" s="189" t="s">
        <v>3362</v>
      </c>
      <c r="D309" s="190">
        <v>24926500</v>
      </c>
      <c r="E309" s="190">
        <v>59725360</v>
      </c>
      <c r="F309" s="190">
        <v>92500000</v>
      </c>
      <c r="G309" s="195">
        <v>100000000</v>
      </c>
      <c r="H309" s="195">
        <v>60000000</v>
      </c>
      <c r="I309" s="217"/>
    </row>
    <row r="310" spans="1:9" ht="15" thickBot="1" x14ac:dyDescent="0.35">
      <c r="A310" s="665" t="s">
        <v>365</v>
      </c>
      <c r="B310" s="666"/>
      <c r="C310" s="667"/>
      <c r="D310" s="191">
        <v>737622000</v>
      </c>
      <c r="E310" s="191">
        <v>561116500</v>
      </c>
      <c r="F310" s="191">
        <v>1152500000</v>
      </c>
      <c r="G310" s="196">
        <v>1420000000</v>
      </c>
      <c r="H310" s="196">
        <f>SUM(H299:H309)</f>
        <v>780000000</v>
      </c>
      <c r="I310" s="217"/>
    </row>
    <row r="311" spans="1:9" ht="15" thickBot="1" x14ac:dyDescent="0.35">
      <c r="A311" s="187">
        <v>32</v>
      </c>
      <c r="B311" s="187">
        <v>11200400100</v>
      </c>
      <c r="C311" s="663" t="s">
        <v>584</v>
      </c>
      <c r="D311" s="664"/>
      <c r="E311" s="664"/>
      <c r="F311" s="664"/>
      <c r="G311" s="664"/>
      <c r="H311" s="664"/>
      <c r="I311" s="217"/>
    </row>
    <row r="312" spans="1:9" ht="15" thickBot="1" x14ac:dyDescent="0.35">
      <c r="A312" s="188">
        <v>1</v>
      </c>
      <c r="B312" s="188">
        <v>22020102</v>
      </c>
      <c r="C312" s="189" t="s">
        <v>3349</v>
      </c>
      <c r="D312" s="190">
        <v>1000000</v>
      </c>
      <c r="E312" s="190">
        <v>2400000</v>
      </c>
      <c r="F312" s="190">
        <v>4000000</v>
      </c>
      <c r="G312" s="195">
        <v>4000000</v>
      </c>
      <c r="H312" s="195">
        <v>4000000</v>
      </c>
      <c r="I312" s="217"/>
    </row>
    <row r="313" spans="1:9" ht="15" thickBot="1" x14ac:dyDescent="0.35">
      <c r="A313" s="188">
        <v>2</v>
      </c>
      <c r="B313" s="188">
        <v>22020201</v>
      </c>
      <c r="C313" s="189" t="s">
        <v>3363</v>
      </c>
      <c r="D313" s="190">
        <v>540000</v>
      </c>
      <c r="E313" s="190">
        <v>810000</v>
      </c>
      <c r="F313" s="190">
        <v>2000000</v>
      </c>
      <c r="G313" s="195">
        <v>2000000</v>
      </c>
      <c r="H313" s="195">
        <v>2000000</v>
      </c>
      <c r="I313" s="217"/>
    </row>
    <row r="314" spans="1:9" ht="17.399999999999999" thickBot="1" x14ac:dyDescent="0.35">
      <c r="A314" s="188">
        <v>3</v>
      </c>
      <c r="B314" s="188">
        <v>22020301</v>
      </c>
      <c r="C314" s="189" t="s">
        <v>3352</v>
      </c>
      <c r="D314" s="190">
        <v>1020000</v>
      </c>
      <c r="E314" s="190">
        <v>1530000</v>
      </c>
      <c r="F314" s="190">
        <v>3500000</v>
      </c>
      <c r="G314" s="195">
        <v>3500000</v>
      </c>
      <c r="H314" s="195">
        <v>3500000</v>
      </c>
      <c r="I314" s="217"/>
    </row>
    <row r="315" spans="1:9" ht="15" thickBot="1" x14ac:dyDescent="0.35">
      <c r="A315" s="188">
        <v>4</v>
      </c>
      <c r="B315" s="188">
        <v>22020306</v>
      </c>
      <c r="C315" s="189" t="s">
        <v>3383</v>
      </c>
      <c r="D315" s="190">
        <v>1200000</v>
      </c>
      <c r="E315" s="190">
        <v>1800000</v>
      </c>
      <c r="F315" s="190">
        <v>2500000</v>
      </c>
      <c r="G315" s="195">
        <v>2500000</v>
      </c>
      <c r="H315" s="195">
        <v>2500000</v>
      </c>
      <c r="I315" s="217"/>
    </row>
    <row r="316" spans="1:9" ht="17.399999999999999" thickBot="1" x14ac:dyDescent="0.35">
      <c r="A316" s="188">
        <v>5</v>
      </c>
      <c r="B316" s="188">
        <v>22020401</v>
      </c>
      <c r="C316" s="189" t="s">
        <v>3356</v>
      </c>
      <c r="D316" s="190">
        <v>580364</v>
      </c>
      <c r="E316" s="190">
        <v>1472000</v>
      </c>
      <c r="F316" s="190">
        <v>5000000</v>
      </c>
      <c r="G316" s="195">
        <v>5000000</v>
      </c>
      <c r="H316" s="195">
        <v>3000000</v>
      </c>
      <c r="I316" s="217"/>
    </row>
    <row r="317" spans="1:9" ht="15" thickBot="1" x14ac:dyDescent="0.35">
      <c r="A317" s="188">
        <v>6</v>
      </c>
      <c r="B317" s="188">
        <v>22020402</v>
      </c>
      <c r="C317" s="189" t="s">
        <v>3366</v>
      </c>
      <c r="D317" s="190">
        <v>1432000</v>
      </c>
      <c r="E317" s="190">
        <v>1368000</v>
      </c>
      <c r="F317" s="190">
        <v>4000000</v>
      </c>
      <c r="G317" s="195">
        <v>4000000</v>
      </c>
      <c r="H317" s="195">
        <v>2000000</v>
      </c>
      <c r="I317" s="217"/>
    </row>
    <row r="318" spans="1:9" ht="15" thickBot="1" x14ac:dyDescent="0.35">
      <c r="A318" s="188">
        <v>7</v>
      </c>
      <c r="B318" s="188">
        <v>22020501</v>
      </c>
      <c r="C318" s="189" t="s">
        <v>3370</v>
      </c>
      <c r="D318" s="190">
        <v>1560000</v>
      </c>
      <c r="E318" s="190">
        <v>2340000</v>
      </c>
      <c r="F318" s="190">
        <v>3000000</v>
      </c>
      <c r="G318" s="195">
        <v>3000000</v>
      </c>
      <c r="H318" s="195">
        <v>1658000</v>
      </c>
      <c r="I318" s="217"/>
    </row>
    <row r="319" spans="1:9" ht="15" thickBot="1" x14ac:dyDescent="0.35">
      <c r="A319" s="188">
        <v>8</v>
      </c>
      <c r="B319" s="188">
        <v>22021001</v>
      </c>
      <c r="C319" s="189" t="s">
        <v>3360</v>
      </c>
      <c r="D319" s="190">
        <v>756000</v>
      </c>
      <c r="E319" s="190">
        <v>1040800</v>
      </c>
      <c r="F319" s="190">
        <v>3000000</v>
      </c>
      <c r="G319" s="195">
        <v>3000000</v>
      </c>
      <c r="H319" s="195">
        <v>1500000</v>
      </c>
      <c r="I319" s="217"/>
    </row>
    <row r="320" spans="1:9" ht="15" thickBot="1" x14ac:dyDescent="0.35">
      <c r="A320" s="188">
        <v>9</v>
      </c>
      <c r="B320" s="188">
        <v>22021007</v>
      </c>
      <c r="C320" s="189" t="s">
        <v>3362</v>
      </c>
      <c r="D320" s="190">
        <v>1080000</v>
      </c>
      <c r="E320" s="190">
        <v>1620000</v>
      </c>
      <c r="F320" s="190">
        <v>3000000</v>
      </c>
      <c r="G320" s="195">
        <v>3000000</v>
      </c>
      <c r="H320" s="195">
        <v>1500000</v>
      </c>
      <c r="I320" s="217"/>
    </row>
    <row r="321" spans="1:9" ht="15" thickBot="1" x14ac:dyDescent="0.35">
      <c r="A321" s="665" t="s">
        <v>365</v>
      </c>
      <c r="B321" s="666"/>
      <c r="C321" s="667"/>
      <c r="D321" s="191">
        <v>9168364</v>
      </c>
      <c r="E321" s="191">
        <v>14380800</v>
      </c>
      <c r="F321" s="191">
        <v>30000000</v>
      </c>
      <c r="G321" s="196">
        <v>30000000</v>
      </c>
      <c r="H321" s="196">
        <f>SUM(H312:H320)</f>
        <v>21658000</v>
      </c>
      <c r="I321" s="217"/>
    </row>
    <row r="322" spans="1:9" ht="15" thickBot="1" x14ac:dyDescent="0.35">
      <c r="A322" s="187">
        <v>33</v>
      </c>
      <c r="B322" s="187">
        <v>11200700200</v>
      </c>
      <c r="C322" s="663" t="s">
        <v>3152</v>
      </c>
      <c r="D322" s="664"/>
      <c r="E322" s="664"/>
      <c r="F322" s="664"/>
      <c r="G322" s="664"/>
      <c r="H322" s="664"/>
      <c r="I322" s="217"/>
    </row>
    <row r="323" spans="1:9" ht="15" thickBot="1" x14ac:dyDescent="0.35">
      <c r="A323" s="188">
        <v>1</v>
      </c>
      <c r="B323" s="188">
        <v>22020102</v>
      </c>
      <c r="C323" s="189" t="s">
        <v>3349</v>
      </c>
      <c r="D323" s="192">
        <v>0</v>
      </c>
      <c r="E323" s="190">
        <v>300000</v>
      </c>
      <c r="F323" s="190">
        <v>2000000</v>
      </c>
      <c r="G323" s="195">
        <v>2500000</v>
      </c>
      <c r="H323" s="195">
        <v>800000</v>
      </c>
      <c r="I323" s="217"/>
    </row>
    <row r="324" spans="1:9" ht="15" thickBot="1" x14ac:dyDescent="0.35">
      <c r="A324" s="188">
        <v>2</v>
      </c>
      <c r="B324" s="188">
        <v>22020201</v>
      </c>
      <c r="C324" s="189" t="s">
        <v>3363</v>
      </c>
      <c r="D324" s="192">
        <v>0</v>
      </c>
      <c r="E324" s="190">
        <v>30000</v>
      </c>
      <c r="F324" s="190">
        <v>200000</v>
      </c>
      <c r="G324" s="195">
        <v>200000</v>
      </c>
      <c r="H324" s="195">
        <v>200000</v>
      </c>
      <c r="I324" s="217"/>
    </row>
    <row r="325" spans="1:9" ht="15" thickBot="1" x14ac:dyDescent="0.35">
      <c r="A325" s="188">
        <v>3</v>
      </c>
      <c r="B325" s="188">
        <v>22020202</v>
      </c>
      <c r="C325" s="189" t="s">
        <v>3350</v>
      </c>
      <c r="D325" s="192">
        <v>0</v>
      </c>
      <c r="E325" s="190">
        <v>150000</v>
      </c>
      <c r="F325" s="190">
        <v>1000000</v>
      </c>
      <c r="G325" s="195">
        <v>1000000</v>
      </c>
      <c r="H325" s="195">
        <v>150000</v>
      </c>
      <c r="I325" s="217"/>
    </row>
    <row r="326" spans="1:9" ht="17.399999999999999" thickBot="1" x14ac:dyDescent="0.35">
      <c r="A326" s="188">
        <v>4</v>
      </c>
      <c r="B326" s="188">
        <v>22020301</v>
      </c>
      <c r="C326" s="189" t="s">
        <v>3352</v>
      </c>
      <c r="D326" s="192">
        <v>0</v>
      </c>
      <c r="E326" s="190">
        <v>150000</v>
      </c>
      <c r="F326" s="190">
        <v>1000000</v>
      </c>
      <c r="G326" s="195">
        <v>1500000</v>
      </c>
      <c r="H326" s="195">
        <v>200000</v>
      </c>
      <c r="I326" s="217"/>
    </row>
    <row r="327" spans="1:9" ht="15" thickBot="1" x14ac:dyDescent="0.35">
      <c r="A327" s="188">
        <v>5</v>
      </c>
      <c r="B327" s="188">
        <v>22020306</v>
      </c>
      <c r="C327" s="189" t="s">
        <v>3383</v>
      </c>
      <c r="D327" s="192">
        <v>0</v>
      </c>
      <c r="E327" s="190">
        <v>75000</v>
      </c>
      <c r="F327" s="190">
        <v>500000</v>
      </c>
      <c r="G327" s="195">
        <v>500000</v>
      </c>
      <c r="H327" s="195">
        <v>50000</v>
      </c>
      <c r="I327" s="217"/>
    </row>
    <row r="328" spans="1:9" ht="17.399999999999999" thickBot="1" x14ac:dyDescent="0.35">
      <c r="A328" s="188">
        <v>6</v>
      </c>
      <c r="B328" s="188">
        <v>22020401</v>
      </c>
      <c r="C328" s="189" t="s">
        <v>3356</v>
      </c>
      <c r="D328" s="192">
        <v>0</v>
      </c>
      <c r="E328" s="190">
        <v>150000</v>
      </c>
      <c r="F328" s="190">
        <v>1000000</v>
      </c>
      <c r="G328" s="195">
        <v>1700000</v>
      </c>
      <c r="H328" s="195">
        <v>700000</v>
      </c>
      <c r="I328" s="217"/>
    </row>
    <row r="329" spans="1:9" ht="15" thickBot="1" x14ac:dyDescent="0.35">
      <c r="A329" s="188">
        <v>7</v>
      </c>
      <c r="B329" s="188">
        <v>22020402</v>
      </c>
      <c r="C329" s="189" t="s">
        <v>3366</v>
      </c>
      <c r="D329" s="192">
        <v>0</v>
      </c>
      <c r="E329" s="190">
        <v>60000</v>
      </c>
      <c r="F329" s="190">
        <v>400000</v>
      </c>
      <c r="G329" s="195">
        <v>500000</v>
      </c>
      <c r="H329" s="195">
        <v>500000</v>
      </c>
      <c r="I329" s="217"/>
    </row>
    <row r="330" spans="1:9" ht="15" thickBot="1" x14ac:dyDescent="0.35">
      <c r="A330" s="188">
        <v>8</v>
      </c>
      <c r="B330" s="188">
        <v>22020501</v>
      </c>
      <c r="C330" s="189" t="s">
        <v>3370</v>
      </c>
      <c r="D330" s="192">
        <v>0</v>
      </c>
      <c r="E330" s="190">
        <v>150000</v>
      </c>
      <c r="F330" s="190">
        <v>1000000</v>
      </c>
      <c r="G330" s="195">
        <v>1500000</v>
      </c>
      <c r="H330" s="195">
        <v>700000</v>
      </c>
      <c r="I330" s="217"/>
    </row>
    <row r="331" spans="1:9" ht="15" thickBot="1" x14ac:dyDescent="0.35">
      <c r="A331" s="188">
        <v>9</v>
      </c>
      <c r="B331" s="188">
        <v>22021001</v>
      </c>
      <c r="C331" s="189" t="s">
        <v>3360</v>
      </c>
      <c r="D331" s="192">
        <v>0</v>
      </c>
      <c r="E331" s="190">
        <v>45000</v>
      </c>
      <c r="F331" s="190">
        <v>300000</v>
      </c>
      <c r="G331" s="195">
        <v>300000</v>
      </c>
      <c r="H331" s="195">
        <v>300000</v>
      </c>
      <c r="I331" s="217"/>
    </row>
    <row r="332" spans="1:9" ht="15" thickBot="1" x14ac:dyDescent="0.35">
      <c r="A332" s="188">
        <v>10</v>
      </c>
      <c r="B332" s="188">
        <v>22021007</v>
      </c>
      <c r="C332" s="189" t="s">
        <v>3362</v>
      </c>
      <c r="D332" s="192">
        <v>0</v>
      </c>
      <c r="E332" s="190">
        <v>90000</v>
      </c>
      <c r="F332" s="190">
        <v>600000</v>
      </c>
      <c r="G332" s="195">
        <v>300000</v>
      </c>
      <c r="H332" s="195">
        <v>300000</v>
      </c>
      <c r="I332" s="217"/>
    </row>
    <row r="333" spans="1:9" ht="15" thickBot="1" x14ac:dyDescent="0.35">
      <c r="A333" s="665" t="s">
        <v>365</v>
      </c>
      <c r="B333" s="666"/>
      <c r="C333" s="667"/>
      <c r="D333" s="193">
        <v>0</v>
      </c>
      <c r="E333" s="191">
        <v>1200000</v>
      </c>
      <c r="F333" s="191">
        <v>8000000</v>
      </c>
      <c r="G333" s="196">
        <v>10000000</v>
      </c>
      <c r="H333" s="196">
        <f>SUM(H323:H332)</f>
        <v>3900000</v>
      </c>
      <c r="I333" s="217"/>
    </row>
    <row r="334" spans="1:9" ht="15" thickBot="1" x14ac:dyDescent="0.35">
      <c r="A334" s="187">
        <v>34</v>
      </c>
      <c r="B334" s="187">
        <v>11202100100</v>
      </c>
      <c r="C334" s="663" t="s">
        <v>3008</v>
      </c>
      <c r="D334" s="664"/>
      <c r="E334" s="664"/>
      <c r="F334" s="664"/>
      <c r="G334" s="664"/>
      <c r="H334" s="664"/>
      <c r="I334" s="217"/>
    </row>
    <row r="335" spans="1:9" ht="15" thickBot="1" x14ac:dyDescent="0.35">
      <c r="A335" s="188">
        <v>1</v>
      </c>
      <c r="B335" s="188">
        <v>22020102</v>
      </c>
      <c r="C335" s="189" t="s">
        <v>3349</v>
      </c>
      <c r="D335" s="190">
        <v>24350000</v>
      </c>
      <c r="E335" s="190">
        <v>19786800</v>
      </c>
      <c r="F335" s="190">
        <v>50000000</v>
      </c>
      <c r="G335" s="195">
        <v>60000000</v>
      </c>
      <c r="H335" s="195">
        <v>20600000</v>
      </c>
      <c r="I335" s="217"/>
    </row>
    <row r="336" spans="1:9" ht="15" thickBot="1" x14ac:dyDescent="0.35">
      <c r="A336" s="188">
        <v>2</v>
      </c>
      <c r="B336" s="188">
        <v>22020201</v>
      </c>
      <c r="C336" s="189" t="s">
        <v>3363</v>
      </c>
      <c r="D336" s="190">
        <v>723000</v>
      </c>
      <c r="E336" s="190">
        <v>468400</v>
      </c>
      <c r="F336" s="190">
        <v>1000000</v>
      </c>
      <c r="G336" s="195">
        <v>1500000</v>
      </c>
      <c r="H336" s="195">
        <v>500000</v>
      </c>
      <c r="I336" s="217"/>
    </row>
    <row r="337" spans="1:9" ht="15" thickBot="1" x14ac:dyDescent="0.35">
      <c r="A337" s="188">
        <v>3</v>
      </c>
      <c r="B337" s="188">
        <v>22020202</v>
      </c>
      <c r="C337" s="189" t="s">
        <v>3350</v>
      </c>
      <c r="D337" s="190">
        <v>620000</v>
      </c>
      <c r="E337" s="190">
        <v>637600</v>
      </c>
      <c r="F337" s="190">
        <v>1500000</v>
      </c>
      <c r="G337" s="195">
        <v>1500000</v>
      </c>
      <c r="H337" s="195">
        <v>1500000</v>
      </c>
      <c r="I337" s="217"/>
    </row>
    <row r="338" spans="1:9" ht="17.399999999999999" thickBot="1" x14ac:dyDescent="0.35">
      <c r="A338" s="188">
        <v>4</v>
      </c>
      <c r="B338" s="188">
        <v>22020301</v>
      </c>
      <c r="C338" s="189" t="s">
        <v>3352</v>
      </c>
      <c r="D338" s="190">
        <v>1442000</v>
      </c>
      <c r="E338" s="190">
        <v>1775000</v>
      </c>
      <c r="F338" s="190">
        <v>3000000</v>
      </c>
      <c r="G338" s="195">
        <v>3000000</v>
      </c>
      <c r="H338" s="195">
        <v>2000000</v>
      </c>
      <c r="I338" s="217"/>
    </row>
    <row r="339" spans="1:9" ht="15" thickBot="1" x14ac:dyDescent="0.35">
      <c r="A339" s="188">
        <v>5</v>
      </c>
      <c r="B339" s="188">
        <v>22020305</v>
      </c>
      <c r="C339" s="189" t="s">
        <v>3355</v>
      </c>
      <c r="D339" s="190">
        <v>1325000</v>
      </c>
      <c r="E339" s="190">
        <v>906800</v>
      </c>
      <c r="F339" s="190">
        <v>2000000</v>
      </c>
      <c r="G339" s="195">
        <v>2000000</v>
      </c>
      <c r="H339" s="195">
        <v>2000000</v>
      </c>
      <c r="I339" s="217"/>
    </row>
    <row r="340" spans="1:9" ht="17.399999999999999" thickBot="1" x14ac:dyDescent="0.35">
      <c r="A340" s="188">
        <v>6</v>
      </c>
      <c r="B340" s="188">
        <v>22020401</v>
      </c>
      <c r="C340" s="189" t="s">
        <v>3356</v>
      </c>
      <c r="D340" s="190">
        <v>9370000</v>
      </c>
      <c r="E340" s="190">
        <v>7074300</v>
      </c>
      <c r="F340" s="190">
        <v>20000000</v>
      </c>
      <c r="G340" s="195">
        <v>25000000</v>
      </c>
      <c r="H340" s="195">
        <v>15000000</v>
      </c>
      <c r="I340" s="217"/>
    </row>
    <row r="341" spans="1:9" ht="15" thickBot="1" x14ac:dyDescent="0.35">
      <c r="A341" s="188">
        <v>7</v>
      </c>
      <c r="B341" s="188">
        <v>22020402</v>
      </c>
      <c r="C341" s="189" t="s">
        <v>3366</v>
      </c>
      <c r="D341" s="190">
        <v>3730000</v>
      </c>
      <c r="E341" s="190">
        <v>1525700</v>
      </c>
      <c r="F341" s="190">
        <v>4000000</v>
      </c>
      <c r="G341" s="195">
        <v>5000000</v>
      </c>
      <c r="H341" s="195">
        <v>2000000</v>
      </c>
      <c r="I341" s="217"/>
    </row>
    <row r="342" spans="1:9" ht="15" thickBot="1" x14ac:dyDescent="0.35">
      <c r="A342" s="188">
        <v>8</v>
      </c>
      <c r="B342" s="188">
        <v>22020501</v>
      </c>
      <c r="C342" s="189" t="s">
        <v>3370</v>
      </c>
      <c r="D342" s="190">
        <v>1780000</v>
      </c>
      <c r="E342" s="190">
        <v>966500</v>
      </c>
      <c r="F342" s="190">
        <v>3500000</v>
      </c>
      <c r="G342" s="195">
        <v>4000000</v>
      </c>
      <c r="H342" s="195">
        <v>4000000</v>
      </c>
      <c r="I342" s="217"/>
    </row>
    <row r="343" spans="1:9" ht="15" thickBot="1" x14ac:dyDescent="0.35">
      <c r="A343" s="188">
        <v>9</v>
      </c>
      <c r="B343" s="188">
        <v>22020712</v>
      </c>
      <c r="C343" s="189" t="s">
        <v>3381</v>
      </c>
      <c r="D343" s="190">
        <v>2400000</v>
      </c>
      <c r="E343" s="190">
        <v>859600</v>
      </c>
      <c r="F343" s="190">
        <v>3000000</v>
      </c>
      <c r="G343" s="195">
        <v>3000000</v>
      </c>
      <c r="H343" s="195">
        <v>1000000</v>
      </c>
      <c r="I343" s="217"/>
    </row>
    <row r="344" spans="1:9" ht="15" thickBot="1" x14ac:dyDescent="0.35">
      <c r="A344" s="188">
        <v>10</v>
      </c>
      <c r="B344" s="188">
        <v>22021001</v>
      </c>
      <c r="C344" s="189" t="s">
        <v>3360</v>
      </c>
      <c r="D344" s="190">
        <v>3380000</v>
      </c>
      <c r="E344" s="190">
        <v>3027500</v>
      </c>
      <c r="F344" s="190">
        <v>6000000</v>
      </c>
      <c r="G344" s="195">
        <v>7000000</v>
      </c>
      <c r="H344" s="195">
        <v>4000000</v>
      </c>
      <c r="I344" s="217"/>
    </row>
    <row r="345" spans="1:9" ht="15" thickBot="1" x14ac:dyDescent="0.35">
      <c r="A345" s="188">
        <v>11</v>
      </c>
      <c r="B345" s="188">
        <v>22021007</v>
      </c>
      <c r="C345" s="189" t="s">
        <v>3362</v>
      </c>
      <c r="D345" s="190">
        <v>1280000</v>
      </c>
      <c r="E345" s="190">
        <v>771800</v>
      </c>
      <c r="F345" s="190">
        <v>2000000</v>
      </c>
      <c r="G345" s="195">
        <v>5000000</v>
      </c>
      <c r="H345" s="195">
        <v>2000000</v>
      </c>
      <c r="I345" s="217"/>
    </row>
    <row r="346" spans="1:9" ht="15" thickBot="1" x14ac:dyDescent="0.35">
      <c r="A346" s="665" t="s">
        <v>365</v>
      </c>
      <c r="B346" s="666"/>
      <c r="C346" s="667"/>
      <c r="D346" s="191">
        <v>50400000</v>
      </c>
      <c r="E346" s="191">
        <v>37800000</v>
      </c>
      <c r="F346" s="191">
        <v>96000000</v>
      </c>
      <c r="G346" s="196">
        <v>117000000</v>
      </c>
      <c r="H346" s="196">
        <f>SUM(H335:H345)</f>
        <v>54600000</v>
      </c>
      <c r="I346" s="217"/>
    </row>
    <row r="347" spans="1:9" ht="15" thickBot="1" x14ac:dyDescent="0.35">
      <c r="A347" s="187">
        <v>35</v>
      </c>
      <c r="B347" s="187">
        <v>11202300100</v>
      </c>
      <c r="C347" s="663" t="s">
        <v>2992</v>
      </c>
      <c r="D347" s="664"/>
      <c r="E347" s="664"/>
      <c r="F347" s="664"/>
      <c r="G347" s="664"/>
      <c r="H347" s="664"/>
      <c r="I347" s="217"/>
    </row>
    <row r="348" spans="1:9" ht="15" thickBot="1" x14ac:dyDescent="0.35">
      <c r="A348" s="188">
        <v>1</v>
      </c>
      <c r="B348" s="188">
        <v>22020102</v>
      </c>
      <c r="C348" s="189" t="s">
        <v>3349</v>
      </c>
      <c r="D348" s="190">
        <v>22720000</v>
      </c>
      <c r="E348" s="190">
        <v>14950310</v>
      </c>
      <c r="F348" s="190">
        <v>43000000</v>
      </c>
      <c r="G348" s="195">
        <v>50000000</v>
      </c>
      <c r="H348" s="195">
        <v>18000000</v>
      </c>
      <c r="I348" s="217"/>
    </row>
    <row r="349" spans="1:9" ht="15" thickBot="1" x14ac:dyDescent="0.35">
      <c r="A349" s="188">
        <v>2</v>
      </c>
      <c r="B349" s="188">
        <v>22020201</v>
      </c>
      <c r="C349" s="189" t="s">
        <v>3363</v>
      </c>
      <c r="D349" s="190">
        <v>525000</v>
      </c>
      <c r="E349" s="190">
        <v>270840</v>
      </c>
      <c r="F349" s="190">
        <v>500000</v>
      </c>
      <c r="G349" s="195">
        <v>1000000</v>
      </c>
      <c r="H349" s="195">
        <v>1000000</v>
      </c>
      <c r="I349" s="217"/>
    </row>
    <row r="350" spans="1:9" ht="15" thickBot="1" x14ac:dyDescent="0.35">
      <c r="A350" s="188">
        <v>3</v>
      </c>
      <c r="B350" s="188">
        <v>22020202</v>
      </c>
      <c r="C350" s="189" t="s">
        <v>3350</v>
      </c>
      <c r="D350" s="190">
        <v>444000</v>
      </c>
      <c r="E350" s="190">
        <v>314015</v>
      </c>
      <c r="F350" s="190">
        <v>2000000</v>
      </c>
      <c r="G350" s="195">
        <v>1000000</v>
      </c>
      <c r="H350" s="195">
        <v>1000000</v>
      </c>
      <c r="I350" s="217"/>
    </row>
    <row r="351" spans="1:9" ht="17.399999999999999" thickBot="1" x14ac:dyDescent="0.35">
      <c r="A351" s="188">
        <v>4</v>
      </c>
      <c r="B351" s="188">
        <v>22020301</v>
      </c>
      <c r="C351" s="189" t="s">
        <v>3352</v>
      </c>
      <c r="D351" s="190">
        <v>1076500</v>
      </c>
      <c r="E351" s="190">
        <v>2034265</v>
      </c>
      <c r="F351" s="190">
        <v>3000000</v>
      </c>
      <c r="G351" s="195">
        <v>3000000</v>
      </c>
      <c r="H351" s="195">
        <v>3000000</v>
      </c>
      <c r="I351" s="217"/>
    </row>
    <row r="352" spans="1:9" ht="15" thickBot="1" x14ac:dyDescent="0.35">
      <c r="A352" s="188">
        <v>5</v>
      </c>
      <c r="B352" s="188">
        <v>22020305</v>
      </c>
      <c r="C352" s="189" t="s">
        <v>3355</v>
      </c>
      <c r="D352" s="190">
        <v>1279000</v>
      </c>
      <c r="E352" s="190">
        <v>1441685</v>
      </c>
      <c r="F352" s="190">
        <v>2000000</v>
      </c>
      <c r="G352" s="195">
        <v>2000000</v>
      </c>
      <c r="H352" s="195">
        <v>2000000</v>
      </c>
      <c r="I352" s="217"/>
    </row>
    <row r="353" spans="1:9" ht="17.399999999999999" thickBot="1" x14ac:dyDescent="0.35">
      <c r="A353" s="188">
        <v>6</v>
      </c>
      <c r="B353" s="188">
        <v>22020401</v>
      </c>
      <c r="C353" s="189" t="s">
        <v>3356</v>
      </c>
      <c r="D353" s="190">
        <v>5290000</v>
      </c>
      <c r="E353" s="190">
        <v>5950075</v>
      </c>
      <c r="F353" s="190">
        <v>12000000</v>
      </c>
      <c r="G353" s="195">
        <v>20000000</v>
      </c>
      <c r="H353" s="195">
        <v>9000000</v>
      </c>
      <c r="I353" s="217"/>
    </row>
    <row r="354" spans="1:9" ht="15" thickBot="1" x14ac:dyDescent="0.35">
      <c r="A354" s="188">
        <v>7</v>
      </c>
      <c r="B354" s="188">
        <v>22020402</v>
      </c>
      <c r="C354" s="189" t="s">
        <v>3366</v>
      </c>
      <c r="D354" s="190">
        <v>2825000</v>
      </c>
      <c r="E354" s="190">
        <v>1650250</v>
      </c>
      <c r="F354" s="190">
        <v>4500000</v>
      </c>
      <c r="G354" s="195">
        <v>4500000</v>
      </c>
      <c r="H354" s="195">
        <v>2500000</v>
      </c>
      <c r="I354" s="217"/>
    </row>
    <row r="355" spans="1:9" ht="15" thickBot="1" x14ac:dyDescent="0.35">
      <c r="A355" s="188">
        <v>8</v>
      </c>
      <c r="B355" s="188">
        <v>22020501</v>
      </c>
      <c r="C355" s="189" t="s">
        <v>3370</v>
      </c>
      <c r="D355" s="190">
        <v>1618500</v>
      </c>
      <c r="E355" s="190">
        <v>1346250</v>
      </c>
      <c r="F355" s="190">
        <v>2500000</v>
      </c>
      <c r="G355" s="195">
        <v>3000000</v>
      </c>
      <c r="H355" s="195">
        <v>1500000</v>
      </c>
      <c r="I355" s="217"/>
    </row>
    <row r="356" spans="1:9" ht="15" thickBot="1" x14ac:dyDescent="0.35">
      <c r="A356" s="188">
        <v>9</v>
      </c>
      <c r="B356" s="188">
        <v>22021001</v>
      </c>
      <c r="C356" s="189" t="s">
        <v>3360</v>
      </c>
      <c r="D356" s="190">
        <v>3190000</v>
      </c>
      <c r="E356" s="190">
        <v>1554265</v>
      </c>
      <c r="F356" s="190">
        <v>6000000</v>
      </c>
      <c r="G356" s="195">
        <v>6000000</v>
      </c>
      <c r="H356" s="195">
        <v>5710750</v>
      </c>
      <c r="I356" s="217"/>
    </row>
    <row r="357" spans="1:9" ht="15" thickBot="1" x14ac:dyDescent="0.35">
      <c r="A357" s="188">
        <v>10</v>
      </c>
      <c r="B357" s="188">
        <v>22021007</v>
      </c>
      <c r="C357" s="189" t="s">
        <v>3362</v>
      </c>
      <c r="D357" s="190">
        <v>2765000</v>
      </c>
      <c r="E357" s="190">
        <v>1787795</v>
      </c>
      <c r="F357" s="190">
        <v>4000000</v>
      </c>
      <c r="G357" s="195">
        <v>3500000</v>
      </c>
      <c r="H357" s="195">
        <v>1500000</v>
      </c>
      <c r="I357" s="217"/>
    </row>
    <row r="358" spans="1:9" ht="15" thickBot="1" x14ac:dyDescent="0.35">
      <c r="A358" s="665" t="s">
        <v>365</v>
      </c>
      <c r="B358" s="666"/>
      <c r="C358" s="667"/>
      <c r="D358" s="191">
        <v>41733000</v>
      </c>
      <c r="E358" s="191">
        <v>31299750</v>
      </c>
      <c r="F358" s="191">
        <v>79500000</v>
      </c>
      <c r="G358" s="196">
        <v>94000000</v>
      </c>
      <c r="H358" s="196">
        <f>SUM(H348:H357)</f>
        <v>45210750</v>
      </c>
      <c r="I358" s="217"/>
    </row>
    <row r="359" spans="1:9" ht="15" customHeight="1" thickBot="1" x14ac:dyDescent="0.35">
      <c r="A359" s="187">
        <v>36</v>
      </c>
      <c r="B359" s="187">
        <v>12300100100</v>
      </c>
      <c r="C359" s="663" t="s">
        <v>1275</v>
      </c>
      <c r="D359" s="664"/>
      <c r="E359" s="664"/>
      <c r="F359" s="664"/>
      <c r="G359" s="664"/>
      <c r="H359" s="664"/>
      <c r="I359" s="217"/>
    </row>
    <row r="360" spans="1:9" ht="15" thickBot="1" x14ac:dyDescent="0.35">
      <c r="A360" s="188">
        <v>1</v>
      </c>
      <c r="B360" s="188">
        <v>22020102</v>
      </c>
      <c r="C360" s="189" t="s">
        <v>3349</v>
      </c>
      <c r="D360" s="190">
        <v>2080500</v>
      </c>
      <c r="E360" s="190">
        <v>4427000</v>
      </c>
      <c r="F360" s="190">
        <v>6750000</v>
      </c>
      <c r="G360" s="195">
        <v>6213155.6100000003</v>
      </c>
      <c r="H360" s="195">
        <v>4213155.6100000003</v>
      </c>
      <c r="I360" s="217"/>
    </row>
    <row r="361" spans="1:9" ht="15" thickBot="1" x14ac:dyDescent="0.35">
      <c r="A361" s="188">
        <v>2</v>
      </c>
      <c r="B361" s="188">
        <v>22020201</v>
      </c>
      <c r="C361" s="189" t="s">
        <v>3363</v>
      </c>
      <c r="D361" s="190">
        <v>313500</v>
      </c>
      <c r="E361" s="190">
        <v>228000</v>
      </c>
      <c r="F361" s="190">
        <v>225000</v>
      </c>
      <c r="G361" s="195">
        <v>602807.14</v>
      </c>
      <c r="H361" s="195">
        <v>602807.14</v>
      </c>
      <c r="I361" s="217"/>
    </row>
    <row r="362" spans="1:9" ht="15" thickBot="1" x14ac:dyDescent="0.35">
      <c r="A362" s="188">
        <v>3</v>
      </c>
      <c r="B362" s="188">
        <v>22020202</v>
      </c>
      <c r="C362" s="189" t="s">
        <v>3350</v>
      </c>
      <c r="D362" s="190">
        <v>456000</v>
      </c>
      <c r="E362" s="190">
        <v>380000</v>
      </c>
      <c r="F362" s="190">
        <v>450000</v>
      </c>
      <c r="G362" s="195">
        <v>843567.43</v>
      </c>
      <c r="H362" s="195">
        <v>843567.43</v>
      </c>
      <c r="I362" s="217"/>
    </row>
    <row r="363" spans="1:9" ht="17.399999999999999" thickBot="1" x14ac:dyDescent="0.35">
      <c r="A363" s="188">
        <v>4</v>
      </c>
      <c r="B363" s="188">
        <v>22020301</v>
      </c>
      <c r="C363" s="189" t="s">
        <v>3352</v>
      </c>
      <c r="D363" s="190">
        <v>712500</v>
      </c>
      <c r="E363" s="190">
        <v>589000</v>
      </c>
      <c r="F363" s="190">
        <v>1500000</v>
      </c>
      <c r="G363" s="195">
        <v>1204707.8799999999</v>
      </c>
      <c r="H363" s="195">
        <f>1204707.88-650000</f>
        <v>554707.87999999989</v>
      </c>
      <c r="I363" s="217"/>
    </row>
    <row r="364" spans="1:9" ht="15" thickBot="1" x14ac:dyDescent="0.35">
      <c r="A364" s="188">
        <v>5</v>
      </c>
      <c r="B364" s="188">
        <v>22020305</v>
      </c>
      <c r="C364" s="189" t="s">
        <v>3355</v>
      </c>
      <c r="D364" s="190">
        <v>199500</v>
      </c>
      <c r="E364" s="190">
        <v>161500</v>
      </c>
      <c r="F364" s="190">
        <v>150000</v>
      </c>
      <c r="G364" s="195">
        <v>1182426.99</v>
      </c>
      <c r="H364" s="195">
        <v>182426.99</v>
      </c>
      <c r="I364" s="217"/>
    </row>
    <row r="365" spans="1:9" ht="17.399999999999999" thickBot="1" x14ac:dyDescent="0.35">
      <c r="A365" s="188">
        <v>6</v>
      </c>
      <c r="B365" s="188">
        <v>22020401</v>
      </c>
      <c r="C365" s="189" t="s">
        <v>3356</v>
      </c>
      <c r="D365" s="190">
        <v>1482000</v>
      </c>
      <c r="E365" s="190">
        <v>1121000</v>
      </c>
      <c r="F365" s="190">
        <v>3750000</v>
      </c>
      <c r="G365" s="195">
        <v>2408509.36</v>
      </c>
      <c r="H365" s="195">
        <v>2408509.36</v>
      </c>
      <c r="I365" s="217"/>
    </row>
    <row r="366" spans="1:9" ht="15" thickBot="1" x14ac:dyDescent="0.35">
      <c r="A366" s="188">
        <v>7</v>
      </c>
      <c r="B366" s="188">
        <v>22020402</v>
      </c>
      <c r="C366" s="189" t="s">
        <v>3366</v>
      </c>
      <c r="D366" s="190">
        <v>1254000</v>
      </c>
      <c r="E366" s="190">
        <v>940500</v>
      </c>
      <c r="F366" s="190">
        <v>1875000</v>
      </c>
      <c r="G366" s="195">
        <v>2047368.91</v>
      </c>
      <c r="H366" s="195">
        <v>1047368.91</v>
      </c>
      <c r="I366" s="217"/>
    </row>
    <row r="367" spans="1:9" ht="15" thickBot="1" x14ac:dyDescent="0.35">
      <c r="A367" s="188">
        <v>8</v>
      </c>
      <c r="B367" s="188">
        <v>22020501</v>
      </c>
      <c r="C367" s="189" t="s">
        <v>3370</v>
      </c>
      <c r="D367" s="190">
        <v>969000</v>
      </c>
      <c r="E367" s="190">
        <v>807500</v>
      </c>
      <c r="F367" s="190">
        <v>1800000</v>
      </c>
      <c r="G367" s="195">
        <v>1806608.62</v>
      </c>
      <c r="H367" s="195">
        <v>806608.62</v>
      </c>
      <c r="I367" s="217"/>
    </row>
    <row r="368" spans="1:9" ht="15" thickBot="1" x14ac:dyDescent="0.35">
      <c r="A368" s="188">
        <v>9</v>
      </c>
      <c r="B368" s="188">
        <v>22021001</v>
      </c>
      <c r="C368" s="189" t="s">
        <v>3360</v>
      </c>
      <c r="D368" s="190">
        <v>456000</v>
      </c>
      <c r="E368" s="190">
        <v>389500</v>
      </c>
      <c r="F368" s="190">
        <v>450000</v>
      </c>
      <c r="G368" s="195">
        <v>843567.43</v>
      </c>
      <c r="H368" s="195">
        <v>843567.43</v>
      </c>
      <c r="I368" s="217"/>
    </row>
    <row r="369" spans="1:9" ht="15" thickBot="1" x14ac:dyDescent="0.35">
      <c r="A369" s="188">
        <v>10</v>
      </c>
      <c r="B369" s="188">
        <v>22021007</v>
      </c>
      <c r="C369" s="189" t="s">
        <v>3362</v>
      </c>
      <c r="D369" s="190">
        <v>627000</v>
      </c>
      <c r="E369" s="190">
        <v>456000</v>
      </c>
      <c r="F369" s="190">
        <v>1050000</v>
      </c>
      <c r="G369" s="195">
        <v>847280.63</v>
      </c>
      <c r="H369" s="195">
        <v>847280.63</v>
      </c>
      <c r="I369" s="217"/>
    </row>
    <row r="370" spans="1:9" ht="15" thickBot="1" x14ac:dyDescent="0.35">
      <c r="A370" s="665" t="s">
        <v>365</v>
      </c>
      <c r="B370" s="666"/>
      <c r="C370" s="667"/>
      <c r="D370" s="191">
        <v>8550000</v>
      </c>
      <c r="E370" s="191">
        <v>9500000</v>
      </c>
      <c r="F370" s="191">
        <v>18000000</v>
      </c>
      <c r="G370" s="196">
        <v>18000000</v>
      </c>
      <c r="H370" s="196">
        <f>SUM(H360:H369)</f>
        <v>12350000</v>
      </c>
      <c r="I370" s="217"/>
    </row>
    <row r="371" spans="1:9" ht="15" thickBot="1" x14ac:dyDescent="0.35">
      <c r="A371" s="187">
        <v>37</v>
      </c>
      <c r="B371" s="187">
        <v>12300400200</v>
      </c>
      <c r="C371" s="663" t="s">
        <v>2427</v>
      </c>
      <c r="D371" s="664"/>
      <c r="E371" s="664"/>
      <c r="F371" s="664"/>
      <c r="G371" s="664"/>
      <c r="H371" s="664"/>
      <c r="I371" s="217"/>
    </row>
    <row r="372" spans="1:9" ht="15" thickBot="1" x14ac:dyDescent="0.35">
      <c r="A372" s="188">
        <v>1</v>
      </c>
      <c r="B372" s="188">
        <v>22020102</v>
      </c>
      <c r="C372" s="189" t="s">
        <v>3349</v>
      </c>
      <c r="D372" s="190">
        <v>1200000</v>
      </c>
      <c r="E372" s="190">
        <v>540000</v>
      </c>
      <c r="F372" s="190">
        <v>1500000</v>
      </c>
      <c r="G372" s="195">
        <v>750000</v>
      </c>
      <c r="H372" s="195">
        <v>750000</v>
      </c>
      <c r="I372" s="217"/>
    </row>
    <row r="373" spans="1:9" ht="17.399999999999999" thickBot="1" x14ac:dyDescent="0.35">
      <c r="A373" s="188">
        <v>2</v>
      </c>
      <c r="B373" s="188">
        <v>22020301</v>
      </c>
      <c r="C373" s="189" t="s">
        <v>3352</v>
      </c>
      <c r="D373" s="190">
        <v>500000</v>
      </c>
      <c r="E373" s="190">
        <v>360000</v>
      </c>
      <c r="F373" s="190">
        <v>1500000</v>
      </c>
      <c r="G373" s="197">
        <v>0</v>
      </c>
      <c r="H373" s="197">
        <v>0</v>
      </c>
      <c r="I373" s="217"/>
    </row>
    <row r="374" spans="1:9" ht="15" thickBot="1" x14ac:dyDescent="0.35">
      <c r="A374" s="188">
        <v>3</v>
      </c>
      <c r="B374" s="188">
        <v>22020306</v>
      </c>
      <c r="C374" s="189" t="s">
        <v>3383</v>
      </c>
      <c r="D374" s="190">
        <v>750000</v>
      </c>
      <c r="E374" s="192">
        <v>0</v>
      </c>
      <c r="F374" s="192">
        <v>0</v>
      </c>
      <c r="G374" s="197">
        <v>0</v>
      </c>
      <c r="H374" s="197">
        <v>0</v>
      </c>
      <c r="I374" s="217"/>
    </row>
    <row r="375" spans="1:9" ht="17.399999999999999" thickBot="1" x14ac:dyDescent="0.35">
      <c r="A375" s="188">
        <v>4</v>
      </c>
      <c r="B375" s="188">
        <v>22020403</v>
      </c>
      <c r="C375" s="189" t="s">
        <v>3367</v>
      </c>
      <c r="D375" s="190">
        <v>700000</v>
      </c>
      <c r="E375" s="190">
        <v>200000</v>
      </c>
      <c r="F375" s="190">
        <v>700000</v>
      </c>
      <c r="G375" s="195">
        <v>350000</v>
      </c>
      <c r="H375" s="195">
        <v>350000</v>
      </c>
      <c r="I375" s="217"/>
    </row>
    <row r="376" spans="1:9" ht="15" thickBot="1" x14ac:dyDescent="0.35">
      <c r="A376" s="188">
        <v>5</v>
      </c>
      <c r="B376" s="188">
        <v>22020404</v>
      </c>
      <c r="C376" s="189" t="s">
        <v>3368</v>
      </c>
      <c r="D376" s="190">
        <v>1150000</v>
      </c>
      <c r="E376" s="190">
        <v>600000</v>
      </c>
      <c r="F376" s="190">
        <v>1500000</v>
      </c>
      <c r="G376" s="195">
        <v>750000</v>
      </c>
      <c r="H376" s="195">
        <v>750000</v>
      </c>
      <c r="I376" s="217"/>
    </row>
    <row r="377" spans="1:9" ht="15" thickBot="1" x14ac:dyDescent="0.35">
      <c r="A377" s="188">
        <v>6</v>
      </c>
      <c r="B377" s="188">
        <v>22020405</v>
      </c>
      <c r="C377" s="189" t="s">
        <v>3369</v>
      </c>
      <c r="D377" s="190">
        <v>750000</v>
      </c>
      <c r="E377" s="190">
        <v>800000</v>
      </c>
      <c r="F377" s="190">
        <v>1300000</v>
      </c>
      <c r="G377" s="195">
        <v>650000</v>
      </c>
      <c r="H377" s="195">
        <v>650000</v>
      </c>
      <c r="I377" s="217"/>
    </row>
    <row r="378" spans="1:9" ht="17.399999999999999" thickBot="1" x14ac:dyDescent="0.35">
      <c r="A378" s="188">
        <v>7</v>
      </c>
      <c r="B378" s="188">
        <v>22020503</v>
      </c>
      <c r="C378" s="189" t="s">
        <v>3358</v>
      </c>
      <c r="D378" s="190">
        <v>1150000</v>
      </c>
      <c r="E378" s="192">
        <v>0</v>
      </c>
      <c r="F378" s="190">
        <v>2500000</v>
      </c>
      <c r="G378" s="195">
        <v>1250000</v>
      </c>
      <c r="H378" s="195">
        <v>1250000</v>
      </c>
      <c r="I378" s="217"/>
    </row>
    <row r="379" spans="1:9" ht="15" thickBot="1" x14ac:dyDescent="0.35">
      <c r="A379" s="188">
        <v>8</v>
      </c>
      <c r="B379" s="188">
        <v>22020605</v>
      </c>
      <c r="C379" s="189" t="s">
        <v>3388</v>
      </c>
      <c r="D379" s="192">
        <v>0</v>
      </c>
      <c r="E379" s="190">
        <v>200000</v>
      </c>
      <c r="F379" s="190">
        <v>500000</v>
      </c>
      <c r="G379" s="195">
        <v>250000</v>
      </c>
      <c r="H379" s="195">
        <v>250000</v>
      </c>
      <c r="I379" s="217"/>
    </row>
    <row r="380" spans="1:9" ht="15" thickBot="1" x14ac:dyDescent="0.35">
      <c r="A380" s="188">
        <v>9</v>
      </c>
      <c r="B380" s="188">
        <v>22020801</v>
      </c>
      <c r="C380" s="189" t="s">
        <v>3372</v>
      </c>
      <c r="D380" s="190">
        <v>1000000</v>
      </c>
      <c r="E380" s="190">
        <v>600000</v>
      </c>
      <c r="F380" s="190">
        <v>1500000</v>
      </c>
      <c r="G380" s="195">
        <v>1000000</v>
      </c>
      <c r="H380" s="195">
        <v>1000000</v>
      </c>
      <c r="I380" s="217"/>
    </row>
    <row r="381" spans="1:9" ht="15" thickBot="1" x14ac:dyDescent="0.35">
      <c r="A381" s="188">
        <v>10</v>
      </c>
      <c r="B381" s="188">
        <v>22021002</v>
      </c>
      <c r="C381" s="189" t="s">
        <v>3375</v>
      </c>
      <c r="D381" s="192">
        <v>0</v>
      </c>
      <c r="E381" s="190">
        <v>732000</v>
      </c>
      <c r="F381" s="190">
        <v>1000000</v>
      </c>
      <c r="G381" s="195">
        <v>1000000</v>
      </c>
      <c r="H381" s="195">
        <v>1000000</v>
      </c>
      <c r="I381" s="217"/>
    </row>
    <row r="382" spans="1:9" ht="15" thickBot="1" x14ac:dyDescent="0.35">
      <c r="A382" s="665" t="s">
        <v>365</v>
      </c>
      <c r="B382" s="666"/>
      <c r="C382" s="667"/>
      <c r="D382" s="191">
        <v>7200000</v>
      </c>
      <c r="E382" s="191">
        <v>4032000</v>
      </c>
      <c r="F382" s="191">
        <v>12000000</v>
      </c>
      <c r="G382" s="196">
        <v>6000000</v>
      </c>
      <c r="H382" s="196">
        <f>SUM(H372:H381)</f>
        <v>6000000</v>
      </c>
      <c r="I382" s="217"/>
    </row>
    <row r="383" spans="1:9" ht="15" thickBot="1" x14ac:dyDescent="0.35">
      <c r="A383" s="187">
        <v>38</v>
      </c>
      <c r="B383" s="187">
        <v>12301300100</v>
      </c>
      <c r="C383" s="663" t="s">
        <v>3016</v>
      </c>
      <c r="D383" s="664"/>
      <c r="E383" s="664"/>
      <c r="F383" s="664"/>
      <c r="G383" s="664"/>
      <c r="H383" s="664"/>
      <c r="I383" s="217"/>
    </row>
    <row r="384" spans="1:9" ht="15" thickBot="1" x14ac:dyDescent="0.35">
      <c r="A384" s="188">
        <v>1</v>
      </c>
      <c r="B384" s="188">
        <v>22020102</v>
      </c>
      <c r="C384" s="189" t="s">
        <v>3349</v>
      </c>
      <c r="D384" s="190">
        <v>415200</v>
      </c>
      <c r="E384" s="192">
        <v>0</v>
      </c>
      <c r="F384" s="190">
        <v>1550000</v>
      </c>
      <c r="G384" s="197">
        <v>0</v>
      </c>
      <c r="H384" s="197">
        <v>0</v>
      </c>
      <c r="I384" s="217"/>
    </row>
    <row r="385" spans="1:9" ht="15" thickBot="1" x14ac:dyDescent="0.35">
      <c r="A385" s="188">
        <v>2</v>
      </c>
      <c r="B385" s="188">
        <v>22020201</v>
      </c>
      <c r="C385" s="189" t="s">
        <v>3363</v>
      </c>
      <c r="D385" s="190">
        <v>121800</v>
      </c>
      <c r="E385" s="192">
        <v>0</v>
      </c>
      <c r="F385" s="190">
        <v>450000</v>
      </c>
      <c r="G385" s="197">
        <v>0</v>
      </c>
      <c r="H385" s="197">
        <v>0</v>
      </c>
      <c r="I385" s="217"/>
    </row>
    <row r="386" spans="1:9" ht="17.399999999999999" thickBot="1" x14ac:dyDescent="0.35">
      <c r="A386" s="188">
        <v>3</v>
      </c>
      <c r="B386" s="188">
        <v>22020301</v>
      </c>
      <c r="C386" s="189" t="s">
        <v>3352</v>
      </c>
      <c r="D386" s="190">
        <v>44200</v>
      </c>
      <c r="E386" s="192">
        <v>0</v>
      </c>
      <c r="F386" s="190">
        <v>500000</v>
      </c>
      <c r="G386" s="197">
        <v>0</v>
      </c>
      <c r="H386" s="197">
        <v>0</v>
      </c>
      <c r="I386" s="217"/>
    </row>
    <row r="387" spans="1:9" ht="15" thickBot="1" x14ac:dyDescent="0.35">
      <c r="A387" s="188">
        <v>4</v>
      </c>
      <c r="B387" s="188">
        <v>22020305</v>
      </c>
      <c r="C387" s="189" t="s">
        <v>3355</v>
      </c>
      <c r="D387" s="192">
        <v>0</v>
      </c>
      <c r="E387" s="192">
        <v>0</v>
      </c>
      <c r="F387" s="190">
        <v>100000</v>
      </c>
      <c r="G387" s="197">
        <v>0</v>
      </c>
      <c r="H387" s="197">
        <v>0</v>
      </c>
      <c r="I387" s="217"/>
    </row>
    <row r="388" spans="1:9" ht="17.399999999999999" thickBot="1" x14ac:dyDescent="0.35">
      <c r="A388" s="188">
        <v>5</v>
      </c>
      <c r="B388" s="188">
        <v>22020401</v>
      </c>
      <c r="C388" s="189" t="s">
        <v>3356</v>
      </c>
      <c r="D388" s="190">
        <v>233000</v>
      </c>
      <c r="E388" s="192">
        <v>0</v>
      </c>
      <c r="F388" s="190">
        <v>1000000</v>
      </c>
      <c r="G388" s="197">
        <v>0</v>
      </c>
      <c r="H388" s="197">
        <v>0</v>
      </c>
      <c r="I388" s="217"/>
    </row>
    <row r="389" spans="1:9" ht="15" thickBot="1" x14ac:dyDescent="0.35">
      <c r="A389" s="188">
        <v>6</v>
      </c>
      <c r="B389" s="188">
        <v>22020402</v>
      </c>
      <c r="C389" s="189" t="s">
        <v>3366</v>
      </c>
      <c r="D389" s="190">
        <v>17500</v>
      </c>
      <c r="E389" s="192">
        <v>0</v>
      </c>
      <c r="F389" s="190">
        <v>100000</v>
      </c>
      <c r="G389" s="197">
        <v>0</v>
      </c>
      <c r="H389" s="197">
        <v>0</v>
      </c>
      <c r="I389" s="217"/>
    </row>
    <row r="390" spans="1:9" ht="15" thickBot="1" x14ac:dyDescent="0.35">
      <c r="A390" s="188">
        <v>7</v>
      </c>
      <c r="B390" s="188">
        <v>22020501</v>
      </c>
      <c r="C390" s="189" t="s">
        <v>3370</v>
      </c>
      <c r="D390" s="190">
        <v>16500</v>
      </c>
      <c r="E390" s="192">
        <v>0</v>
      </c>
      <c r="F390" s="190">
        <v>700000</v>
      </c>
      <c r="G390" s="197">
        <v>0</v>
      </c>
      <c r="H390" s="197">
        <v>0</v>
      </c>
      <c r="I390" s="217"/>
    </row>
    <row r="391" spans="1:9" ht="15" thickBot="1" x14ac:dyDescent="0.35">
      <c r="A391" s="188">
        <v>8</v>
      </c>
      <c r="B391" s="188">
        <v>22021007</v>
      </c>
      <c r="C391" s="189" t="s">
        <v>3362</v>
      </c>
      <c r="D391" s="190">
        <v>51800</v>
      </c>
      <c r="E391" s="192">
        <v>0</v>
      </c>
      <c r="F391" s="190">
        <v>400000</v>
      </c>
      <c r="G391" s="197">
        <v>0</v>
      </c>
      <c r="H391" s="197">
        <v>0</v>
      </c>
      <c r="I391" s="217"/>
    </row>
    <row r="392" spans="1:9" ht="15" thickBot="1" x14ac:dyDescent="0.35">
      <c r="A392" s="665" t="s">
        <v>365</v>
      </c>
      <c r="B392" s="666"/>
      <c r="C392" s="667"/>
      <c r="D392" s="191">
        <v>900000</v>
      </c>
      <c r="E392" s="193">
        <v>0</v>
      </c>
      <c r="F392" s="191">
        <v>4800000</v>
      </c>
      <c r="G392" s="198">
        <v>0</v>
      </c>
      <c r="H392" s="198">
        <v>0</v>
      </c>
      <c r="I392" s="217"/>
    </row>
    <row r="393" spans="1:9" ht="15" thickBot="1" x14ac:dyDescent="0.35">
      <c r="A393" s="187">
        <v>39</v>
      </c>
      <c r="B393" s="187">
        <v>12305600100</v>
      </c>
      <c r="C393" s="663" t="s">
        <v>2262</v>
      </c>
      <c r="D393" s="664"/>
      <c r="E393" s="664"/>
      <c r="F393" s="664"/>
      <c r="G393" s="664"/>
      <c r="H393" s="664"/>
      <c r="I393" s="217"/>
    </row>
    <row r="394" spans="1:9" ht="15" thickBot="1" x14ac:dyDescent="0.35">
      <c r="A394" s="188">
        <v>1</v>
      </c>
      <c r="B394" s="188">
        <v>22020102</v>
      </c>
      <c r="C394" s="189" t="s">
        <v>3349</v>
      </c>
      <c r="D394" s="190">
        <v>1119050</v>
      </c>
      <c r="E394" s="190">
        <v>786500</v>
      </c>
      <c r="F394" s="190">
        <v>2460000</v>
      </c>
      <c r="G394" s="195">
        <v>1722000</v>
      </c>
      <c r="H394" s="195">
        <v>1722000</v>
      </c>
      <c r="I394" s="217"/>
    </row>
    <row r="395" spans="1:9" ht="15" thickBot="1" x14ac:dyDescent="0.35">
      <c r="A395" s="188">
        <v>2</v>
      </c>
      <c r="B395" s="188">
        <v>22020201</v>
      </c>
      <c r="C395" s="189" t="s">
        <v>3363</v>
      </c>
      <c r="D395" s="190">
        <v>128800</v>
      </c>
      <c r="E395" s="190">
        <v>180000</v>
      </c>
      <c r="F395" s="190">
        <v>420000</v>
      </c>
      <c r="G395" s="195">
        <v>294000</v>
      </c>
      <c r="H395" s="195">
        <v>294000</v>
      </c>
      <c r="I395" s="217"/>
    </row>
    <row r="396" spans="1:9" ht="15" thickBot="1" x14ac:dyDescent="0.35">
      <c r="A396" s="188">
        <v>3</v>
      </c>
      <c r="B396" s="188">
        <v>22020202</v>
      </c>
      <c r="C396" s="189" t="s">
        <v>3350</v>
      </c>
      <c r="D396" s="190">
        <v>41000</v>
      </c>
      <c r="E396" s="190">
        <v>97500</v>
      </c>
      <c r="F396" s="190">
        <v>500000</v>
      </c>
      <c r="G396" s="195">
        <v>350000</v>
      </c>
      <c r="H396" s="195">
        <v>350000</v>
      </c>
      <c r="I396" s="217"/>
    </row>
    <row r="397" spans="1:9" ht="17.399999999999999" thickBot="1" x14ac:dyDescent="0.35">
      <c r="A397" s="188">
        <v>4</v>
      </c>
      <c r="B397" s="188">
        <v>22020301</v>
      </c>
      <c r="C397" s="189" t="s">
        <v>3352</v>
      </c>
      <c r="D397" s="190">
        <v>211400</v>
      </c>
      <c r="E397" s="190">
        <v>560700</v>
      </c>
      <c r="F397" s="190">
        <v>820000</v>
      </c>
      <c r="G397" s="195">
        <v>574000</v>
      </c>
      <c r="H397" s="195">
        <v>574000</v>
      </c>
      <c r="I397" s="217"/>
    </row>
    <row r="398" spans="1:9" ht="15" thickBot="1" x14ac:dyDescent="0.35">
      <c r="A398" s="188">
        <v>5</v>
      </c>
      <c r="B398" s="188">
        <v>22020305</v>
      </c>
      <c r="C398" s="189" t="s">
        <v>3355</v>
      </c>
      <c r="D398" s="192">
        <v>0</v>
      </c>
      <c r="E398" s="190">
        <v>24000</v>
      </c>
      <c r="F398" s="190">
        <v>1000000</v>
      </c>
      <c r="G398" s="195">
        <v>700000</v>
      </c>
      <c r="H398" s="195">
        <v>700000</v>
      </c>
      <c r="I398" s="217"/>
    </row>
    <row r="399" spans="1:9" ht="17.399999999999999" thickBot="1" x14ac:dyDescent="0.35">
      <c r="A399" s="188">
        <v>6</v>
      </c>
      <c r="B399" s="188">
        <v>22020401</v>
      </c>
      <c r="C399" s="189" t="s">
        <v>3356</v>
      </c>
      <c r="D399" s="190">
        <v>58000</v>
      </c>
      <c r="E399" s="190">
        <v>310000</v>
      </c>
      <c r="F399" s="190">
        <v>1500000</v>
      </c>
      <c r="G399" s="195">
        <v>1050000</v>
      </c>
      <c r="H399" s="195">
        <v>550000</v>
      </c>
      <c r="I399" s="217"/>
    </row>
    <row r="400" spans="1:9" ht="15" thickBot="1" x14ac:dyDescent="0.35">
      <c r="A400" s="188">
        <v>7</v>
      </c>
      <c r="B400" s="188">
        <v>22020402</v>
      </c>
      <c r="C400" s="189" t="s">
        <v>3366</v>
      </c>
      <c r="D400" s="192">
        <v>0</v>
      </c>
      <c r="E400" s="190">
        <v>18000</v>
      </c>
      <c r="F400" s="190">
        <v>440000</v>
      </c>
      <c r="G400" s="195">
        <v>308000</v>
      </c>
      <c r="H400" s="195">
        <v>308000</v>
      </c>
      <c r="I400" s="217"/>
    </row>
    <row r="401" spans="1:9" ht="15" thickBot="1" x14ac:dyDescent="0.35">
      <c r="A401" s="188">
        <v>8</v>
      </c>
      <c r="B401" s="188">
        <v>22020501</v>
      </c>
      <c r="C401" s="189" t="s">
        <v>3370</v>
      </c>
      <c r="D401" s="190">
        <v>51600</v>
      </c>
      <c r="E401" s="190">
        <v>39500</v>
      </c>
      <c r="F401" s="190">
        <v>1670000</v>
      </c>
      <c r="G401" s="195">
        <v>1169000</v>
      </c>
      <c r="H401" s="195">
        <v>1169000</v>
      </c>
      <c r="I401" s="217"/>
    </row>
    <row r="402" spans="1:9" ht="15" thickBot="1" x14ac:dyDescent="0.35">
      <c r="A402" s="188">
        <v>9</v>
      </c>
      <c r="B402" s="188">
        <v>22020712</v>
      </c>
      <c r="C402" s="189" t="s">
        <v>3381</v>
      </c>
      <c r="D402" s="190">
        <v>1122514</v>
      </c>
      <c r="E402" s="190">
        <v>245000</v>
      </c>
      <c r="F402" s="190">
        <v>270000</v>
      </c>
      <c r="G402" s="195">
        <v>189000</v>
      </c>
      <c r="H402" s="195">
        <v>189000</v>
      </c>
      <c r="I402" s="217"/>
    </row>
    <row r="403" spans="1:9" ht="15" thickBot="1" x14ac:dyDescent="0.35">
      <c r="A403" s="188">
        <v>10</v>
      </c>
      <c r="B403" s="188">
        <v>22021001</v>
      </c>
      <c r="C403" s="189" t="s">
        <v>3360</v>
      </c>
      <c r="D403" s="190">
        <v>226900</v>
      </c>
      <c r="E403" s="190">
        <v>118000</v>
      </c>
      <c r="F403" s="190">
        <v>420000</v>
      </c>
      <c r="G403" s="195">
        <v>294000</v>
      </c>
      <c r="H403" s="195">
        <v>294000</v>
      </c>
      <c r="I403" s="217"/>
    </row>
    <row r="404" spans="1:9" ht="15" thickBot="1" x14ac:dyDescent="0.35">
      <c r="A404" s="188">
        <v>11</v>
      </c>
      <c r="B404" s="188">
        <v>22021007</v>
      </c>
      <c r="C404" s="189" t="s">
        <v>3362</v>
      </c>
      <c r="D404" s="190">
        <v>323250</v>
      </c>
      <c r="E404" s="190">
        <v>541500</v>
      </c>
      <c r="F404" s="190">
        <v>500000</v>
      </c>
      <c r="G404" s="195">
        <v>350000</v>
      </c>
      <c r="H404" s="195">
        <v>350000</v>
      </c>
      <c r="I404" s="217"/>
    </row>
    <row r="405" spans="1:9" ht="15" thickBot="1" x14ac:dyDescent="0.35">
      <c r="A405" s="665" t="s">
        <v>365</v>
      </c>
      <c r="B405" s="666"/>
      <c r="C405" s="667"/>
      <c r="D405" s="191">
        <v>3282514</v>
      </c>
      <c r="E405" s="191">
        <v>2920700</v>
      </c>
      <c r="F405" s="191">
        <v>10000000</v>
      </c>
      <c r="G405" s="196">
        <v>7000000</v>
      </c>
      <c r="H405" s="196">
        <f>SUM(H394:H404)</f>
        <v>6500000</v>
      </c>
      <c r="I405" s="217"/>
    </row>
    <row r="406" spans="1:9" ht="15" thickBot="1" x14ac:dyDescent="0.35">
      <c r="A406" s="187">
        <v>40</v>
      </c>
      <c r="B406" s="187">
        <v>12400700100</v>
      </c>
      <c r="C406" s="663" t="s">
        <v>3029</v>
      </c>
      <c r="D406" s="664"/>
      <c r="E406" s="664"/>
      <c r="F406" s="664"/>
      <c r="G406" s="664"/>
      <c r="H406" s="664"/>
      <c r="I406" s="217"/>
    </row>
    <row r="407" spans="1:9" ht="15" thickBot="1" x14ac:dyDescent="0.35">
      <c r="A407" s="188">
        <v>1</v>
      </c>
      <c r="B407" s="188">
        <v>22020102</v>
      </c>
      <c r="C407" s="189" t="s">
        <v>3349</v>
      </c>
      <c r="D407" s="190">
        <v>636393</v>
      </c>
      <c r="E407" s="190">
        <v>522600</v>
      </c>
      <c r="F407" s="190">
        <v>1500000</v>
      </c>
      <c r="G407" s="195">
        <v>3500000</v>
      </c>
      <c r="H407" s="195">
        <v>2900000</v>
      </c>
      <c r="I407" s="217"/>
    </row>
    <row r="408" spans="1:9" ht="15" thickBot="1" x14ac:dyDescent="0.35">
      <c r="A408" s="188">
        <v>2</v>
      </c>
      <c r="B408" s="188">
        <v>22020201</v>
      </c>
      <c r="C408" s="189" t="s">
        <v>3363</v>
      </c>
      <c r="D408" s="190">
        <v>114611</v>
      </c>
      <c r="E408" s="190">
        <v>59000</v>
      </c>
      <c r="F408" s="190">
        <v>400000</v>
      </c>
      <c r="G408" s="195">
        <v>120000</v>
      </c>
      <c r="H408" s="195">
        <v>120000</v>
      </c>
      <c r="I408" s="217"/>
    </row>
    <row r="409" spans="1:9" ht="15" thickBot="1" x14ac:dyDescent="0.35">
      <c r="A409" s="188">
        <v>3</v>
      </c>
      <c r="B409" s="188">
        <v>22020202</v>
      </c>
      <c r="C409" s="189" t="s">
        <v>3350</v>
      </c>
      <c r="D409" s="190">
        <v>95082.9</v>
      </c>
      <c r="E409" s="190">
        <v>57699.79</v>
      </c>
      <c r="F409" s="190">
        <v>250000</v>
      </c>
      <c r="G409" s="195">
        <v>100000</v>
      </c>
      <c r="H409" s="195">
        <v>100000</v>
      </c>
      <c r="I409" s="217"/>
    </row>
    <row r="410" spans="1:9" ht="17.399999999999999" thickBot="1" x14ac:dyDescent="0.35">
      <c r="A410" s="188">
        <v>4</v>
      </c>
      <c r="B410" s="188">
        <v>22020301</v>
      </c>
      <c r="C410" s="189" t="s">
        <v>3352</v>
      </c>
      <c r="D410" s="190">
        <v>109674.5</v>
      </c>
      <c r="E410" s="190">
        <v>96000.21</v>
      </c>
      <c r="F410" s="190">
        <v>200000</v>
      </c>
      <c r="G410" s="195">
        <v>250000</v>
      </c>
      <c r="H410" s="195">
        <v>250000</v>
      </c>
      <c r="I410" s="217"/>
    </row>
    <row r="411" spans="1:9" ht="15" thickBot="1" x14ac:dyDescent="0.35">
      <c r="A411" s="188">
        <v>5</v>
      </c>
      <c r="B411" s="188">
        <v>22020305</v>
      </c>
      <c r="C411" s="189" t="s">
        <v>3355</v>
      </c>
      <c r="D411" s="192">
        <v>0</v>
      </c>
      <c r="E411" s="192">
        <v>0</v>
      </c>
      <c r="F411" s="192">
        <v>0</v>
      </c>
      <c r="G411" s="197">
        <v>0</v>
      </c>
      <c r="H411" s="197">
        <v>0</v>
      </c>
      <c r="I411" s="217"/>
    </row>
    <row r="412" spans="1:9" ht="17.399999999999999" thickBot="1" x14ac:dyDescent="0.35">
      <c r="A412" s="188">
        <v>6</v>
      </c>
      <c r="B412" s="188">
        <v>22020401</v>
      </c>
      <c r="C412" s="189" t="s">
        <v>3356</v>
      </c>
      <c r="D412" s="190">
        <v>646731.6</v>
      </c>
      <c r="E412" s="190">
        <v>694855</v>
      </c>
      <c r="F412" s="190">
        <v>2000000</v>
      </c>
      <c r="G412" s="195">
        <v>3230000</v>
      </c>
      <c r="H412" s="195">
        <v>1030000</v>
      </c>
      <c r="I412" s="217"/>
    </row>
    <row r="413" spans="1:9" ht="15" thickBot="1" x14ac:dyDescent="0.35">
      <c r="A413" s="188">
        <v>7</v>
      </c>
      <c r="B413" s="188">
        <v>22020402</v>
      </c>
      <c r="C413" s="189" t="s">
        <v>3366</v>
      </c>
      <c r="D413" s="190">
        <v>143419</v>
      </c>
      <c r="E413" s="190">
        <v>237050</v>
      </c>
      <c r="F413" s="190">
        <v>350000</v>
      </c>
      <c r="G413" s="195">
        <v>300000</v>
      </c>
      <c r="H413" s="195">
        <v>300000</v>
      </c>
      <c r="I413" s="217"/>
    </row>
    <row r="414" spans="1:9" ht="15" thickBot="1" x14ac:dyDescent="0.35">
      <c r="A414" s="188">
        <v>8</v>
      </c>
      <c r="B414" s="188">
        <v>22020501</v>
      </c>
      <c r="C414" s="189" t="s">
        <v>3370</v>
      </c>
      <c r="D414" s="190">
        <v>254088</v>
      </c>
      <c r="E414" s="190">
        <v>82795</v>
      </c>
      <c r="F414" s="190">
        <v>700000</v>
      </c>
      <c r="G414" s="195">
        <v>2500000</v>
      </c>
      <c r="H414" s="195">
        <v>500000</v>
      </c>
      <c r="I414" s="217"/>
    </row>
    <row r="415" spans="1:9" ht="15" thickBot="1" x14ac:dyDescent="0.35">
      <c r="A415" s="665" t="s">
        <v>365</v>
      </c>
      <c r="B415" s="666"/>
      <c r="C415" s="667"/>
      <c r="D415" s="191">
        <v>2000000</v>
      </c>
      <c r="E415" s="191">
        <v>1750000</v>
      </c>
      <c r="F415" s="191">
        <v>5400000</v>
      </c>
      <c r="G415" s="196">
        <v>10000000</v>
      </c>
      <c r="H415" s="196">
        <f>SUM(H407:H414)</f>
        <v>5200000</v>
      </c>
      <c r="I415" s="217"/>
    </row>
    <row r="416" spans="1:9" ht="15" thickBot="1" x14ac:dyDescent="0.35">
      <c r="A416" s="187">
        <v>41</v>
      </c>
      <c r="B416" s="187">
        <v>12500100100</v>
      </c>
      <c r="C416" s="663" t="s">
        <v>1825</v>
      </c>
      <c r="D416" s="664"/>
      <c r="E416" s="664"/>
      <c r="F416" s="664"/>
      <c r="G416" s="664"/>
      <c r="H416" s="664"/>
      <c r="I416" s="217"/>
    </row>
    <row r="417" spans="1:9" ht="15" thickBot="1" x14ac:dyDescent="0.35">
      <c r="A417" s="188">
        <v>1</v>
      </c>
      <c r="B417" s="188">
        <v>22020102</v>
      </c>
      <c r="C417" s="189" t="s">
        <v>3349</v>
      </c>
      <c r="D417" s="190">
        <v>11652000</v>
      </c>
      <c r="E417" s="190">
        <v>11472000</v>
      </c>
      <c r="F417" s="190">
        <v>12000000</v>
      </c>
      <c r="G417" s="195">
        <v>12000000</v>
      </c>
      <c r="H417" s="195">
        <v>12000000</v>
      </c>
      <c r="I417" s="217"/>
    </row>
    <row r="418" spans="1:9" ht="15" thickBot="1" x14ac:dyDescent="0.35">
      <c r="A418" s="188">
        <v>2</v>
      </c>
      <c r="B418" s="188">
        <v>22020201</v>
      </c>
      <c r="C418" s="189" t="s">
        <v>3363</v>
      </c>
      <c r="D418" s="192">
        <v>0</v>
      </c>
      <c r="E418" s="192">
        <v>0</v>
      </c>
      <c r="F418" s="190">
        <v>1000000</v>
      </c>
      <c r="G418" s="195">
        <v>1000000</v>
      </c>
      <c r="H418" s="195">
        <v>1000000</v>
      </c>
      <c r="I418" s="217"/>
    </row>
    <row r="419" spans="1:9" ht="15" thickBot="1" x14ac:dyDescent="0.35">
      <c r="A419" s="188">
        <v>3</v>
      </c>
      <c r="B419" s="188">
        <v>22020202</v>
      </c>
      <c r="C419" s="189" t="s">
        <v>3350</v>
      </c>
      <c r="D419" s="190">
        <v>1540000</v>
      </c>
      <c r="E419" s="190">
        <v>2876000</v>
      </c>
      <c r="F419" s="190">
        <v>3000000</v>
      </c>
      <c r="G419" s="195">
        <v>3000000</v>
      </c>
      <c r="H419" s="195">
        <v>3000000</v>
      </c>
      <c r="I419" s="217"/>
    </row>
    <row r="420" spans="1:9" ht="17.399999999999999" thickBot="1" x14ac:dyDescent="0.35">
      <c r="A420" s="188">
        <v>4</v>
      </c>
      <c r="B420" s="188">
        <v>22020301</v>
      </c>
      <c r="C420" s="189" t="s">
        <v>3352</v>
      </c>
      <c r="D420" s="190">
        <v>2720000</v>
      </c>
      <c r="E420" s="190">
        <v>7260000</v>
      </c>
      <c r="F420" s="190">
        <v>8000000</v>
      </c>
      <c r="G420" s="195">
        <v>8000000</v>
      </c>
      <c r="H420" s="195">
        <v>8000000</v>
      </c>
      <c r="I420" s="217"/>
    </row>
    <row r="421" spans="1:9" ht="15" thickBot="1" x14ac:dyDescent="0.35">
      <c r="A421" s="188">
        <v>5</v>
      </c>
      <c r="B421" s="188">
        <v>22020305</v>
      </c>
      <c r="C421" s="189" t="s">
        <v>3355</v>
      </c>
      <c r="D421" s="190">
        <v>648000</v>
      </c>
      <c r="E421" s="190">
        <v>862000</v>
      </c>
      <c r="F421" s="190">
        <v>2000000</v>
      </c>
      <c r="G421" s="195">
        <v>2000000</v>
      </c>
      <c r="H421" s="195">
        <v>2000000</v>
      </c>
      <c r="I421" s="217"/>
    </row>
    <row r="422" spans="1:9" ht="17.399999999999999" thickBot="1" x14ac:dyDescent="0.35">
      <c r="A422" s="188">
        <v>6</v>
      </c>
      <c r="B422" s="188">
        <v>22020401</v>
      </c>
      <c r="C422" s="189" t="s">
        <v>3356</v>
      </c>
      <c r="D422" s="190">
        <v>2288000</v>
      </c>
      <c r="E422" s="190">
        <v>1462000</v>
      </c>
      <c r="F422" s="190">
        <v>3000000</v>
      </c>
      <c r="G422" s="195">
        <v>3000000</v>
      </c>
      <c r="H422" s="195">
        <v>3000000</v>
      </c>
      <c r="I422" s="217"/>
    </row>
    <row r="423" spans="1:9" ht="15" thickBot="1" x14ac:dyDescent="0.35">
      <c r="A423" s="188">
        <v>7</v>
      </c>
      <c r="B423" s="188">
        <v>22020402</v>
      </c>
      <c r="C423" s="189" t="s">
        <v>3366</v>
      </c>
      <c r="D423" s="190">
        <v>1200000</v>
      </c>
      <c r="E423" s="190">
        <v>1128000</v>
      </c>
      <c r="F423" s="190">
        <v>1500000</v>
      </c>
      <c r="G423" s="195">
        <v>1500000</v>
      </c>
      <c r="H423" s="195">
        <v>1500000</v>
      </c>
      <c r="I423" s="217"/>
    </row>
    <row r="424" spans="1:9" ht="15" thickBot="1" x14ac:dyDescent="0.35">
      <c r="A424" s="188">
        <v>8</v>
      </c>
      <c r="B424" s="188">
        <v>22020501</v>
      </c>
      <c r="C424" s="189" t="s">
        <v>3370</v>
      </c>
      <c r="D424" s="190">
        <v>1300000</v>
      </c>
      <c r="E424" s="190">
        <v>2070000</v>
      </c>
      <c r="F424" s="190">
        <v>4500000</v>
      </c>
      <c r="G424" s="195">
        <v>4500000</v>
      </c>
      <c r="H424" s="195">
        <v>4500000</v>
      </c>
      <c r="I424" s="217"/>
    </row>
    <row r="425" spans="1:9" ht="15" thickBot="1" x14ac:dyDescent="0.35">
      <c r="A425" s="188">
        <v>9</v>
      </c>
      <c r="B425" s="188">
        <v>22021001</v>
      </c>
      <c r="C425" s="189" t="s">
        <v>3360</v>
      </c>
      <c r="D425" s="190">
        <v>4740000</v>
      </c>
      <c r="E425" s="190">
        <v>4095000</v>
      </c>
      <c r="F425" s="190">
        <v>6000000</v>
      </c>
      <c r="G425" s="195">
        <v>6000000</v>
      </c>
      <c r="H425" s="195">
        <v>2600000</v>
      </c>
      <c r="I425" s="217"/>
    </row>
    <row r="426" spans="1:9" ht="15" thickBot="1" x14ac:dyDescent="0.35">
      <c r="A426" s="188">
        <v>10</v>
      </c>
      <c r="B426" s="188">
        <v>22021007</v>
      </c>
      <c r="C426" s="189" t="s">
        <v>3362</v>
      </c>
      <c r="D426" s="190">
        <v>5612000</v>
      </c>
      <c r="E426" s="190">
        <v>3875000</v>
      </c>
      <c r="F426" s="190">
        <v>7000000</v>
      </c>
      <c r="G426" s="195">
        <v>7000000</v>
      </c>
      <c r="H426" s="195">
        <v>4000000</v>
      </c>
      <c r="I426" s="217"/>
    </row>
    <row r="427" spans="1:9" ht="15" thickBot="1" x14ac:dyDescent="0.35">
      <c r="A427" s="665" t="s">
        <v>365</v>
      </c>
      <c r="B427" s="666"/>
      <c r="C427" s="667"/>
      <c r="D427" s="191">
        <v>31700000</v>
      </c>
      <c r="E427" s="191">
        <v>35100000</v>
      </c>
      <c r="F427" s="191">
        <v>48000000</v>
      </c>
      <c r="G427" s="196">
        <v>48000000</v>
      </c>
      <c r="H427" s="196">
        <f>SUM(H417:H426)</f>
        <v>41600000</v>
      </c>
      <c r="I427" s="217"/>
    </row>
    <row r="428" spans="1:9" ht="15" customHeight="1" thickBot="1" x14ac:dyDescent="0.35">
      <c r="A428" s="187">
        <v>42</v>
      </c>
      <c r="B428" s="187">
        <v>12500100300</v>
      </c>
      <c r="C428" s="663" t="s">
        <v>3019</v>
      </c>
      <c r="D428" s="664"/>
      <c r="E428" s="664"/>
      <c r="F428" s="664"/>
      <c r="G428" s="664"/>
      <c r="H428" s="664"/>
      <c r="I428" s="217"/>
    </row>
    <row r="429" spans="1:9" ht="15" thickBot="1" x14ac:dyDescent="0.35">
      <c r="A429" s="188">
        <v>1</v>
      </c>
      <c r="B429" s="188">
        <v>22020101</v>
      </c>
      <c r="C429" s="189" t="s">
        <v>3387</v>
      </c>
      <c r="D429" s="190">
        <v>1058000</v>
      </c>
      <c r="E429" s="190">
        <v>1198000</v>
      </c>
      <c r="F429" s="190">
        <v>1200000</v>
      </c>
      <c r="G429" s="195">
        <v>1200000</v>
      </c>
      <c r="H429" s="195">
        <v>670000</v>
      </c>
      <c r="I429" s="217"/>
    </row>
    <row r="430" spans="1:9" ht="15" thickBot="1" x14ac:dyDescent="0.35">
      <c r="A430" s="188">
        <v>2</v>
      </c>
      <c r="B430" s="188">
        <v>22020201</v>
      </c>
      <c r="C430" s="189" t="s">
        <v>3363</v>
      </c>
      <c r="D430" s="192">
        <v>0</v>
      </c>
      <c r="E430" s="192">
        <v>0</v>
      </c>
      <c r="F430" s="190">
        <v>300000</v>
      </c>
      <c r="G430" s="195">
        <v>350000</v>
      </c>
      <c r="H430" s="195">
        <v>150000</v>
      </c>
      <c r="I430" s="217"/>
    </row>
    <row r="431" spans="1:9" ht="15" thickBot="1" x14ac:dyDescent="0.35">
      <c r="A431" s="188">
        <v>3</v>
      </c>
      <c r="B431" s="188">
        <v>22020202</v>
      </c>
      <c r="C431" s="189" t="s">
        <v>3350</v>
      </c>
      <c r="D431" s="190">
        <v>146000</v>
      </c>
      <c r="E431" s="190">
        <v>108000</v>
      </c>
      <c r="F431" s="190">
        <v>150000</v>
      </c>
      <c r="G431" s="195">
        <v>150000</v>
      </c>
      <c r="H431" s="195">
        <v>120000</v>
      </c>
      <c r="I431" s="217"/>
    </row>
    <row r="432" spans="1:9" ht="17.399999999999999" thickBot="1" x14ac:dyDescent="0.35">
      <c r="A432" s="188">
        <v>4</v>
      </c>
      <c r="B432" s="188">
        <v>22020301</v>
      </c>
      <c r="C432" s="189" t="s">
        <v>3352</v>
      </c>
      <c r="D432" s="190">
        <v>459000</v>
      </c>
      <c r="E432" s="190">
        <v>468000</v>
      </c>
      <c r="F432" s="190">
        <v>650000</v>
      </c>
      <c r="G432" s="195">
        <v>600000</v>
      </c>
      <c r="H432" s="195">
        <v>380000</v>
      </c>
      <c r="I432" s="217"/>
    </row>
    <row r="433" spans="1:9" ht="15" thickBot="1" x14ac:dyDescent="0.35">
      <c r="A433" s="188">
        <v>5</v>
      </c>
      <c r="B433" s="188">
        <v>22020305</v>
      </c>
      <c r="C433" s="189" t="s">
        <v>3355</v>
      </c>
      <c r="D433" s="190">
        <v>512000</v>
      </c>
      <c r="E433" s="190">
        <v>289000</v>
      </c>
      <c r="F433" s="190">
        <v>600000</v>
      </c>
      <c r="G433" s="195">
        <v>300000</v>
      </c>
      <c r="H433" s="195">
        <v>300000</v>
      </c>
      <c r="I433" s="217"/>
    </row>
    <row r="434" spans="1:9" ht="17.399999999999999" thickBot="1" x14ac:dyDescent="0.35">
      <c r="A434" s="188">
        <v>6</v>
      </c>
      <c r="B434" s="188">
        <v>22020401</v>
      </c>
      <c r="C434" s="189" t="s">
        <v>3356</v>
      </c>
      <c r="D434" s="190">
        <v>352000</v>
      </c>
      <c r="E434" s="190">
        <v>354000</v>
      </c>
      <c r="F434" s="190">
        <v>400000</v>
      </c>
      <c r="G434" s="195">
        <v>400000</v>
      </c>
      <c r="H434" s="195">
        <v>300000</v>
      </c>
      <c r="I434" s="217"/>
    </row>
    <row r="435" spans="1:9" ht="15" thickBot="1" x14ac:dyDescent="0.35">
      <c r="A435" s="188">
        <v>7</v>
      </c>
      <c r="B435" s="188">
        <v>22020402</v>
      </c>
      <c r="C435" s="189" t="s">
        <v>3366</v>
      </c>
      <c r="D435" s="190">
        <v>188000</v>
      </c>
      <c r="E435" s="190">
        <v>176000</v>
      </c>
      <c r="F435" s="190">
        <v>200000</v>
      </c>
      <c r="G435" s="195">
        <v>200000</v>
      </c>
      <c r="H435" s="195">
        <v>180000</v>
      </c>
      <c r="I435" s="217"/>
    </row>
    <row r="436" spans="1:9" ht="15" thickBot="1" x14ac:dyDescent="0.35">
      <c r="A436" s="188">
        <v>8</v>
      </c>
      <c r="B436" s="188">
        <v>22020501</v>
      </c>
      <c r="C436" s="189" t="s">
        <v>3370</v>
      </c>
      <c r="D436" s="190">
        <v>458000</v>
      </c>
      <c r="E436" s="190">
        <v>468000</v>
      </c>
      <c r="F436" s="190">
        <v>500000</v>
      </c>
      <c r="G436" s="195">
        <v>200000</v>
      </c>
      <c r="H436" s="195">
        <v>200000</v>
      </c>
      <c r="I436" s="217"/>
    </row>
    <row r="437" spans="1:9" ht="15" thickBot="1" x14ac:dyDescent="0.35">
      <c r="A437" s="188">
        <v>9</v>
      </c>
      <c r="B437" s="188">
        <v>22021001</v>
      </c>
      <c r="C437" s="189" t="s">
        <v>3360</v>
      </c>
      <c r="D437" s="190">
        <v>123000</v>
      </c>
      <c r="E437" s="190">
        <v>336000</v>
      </c>
      <c r="F437" s="190">
        <v>500000</v>
      </c>
      <c r="G437" s="195">
        <v>600000</v>
      </c>
      <c r="H437" s="195">
        <v>300000</v>
      </c>
      <c r="I437" s="217"/>
    </row>
    <row r="438" spans="1:9" ht="15" thickBot="1" x14ac:dyDescent="0.35">
      <c r="A438" s="665" t="s">
        <v>365</v>
      </c>
      <c r="B438" s="666"/>
      <c r="C438" s="667"/>
      <c r="D438" s="191">
        <v>3296000</v>
      </c>
      <c r="E438" s="191">
        <v>3397000</v>
      </c>
      <c r="F438" s="191">
        <v>4500000</v>
      </c>
      <c r="G438" s="196">
        <v>4000000</v>
      </c>
      <c r="H438" s="196">
        <f>SUM(H429:H437)</f>
        <v>2600000</v>
      </c>
      <c r="I438" s="217"/>
    </row>
    <row r="439" spans="1:9" ht="15" thickBot="1" x14ac:dyDescent="0.35">
      <c r="A439" s="187">
        <v>43</v>
      </c>
      <c r="B439" s="187">
        <v>12500600100</v>
      </c>
      <c r="C439" s="663" t="s">
        <v>2536</v>
      </c>
      <c r="D439" s="664"/>
      <c r="E439" s="664"/>
      <c r="F439" s="664"/>
      <c r="G439" s="664"/>
      <c r="H439" s="664"/>
      <c r="I439" s="217"/>
    </row>
    <row r="440" spans="1:9" ht="15" thickBot="1" x14ac:dyDescent="0.35">
      <c r="A440" s="188">
        <v>1</v>
      </c>
      <c r="B440" s="188">
        <v>22020102</v>
      </c>
      <c r="C440" s="189" t="s">
        <v>3349</v>
      </c>
      <c r="D440" s="190">
        <v>1200000</v>
      </c>
      <c r="E440" s="190">
        <v>1300000</v>
      </c>
      <c r="F440" s="190">
        <v>2000000</v>
      </c>
      <c r="G440" s="195">
        <v>2500000</v>
      </c>
      <c r="H440" s="195">
        <v>1600000</v>
      </c>
      <c r="I440" s="217"/>
    </row>
    <row r="441" spans="1:9" ht="15" thickBot="1" x14ac:dyDescent="0.35">
      <c r="A441" s="188">
        <v>2</v>
      </c>
      <c r="B441" s="188">
        <v>22020201</v>
      </c>
      <c r="C441" s="189" t="s">
        <v>3363</v>
      </c>
      <c r="D441" s="190">
        <v>155750</v>
      </c>
      <c r="E441" s="190">
        <v>300000</v>
      </c>
      <c r="F441" s="190">
        <v>200000</v>
      </c>
      <c r="G441" s="195">
        <v>600000</v>
      </c>
      <c r="H441" s="195">
        <v>600000</v>
      </c>
      <c r="I441" s="217"/>
    </row>
    <row r="442" spans="1:9" ht="15" thickBot="1" x14ac:dyDescent="0.35">
      <c r="A442" s="188">
        <v>3</v>
      </c>
      <c r="B442" s="188">
        <v>22020202</v>
      </c>
      <c r="C442" s="189" t="s">
        <v>3350</v>
      </c>
      <c r="D442" s="190">
        <v>155750</v>
      </c>
      <c r="E442" s="190">
        <v>300000</v>
      </c>
      <c r="F442" s="190">
        <v>200000</v>
      </c>
      <c r="G442" s="195">
        <v>500000</v>
      </c>
      <c r="H442" s="195">
        <v>500000</v>
      </c>
      <c r="I442" s="217"/>
    </row>
    <row r="443" spans="1:9" ht="17.399999999999999" thickBot="1" x14ac:dyDescent="0.35">
      <c r="A443" s="188">
        <v>4</v>
      </c>
      <c r="B443" s="188">
        <v>22020301</v>
      </c>
      <c r="C443" s="189" t="s">
        <v>3352</v>
      </c>
      <c r="D443" s="190">
        <v>534000</v>
      </c>
      <c r="E443" s="190">
        <v>700000</v>
      </c>
      <c r="F443" s="190">
        <v>1000000</v>
      </c>
      <c r="G443" s="195">
        <v>1200000</v>
      </c>
      <c r="H443" s="195">
        <v>700000</v>
      </c>
      <c r="I443" s="217"/>
    </row>
    <row r="444" spans="1:9" ht="15" thickBot="1" x14ac:dyDescent="0.35">
      <c r="A444" s="188">
        <v>5</v>
      </c>
      <c r="B444" s="188">
        <v>22020305</v>
      </c>
      <c r="C444" s="189" t="s">
        <v>3355</v>
      </c>
      <c r="D444" s="190">
        <v>356000</v>
      </c>
      <c r="E444" s="190">
        <v>450000</v>
      </c>
      <c r="F444" s="190">
        <v>500000</v>
      </c>
      <c r="G444" s="195">
        <v>700000</v>
      </c>
      <c r="H444" s="195">
        <v>700000</v>
      </c>
      <c r="I444" s="217"/>
    </row>
    <row r="445" spans="1:9" ht="17.399999999999999" thickBot="1" x14ac:dyDescent="0.35">
      <c r="A445" s="188">
        <v>6</v>
      </c>
      <c r="B445" s="188">
        <v>22020401</v>
      </c>
      <c r="C445" s="189" t="s">
        <v>3356</v>
      </c>
      <c r="D445" s="190">
        <v>767500</v>
      </c>
      <c r="E445" s="190">
        <v>800000</v>
      </c>
      <c r="F445" s="190">
        <v>1200000</v>
      </c>
      <c r="G445" s="195">
        <v>1500000</v>
      </c>
      <c r="H445" s="195">
        <v>800000</v>
      </c>
      <c r="I445" s="217"/>
    </row>
    <row r="446" spans="1:9" ht="15" thickBot="1" x14ac:dyDescent="0.35">
      <c r="A446" s="188">
        <v>7</v>
      </c>
      <c r="B446" s="188">
        <v>22020402</v>
      </c>
      <c r="C446" s="189" t="s">
        <v>3366</v>
      </c>
      <c r="D446" s="190">
        <v>133500</v>
      </c>
      <c r="E446" s="190">
        <v>400000</v>
      </c>
      <c r="F446" s="190">
        <v>800000</v>
      </c>
      <c r="G446" s="195">
        <v>700000</v>
      </c>
      <c r="H446" s="195">
        <v>700000</v>
      </c>
      <c r="I446" s="217"/>
    </row>
    <row r="447" spans="1:9" ht="15" thickBot="1" x14ac:dyDescent="0.35">
      <c r="A447" s="188">
        <v>8</v>
      </c>
      <c r="B447" s="188">
        <v>22020501</v>
      </c>
      <c r="C447" s="189" t="s">
        <v>3370</v>
      </c>
      <c r="D447" s="190">
        <v>2225000</v>
      </c>
      <c r="E447" s="190">
        <v>2250000</v>
      </c>
      <c r="F447" s="190">
        <v>4500000</v>
      </c>
      <c r="G447" s="195">
        <v>4500000</v>
      </c>
      <c r="H447" s="195">
        <v>3000000</v>
      </c>
      <c r="I447" s="217"/>
    </row>
    <row r="448" spans="1:9" ht="15" thickBot="1" x14ac:dyDescent="0.35">
      <c r="A448" s="188">
        <v>9</v>
      </c>
      <c r="B448" s="188">
        <v>22020712</v>
      </c>
      <c r="C448" s="189" t="s">
        <v>3381</v>
      </c>
      <c r="D448" s="190">
        <v>382000</v>
      </c>
      <c r="E448" s="190">
        <v>400000</v>
      </c>
      <c r="F448" s="190">
        <v>600000</v>
      </c>
      <c r="G448" s="195">
        <v>600000</v>
      </c>
      <c r="H448" s="195">
        <v>600000</v>
      </c>
      <c r="I448" s="217"/>
    </row>
    <row r="449" spans="1:9" ht="15" thickBot="1" x14ac:dyDescent="0.35">
      <c r="A449" s="188">
        <v>10</v>
      </c>
      <c r="B449" s="188">
        <v>22021001</v>
      </c>
      <c r="C449" s="189" t="s">
        <v>3360</v>
      </c>
      <c r="D449" s="190">
        <v>578500</v>
      </c>
      <c r="E449" s="190">
        <v>250000</v>
      </c>
      <c r="F449" s="190">
        <v>500000</v>
      </c>
      <c r="G449" s="195">
        <v>600000</v>
      </c>
      <c r="H449" s="195">
        <v>600000</v>
      </c>
      <c r="I449" s="217"/>
    </row>
    <row r="450" spans="1:9" ht="15" thickBot="1" x14ac:dyDescent="0.35">
      <c r="A450" s="188">
        <v>11</v>
      </c>
      <c r="B450" s="188">
        <v>22021007</v>
      </c>
      <c r="C450" s="189" t="s">
        <v>3362</v>
      </c>
      <c r="D450" s="190">
        <v>712000</v>
      </c>
      <c r="E450" s="190">
        <v>250000</v>
      </c>
      <c r="F450" s="190">
        <v>500000</v>
      </c>
      <c r="G450" s="195">
        <v>600000</v>
      </c>
      <c r="H450" s="195">
        <v>600000</v>
      </c>
      <c r="I450" s="217"/>
    </row>
    <row r="451" spans="1:9" ht="15" thickBot="1" x14ac:dyDescent="0.35">
      <c r="A451" s="665" t="s">
        <v>365</v>
      </c>
      <c r="B451" s="666"/>
      <c r="C451" s="667"/>
      <c r="D451" s="191">
        <v>7200000</v>
      </c>
      <c r="E451" s="191">
        <v>7400000</v>
      </c>
      <c r="F451" s="191">
        <v>12000000</v>
      </c>
      <c r="G451" s="196">
        <v>14000000</v>
      </c>
      <c r="H451" s="196">
        <f>SUM(H440:H450)</f>
        <v>10400000</v>
      </c>
      <c r="I451" s="217"/>
    </row>
    <row r="452" spans="1:9" ht="15" thickBot="1" x14ac:dyDescent="0.35">
      <c r="A452" s="187">
        <v>44</v>
      </c>
      <c r="B452" s="187">
        <v>12500700100</v>
      </c>
      <c r="C452" s="663" t="s">
        <v>1748</v>
      </c>
      <c r="D452" s="664"/>
      <c r="E452" s="664"/>
      <c r="F452" s="664"/>
      <c r="G452" s="664"/>
      <c r="H452" s="664"/>
      <c r="I452" s="217"/>
    </row>
    <row r="453" spans="1:9" ht="15" thickBot="1" x14ac:dyDescent="0.35">
      <c r="A453" s="188">
        <v>1</v>
      </c>
      <c r="B453" s="188">
        <v>22020102</v>
      </c>
      <c r="C453" s="189" t="s">
        <v>3349</v>
      </c>
      <c r="D453" s="190">
        <v>5703000</v>
      </c>
      <c r="E453" s="190">
        <v>9220000</v>
      </c>
      <c r="F453" s="190">
        <v>10000000</v>
      </c>
      <c r="G453" s="195">
        <v>12000000</v>
      </c>
      <c r="H453" s="195">
        <v>9000000</v>
      </c>
      <c r="I453" s="217"/>
    </row>
    <row r="454" spans="1:9" ht="15" thickBot="1" x14ac:dyDescent="0.35">
      <c r="A454" s="188">
        <v>2</v>
      </c>
      <c r="B454" s="188">
        <v>22020201</v>
      </c>
      <c r="C454" s="189" t="s">
        <v>3363</v>
      </c>
      <c r="D454" s="192">
        <v>0</v>
      </c>
      <c r="E454" s="192">
        <v>0</v>
      </c>
      <c r="F454" s="190">
        <v>1400000</v>
      </c>
      <c r="G454" s="195">
        <v>1000000</v>
      </c>
      <c r="H454" s="195">
        <v>1000000</v>
      </c>
      <c r="I454" s="217"/>
    </row>
    <row r="455" spans="1:9" ht="15" thickBot="1" x14ac:dyDescent="0.35">
      <c r="A455" s="188">
        <v>3</v>
      </c>
      <c r="B455" s="188">
        <v>22020202</v>
      </c>
      <c r="C455" s="189" t="s">
        <v>3350</v>
      </c>
      <c r="D455" s="190">
        <v>895000</v>
      </c>
      <c r="E455" s="190">
        <v>1439000</v>
      </c>
      <c r="F455" s="190">
        <v>2000000</v>
      </c>
      <c r="G455" s="195">
        <v>2500000</v>
      </c>
      <c r="H455" s="195">
        <v>2500000</v>
      </c>
      <c r="I455" s="217"/>
    </row>
    <row r="456" spans="1:9" ht="17.399999999999999" thickBot="1" x14ac:dyDescent="0.35">
      <c r="A456" s="188">
        <v>4</v>
      </c>
      <c r="B456" s="188">
        <v>22020301</v>
      </c>
      <c r="C456" s="189" t="s">
        <v>3352</v>
      </c>
      <c r="D456" s="190">
        <v>1733000</v>
      </c>
      <c r="E456" s="190">
        <v>1015000</v>
      </c>
      <c r="F456" s="190">
        <v>5000000</v>
      </c>
      <c r="G456" s="195">
        <v>4500000</v>
      </c>
      <c r="H456" s="195">
        <v>2500000</v>
      </c>
      <c r="I456" s="217"/>
    </row>
    <row r="457" spans="1:9" ht="15" thickBot="1" x14ac:dyDescent="0.35">
      <c r="A457" s="188">
        <v>5</v>
      </c>
      <c r="B457" s="188">
        <v>22020305</v>
      </c>
      <c r="C457" s="189" t="s">
        <v>3355</v>
      </c>
      <c r="D457" s="190">
        <v>182150</v>
      </c>
      <c r="E457" s="190">
        <v>554600</v>
      </c>
      <c r="F457" s="190">
        <v>2200000</v>
      </c>
      <c r="G457" s="195">
        <v>2000000</v>
      </c>
      <c r="H457" s="195">
        <v>2000000</v>
      </c>
      <c r="I457" s="217"/>
    </row>
    <row r="458" spans="1:9" ht="17.399999999999999" thickBot="1" x14ac:dyDescent="0.35">
      <c r="A458" s="188">
        <v>6</v>
      </c>
      <c r="B458" s="188">
        <v>22020401</v>
      </c>
      <c r="C458" s="189" t="s">
        <v>3356</v>
      </c>
      <c r="D458" s="190">
        <v>1845250</v>
      </c>
      <c r="E458" s="190">
        <v>3506000</v>
      </c>
      <c r="F458" s="190">
        <v>6000000</v>
      </c>
      <c r="G458" s="195">
        <v>6000000</v>
      </c>
      <c r="H458" s="195">
        <v>6000000</v>
      </c>
      <c r="I458" s="217"/>
    </row>
    <row r="459" spans="1:9" ht="15" thickBot="1" x14ac:dyDescent="0.35">
      <c r="A459" s="188">
        <v>7</v>
      </c>
      <c r="B459" s="188">
        <v>22020402</v>
      </c>
      <c r="C459" s="189" t="s">
        <v>3366</v>
      </c>
      <c r="D459" s="190">
        <v>1805300</v>
      </c>
      <c r="E459" s="190">
        <v>1781800</v>
      </c>
      <c r="F459" s="190">
        <v>4500000</v>
      </c>
      <c r="G459" s="195">
        <v>4500000</v>
      </c>
      <c r="H459" s="195">
        <v>4500000</v>
      </c>
      <c r="I459" s="217"/>
    </row>
    <row r="460" spans="1:9" ht="15" thickBot="1" x14ac:dyDescent="0.35">
      <c r="A460" s="188">
        <v>8</v>
      </c>
      <c r="B460" s="188">
        <v>22020501</v>
      </c>
      <c r="C460" s="189" t="s">
        <v>3370</v>
      </c>
      <c r="D460" s="190">
        <v>142000</v>
      </c>
      <c r="E460" s="190">
        <v>3689100</v>
      </c>
      <c r="F460" s="190">
        <v>8000000</v>
      </c>
      <c r="G460" s="195">
        <v>5000000</v>
      </c>
      <c r="H460" s="195">
        <v>5000000</v>
      </c>
      <c r="I460" s="217"/>
    </row>
    <row r="461" spans="1:9" ht="15" thickBot="1" x14ac:dyDescent="0.35">
      <c r="A461" s="188">
        <v>9</v>
      </c>
      <c r="B461" s="188">
        <v>22021007</v>
      </c>
      <c r="C461" s="189" t="s">
        <v>3362</v>
      </c>
      <c r="D461" s="190">
        <v>459800</v>
      </c>
      <c r="E461" s="190">
        <v>1726600</v>
      </c>
      <c r="F461" s="190">
        <v>2900000</v>
      </c>
      <c r="G461" s="195">
        <v>4500000</v>
      </c>
      <c r="H461" s="195">
        <v>3900000</v>
      </c>
      <c r="I461" s="217"/>
    </row>
    <row r="462" spans="1:9" ht="15" thickBot="1" x14ac:dyDescent="0.35">
      <c r="A462" s="665" t="s">
        <v>365</v>
      </c>
      <c r="B462" s="666"/>
      <c r="C462" s="667"/>
      <c r="D462" s="191">
        <v>12765500</v>
      </c>
      <c r="E462" s="191">
        <v>22932100</v>
      </c>
      <c r="F462" s="191">
        <v>42000000</v>
      </c>
      <c r="G462" s="196">
        <v>42000000</v>
      </c>
      <c r="H462" s="196">
        <f>SUM(H453:H461)</f>
        <v>36400000</v>
      </c>
      <c r="I462" s="217"/>
    </row>
    <row r="463" spans="1:9" ht="15" customHeight="1" thickBot="1" x14ac:dyDescent="0.35">
      <c r="A463" s="187">
        <v>45</v>
      </c>
      <c r="B463" s="187">
        <v>12500700200</v>
      </c>
      <c r="C463" s="663" t="s">
        <v>2989</v>
      </c>
      <c r="D463" s="664"/>
      <c r="E463" s="664"/>
      <c r="F463" s="664"/>
      <c r="G463" s="664"/>
      <c r="H463" s="664"/>
      <c r="I463" s="217"/>
    </row>
    <row r="464" spans="1:9" ht="15" thickBot="1" x14ac:dyDescent="0.35">
      <c r="A464" s="188">
        <v>1</v>
      </c>
      <c r="B464" s="188">
        <v>22020102</v>
      </c>
      <c r="C464" s="189" t="s">
        <v>3349</v>
      </c>
      <c r="D464" s="190">
        <v>375000</v>
      </c>
      <c r="E464" s="190">
        <v>835000</v>
      </c>
      <c r="F464" s="190">
        <v>1000000</v>
      </c>
      <c r="G464" s="195">
        <v>1000000</v>
      </c>
      <c r="H464" s="195">
        <v>400000</v>
      </c>
      <c r="I464" s="217"/>
    </row>
    <row r="465" spans="1:9" ht="17.399999999999999" thickBot="1" x14ac:dyDescent="0.35">
      <c r="A465" s="188">
        <v>2</v>
      </c>
      <c r="B465" s="188">
        <v>22020301</v>
      </c>
      <c r="C465" s="189" t="s">
        <v>3352</v>
      </c>
      <c r="D465" s="190">
        <v>201000</v>
      </c>
      <c r="E465" s="190">
        <v>434000</v>
      </c>
      <c r="F465" s="190">
        <v>550000</v>
      </c>
      <c r="G465" s="195">
        <v>550000</v>
      </c>
      <c r="H465" s="195">
        <v>300000</v>
      </c>
      <c r="I465" s="217"/>
    </row>
    <row r="466" spans="1:9" ht="15" thickBot="1" x14ac:dyDescent="0.35">
      <c r="A466" s="188">
        <v>3</v>
      </c>
      <c r="B466" s="188">
        <v>22020305</v>
      </c>
      <c r="C466" s="189" t="s">
        <v>3355</v>
      </c>
      <c r="D466" s="190">
        <v>177000</v>
      </c>
      <c r="E466" s="190">
        <v>319600</v>
      </c>
      <c r="F466" s="190">
        <v>500000</v>
      </c>
      <c r="G466" s="195">
        <v>500000</v>
      </c>
      <c r="H466" s="195">
        <v>300000</v>
      </c>
      <c r="I466" s="217"/>
    </row>
    <row r="467" spans="1:9" ht="15" thickBot="1" x14ac:dyDescent="0.35">
      <c r="A467" s="188">
        <v>4</v>
      </c>
      <c r="B467" s="188">
        <v>22020402</v>
      </c>
      <c r="C467" s="189" t="s">
        <v>3366</v>
      </c>
      <c r="D467" s="190">
        <v>257000</v>
      </c>
      <c r="E467" s="190">
        <v>249000</v>
      </c>
      <c r="F467" s="190">
        <v>400000</v>
      </c>
      <c r="G467" s="195">
        <v>400000</v>
      </c>
      <c r="H467" s="195">
        <v>200000</v>
      </c>
      <c r="I467" s="217"/>
    </row>
    <row r="468" spans="1:9" ht="15" thickBot="1" x14ac:dyDescent="0.35">
      <c r="A468" s="188">
        <v>5</v>
      </c>
      <c r="B468" s="188">
        <v>22020501</v>
      </c>
      <c r="C468" s="189" t="s">
        <v>3370</v>
      </c>
      <c r="D468" s="192">
        <v>0</v>
      </c>
      <c r="E468" s="192">
        <v>0</v>
      </c>
      <c r="F468" s="190">
        <v>500000</v>
      </c>
      <c r="G468" s="195">
        <v>500000</v>
      </c>
      <c r="H468" s="195">
        <v>300000</v>
      </c>
      <c r="I468" s="217"/>
    </row>
    <row r="469" spans="1:9" ht="15" thickBot="1" x14ac:dyDescent="0.35">
      <c r="A469" s="188">
        <v>6</v>
      </c>
      <c r="B469" s="188">
        <v>22020712</v>
      </c>
      <c r="C469" s="189" t="s">
        <v>3381</v>
      </c>
      <c r="D469" s="190">
        <v>738000</v>
      </c>
      <c r="E469" s="190">
        <v>223000</v>
      </c>
      <c r="F469" s="190">
        <v>400000</v>
      </c>
      <c r="G469" s="195">
        <v>400000</v>
      </c>
      <c r="H469" s="195">
        <v>200000</v>
      </c>
      <c r="I469" s="217"/>
    </row>
    <row r="470" spans="1:9" ht="15" thickBot="1" x14ac:dyDescent="0.35">
      <c r="A470" s="188">
        <v>7</v>
      </c>
      <c r="B470" s="188">
        <v>22021001</v>
      </c>
      <c r="C470" s="189" t="s">
        <v>3360</v>
      </c>
      <c r="D470" s="190">
        <v>36000</v>
      </c>
      <c r="E470" s="190">
        <v>96000</v>
      </c>
      <c r="F470" s="190">
        <v>350000</v>
      </c>
      <c r="G470" s="195">
        <v>350000</v>
      </c>
      <c r="H470" s="195">
        <v>150000</v>
      </c>
      <c r="I470" s="217"/>
    </row>
    <row r="471" spans="1:9" ht="15" thickBot="1" x14ac:dyDescent="0.35">
      <c r="A471" s="188">
        <v>8</v>
      </c>
      <c r="B471" s="188">
        <v>22021007</v>
      </c>
      <c r="C471" s="189" t="s">
        <v>3362</v>
      </c>
      <c r="D471" s="190">
        <v>16000</v>
      </c>
      <c r="E471" s="190">
        <v>57000</v>
      </c>
      <c r="F471" s="190">
        <v>300000</v>
      </c>
      <c r="G471" s="195">
        <v>300000</v>
      </c>
      <c r="H471" s="195">
        <v>150000</v>
      </c>
      <c r="I471" s="217"/>
    </row>
    <row r="472" spans="1:9" ht="15" thickBot="1" x14ac:dyDescent="0.35">
      <c r="A472" s="665" t="s">
        <v>365</v>
      </c>
      <c r="B472" s="666"/>
      <c r="C472" s="667"/>
      <c r="D472" s="191">
        <v>1800000</v>
      </c>
      <c r="E472" s="191">
        <v>2213600</v>
      </c>
      <c r="F472" s="191">
        <v>4000000</v>
      </c>
      <c r="G472" s="196">
        <v>4000000</v>
      </c>
      <c r="H472" s="196">
        <f>SUM(H464:H471)</f>
        <v>2000000</v>
      </c>
      <c r="I472" s="217"/>
    </row>
    <row r="473" spans="1:9" ht="15" thickBot="1" x14ac:dyDescent="0.35">
      <c r="A473" s="187">
        <v>46</v>
      </c>
      <c r="B473" s="187">
        <v>12500800100</v>
      </c>
      <c r="C473" s="663" t="s">
        <v>2567</v>
      </c>
      <c r="D473" s="664"/>
      <c r="E473" s="664"/>
      <c r="F473" s="664"/>
      <c r="G473" s="664"/>
      <c r="H473" s="664"/>
      <c r="I473" s="217"/>
    </row>
    <row r="474" spans="1:9" ht="15" thickBot="1" x14ac:dyDescent="0.35">
      <c r="A474" s="188">
        <v>1</v>
      </c>
      <c r="B474" s="188">
        <v>22020101</v>
      </c>
      <c r="C474" s="189" t="s">
        <v>3387</v>
      </c>
      <c r="D474" s="190">
        <v>3663000</v>
      </c>
      <c r="E474" s="190">
        <v>6792000</v>
      </c>
      <c r="F474" s="190">
        <v>10000000</v>
      </c>
      <c r="G474" s="195">
        <v>10000000</v>
      </c>
      <c r="H474" s="195">
        <v>10000000</v>
      </c>
      <c r="I474" s="217"/>
    </row>
    <row r="475" spans="1:9" ht="15" thickBot="1" x14ac:dyDescent="0.35">
      <c r="A475" s="188">
        <v>2</v>
      </c>
      <c r="B475" s="188">
        <v>22020202</v>
      </c>
      <c r="C475" s="189" t="s">
        <v>3350</v>
      </c>
      <c r="D475" s="190">
        <v>315000</v>
      </c>
      <c r="E475" s="190">
        <v>400000</v>
      </c>
      <c r="F475" s="190">
        <v>2000000</v>
      </c>
      <c r="G475" s="195">
        <v>2000000</v>
      </c>
      <c r="H475" s="195">
        <v>2000000</v>
      </c>
      <c r="I475" s="217"/>
    </row>
    <row r="476" spans="1:9" ht="17.399999999999999" thickBot="1" x14ac:dyDescent="0.35">
      <c r="A476" s="188">
        <v>3</v>
      </c>
      <c r="B476" s="188">
        <v>22020301</v>
      </c>
      <c r="C476" s="189" t="s">
        <v>3352</v>
      </c>
      <c r="D476" s="190">
        <v>270000</v>
      </c>
      <c r="E476" s="190">
        <v>850000</v>
      </c>
      <c r="F476" s="190">
        <v>4500000</v>
      </c>
      <c r="G476" s="195">
        <v>4500000</v>
      </c>
      <c r="H476" s="195">
        <v>4500000</v>
      </c>
      <c r="I476" s="217"/>
    </row>
    <row r="477" spans="1:9" ht="15" thickBot="1" x14ac:dyDescent="0.35">
      <c r="A477" s="188">
        <v>4</v>
      </c>
      <c r="B477" s="188">
        <v>22020305</v>
      </c>
      <c r="C477" s="189" t="s">
        <v>3355</v>
      </c>
      <c r="D477" s="190">
        <v>62500</v>
      </c>
      <c r="E477" s="190">
        <v>475000</v>
      </c>
      <c r="F477" s="190">
        <v>1000000</v>
      </c>
      <c r="G477" s="195">
        <v>1000000</v>
      </c>
      <c r="H477" s="195">
        <v>1000000</v>
      </c>
      <c r="I477" s="217"/>
    </row>
    <row r="478" spans="1:9" ht="17.399999999999999" thickBot="1" x14ac:dyDescent="0.35">
      <c r="A478" s="188">
        <v>5</v>
      </c>
      <c r="B478" s="188">
        <v>22020401</v>
      </c>
      <c r="C478" s="189" t="s">
        <v>3356</v>
      </c>
      <c r="D478" s="190">
        <v>869150</v>
      </c>
      <c r="E478" s="190">
        <v>442400</v>
      </c>
      <c r="F478" s="190">
        <v>5000000</v>
      </c>
      <c r="G478" s="195">
        <v>5000000</v>
      </c>
      <c r="H478" s="195">
        <v>5000000</v>
      </c>
      <c r="I478" s="217"/>
    </row>
    <row r="479" spans="1:9" ht="15" thickBot="1" x14ac:dyDescent="0.35">
      <c r="A479" s="188">
        <v>6</v>
      </c>
      <c r="B479" s="188">
        <v>22020402</v>
      </c>
      <c r="C479" s="189" t="s">
        <v>3366</v>
      </c>
      <c r="D479" s="190">
        <v>235500</v>
      </c>
      <c r="E479" s="190">
        <v>643000</v>
      </c>
      <c r="F479" s="190">
        <v>2000000</v>
      </c>
      <c r="G479" s="195">
        <v>2000000</v>
      </c>
      <c r="H479" s="195">
        <v>2000000</v>
      </c>
      <c r="I479" s="217"/>
    </row>
    <row r="480" spans="1:9" ht="15" thickBot="1" x14ac:dyDescent="0.35">
      <c r="A480" s="188">
        <v>7</v>
      </c>
      <c r="B480" s="188">
        <v>22020501</v>
      </c>
      <c r="C480" s="189" t="s">
        <v>3370</v>
      </c>
      <c r="D480" s="190">
        <v>1829000</v>
      </c>
      <c r="E480" s="190">
        <v>257500</v>
      </c>
      <c r="F480" s="190">
        <v>5000000</v>
      </c>
      <c r="G480" s="195">
        <v>5000000</v>
      </c>
      <c r="H480" s="195">
        <v>5000000</v>
      </c>
      <c r="I480" s="217"/>
    </row>
    <row r="481" spans="1:9" ht="15" thickBot="1" x14ac:dyDescent="0.35">
      <c r="A481" s="188">
        <v>8</v>
      </c>
      <c r="B481" s="188">
        <v>22021007</v>
      </c>
      <c r="C481" s="189" t="s">
        <v>3362</v>
      </c>
      <c r="D481" s="190">
        <v>700000</v>
      </c>
      <c r="E481" s="190">
        <v>1440000</v>
      </c>
      <c r="F481" s="190">
        <v>2500000</v>
      </c>
      <c r="G481" s="195">
        <v>2500000</v>
      </c>
      <c r="H481" s="195">
        <v>2500000</v>
      </c>
      <c r="I481" s="217"/>
    </row>
    <row r="482" spans="1:9" ht="15" thickBot="1" x14ac:dyDescent="0.35">
      <c r="A482" s="665" t="s">
        <v>365</v>
      </c>
      <c r="B482" s="666"/>
      <c r="C482" s="667"/>
      <c r="D482" s="191">
        <v>7944150</v>
      </c>
      <c r="E482" s="191">
        <v>11299900</v>
      </c>
      <c r="F482" s="191">
        <v>32000000</v>
      </c>
      <c r="G482" s="196">
        <v>32000000</v>
      </c>
      <c r="H482" s="196">
        <f>SUM(H474:H481)</f>
        <v>32000000</v>
      </c>
      <c r="I482" s="217"/>
    </row>
    <row r="483" spans="1:9" ht="15" customHeight="1" thickBot="1" x14ac:dyDescent="0.35">
      <c r="A483" s="187">
        <v>47</v>
      </c>
      <c r="B483" s="187">
        <v>14000100100</v>
      </c>
      <c r="C483" s="663" t="s">
        <v>1835</v>
      </c>
      <c r="D483" s="664"/>
      <c r="E483" s="664"/>
      <c r="F483" s="664"/>
      <c r="G483" s="664"/>
      <c r="H483" s="664"/>
      <c r="I483" s="217"/>
    </row>
    <row r="484" spans="1:9" ht="15" thickBot="1" x14ac:dyDescent="0.35">
      <c r="A484" s="188">
        <v>1</v>
      </c>
      <c r="B484" s="188">
        <v>22020102</v>
      </c>
      <c r="C484" s="189" t="s">
        <v>3349</v>
      </c>
      <c r="D484" s="190">
        <v>9500000</v>
      </c>
      <c r="E484" s="190">
        <v>13500000</v>
      </c>
      <c r="F484" s="190">
        <v>18000000</v>
      </c>
      <c r="G484" s="195">
        <v>20000000</v>
      </c>
      <c r="H484" s="195">
        <v>15000000</v>
      </c>
      <c r="I484" s="217"/>
    </row>
    <row r="485" spans="1:9" ht="15" thickBot="1" x14ac:dyDescent="0.35">
      <c r="A485" s="188">
        <v>2</v>
      </c>
      <c r="B485" s="188">
        <v>22020201</v>
      </c>
      <c r="C485" s="189" t="s">
        <v>3363</v>
      </c>
      <c r="D485" s="190">
        <v>1000000</v>
      </c>
      <c r="E485" s="190">
        <v>1499999</v>
      </c>
      <c r="F485" s="190">
        <v>2000000</v>
      </c>
      <c r="G485" s="195">
        <v>5000000</v>
      </c>
      <c r="H485" s="195">
        <v>5000000</v>
      </c>
      <c r="I485" s="217"/>
    </row>
    <row r="486" spans="1:9" ht="15" thickBot="1" x14ac:dyDescent="0.35">
      <c r="A486" s="188">
        <v>3</v>
      </c>
      <c r="B486" s="188">
        <v>22020202</v>
      </c>
      <c r="C486" s="189" t="s">
        <v>3350</v>
      </c>
      <c r="D486" s="190">
        <v>1000000</v>
      </c>
      <c r="E486" s="190">
        <v>750002</v>
      </c>
      <c r="F486" s="190">
        <v>1000000</v>
      </c>
      <c r="G486" s="195">
        <v>3000000</v>
      </c>
      <c r="H486" s="195">
        <v>3000000</v>
      </c>
      <c r="I486" s="217"/>
    </row>
    <row r="487" spans="1:9" ht="17.399999999999999" thickBot="1" x14ac:dyDescent="0.35">
      <c r="A487" s="188">
        <v>4</v>
      </c>
      <c r="B487" s="188">
        <v>22020301</v>
      </c>
      <c r="C487" s="189" t="s">
        <v>3352</v>
      </c>
      <c r="D487" s="190">
        <v>2000000</v>
      </c>
      <c r="E487" s="190">
        <v>2624999</v>
      </c>
      <c r="F487" s="190">
        <v>3500000</v>
      </c>
      <c r="G487" s="195">
        <v>5000000</v>
      </c>
      <c r="H487" s="195">
        <v>5000000</v>
      </c>
      <c r="I487" s="217"/>
    </row>
    <row r="488" spans="1:9" ht="15" thickBot="1" x14ac:dyDescent="0.35">
      <c r="A488" s="188">
        <v>5</v>
      </c>
      <c r="B488" s="188">
        <v>22020305</v>
      </c>
      <c r="C488" s="189" t="s">
        <v>3355</v>
      </c>
      <c r="D488" s="190">
        <v>500000</v>
      </c>
      <c r="E488" s="190">
        <v>750000</v>
      </c>
      <c r="F488" s="190">
        <v>1000000</v>
      </c>
      <c r="G488" s="195">
        <v>4000000</v>
      </c>
      <c r="H488" s="195">
        <v>3000000</v>
      </c>
      <c r="I488" s="217"/>
    </row>
    <row r="489" spans="1:9" ht="17.399999999999999" thickBot="1" x14ac:dyDescent="0.35">
      <c r="A489" s="188">
        <v>6</v>
      </c>
      <c r="B489" s="188">
        <v>22020401</v>
      </c>
      <c r="C489" s="189" t="s">
        <v>3356</v>
      </c>
      <c r="D489" s="190">
        <v>1700000</v>
      </c>
      <c r="E489" s="190">
        <v>3000000</v>
      </c>
      <c r="F489" s="190">
        <v>4000000</v>
      </c>
      <c r="G489" s="195">
        <v>4000000</v>
      </c>
      <c r="H489" s="195">
        <v>4000000</v>
      </c>
      <c r="I489" s="217"/>
    </row>
    <row r="490" spans="1:9" ht="15" thickBot="1" x14ac:dyDescent="0.35">
      <c r="A490" s="188">
        <v>7</v>
      </c>
      <c r="B490" s="188">
        <v>22020402</v>
      </c>
      <c r="C490" s="189" t="s">
        <v>3366</v>
      </c>
      <c r="D490" s="190">
        <v>1500000</v>
      </c>
      <c r="E490" s="190">
        <v>2250000</v>
      </c>
      <c r="F490" s="190">
        <v>3000000</v>
      </c>
      <c r="G490" s="195">
        <v>3000000</v>
      </c>
      <c r="H490" s="195">
        <v>3000000</v>
      </c>
      <c r="I490" s="217"/>
    </row>
    <row r="491" spans="1:9" ht="15" thickBot="1" x14ac:dyDescent="0.35">
      <c r="A491" s="188">
        <v>8</v>
      </c>
      <c r="B491" s="188">
        <v>22020501</v>
      </c>
      <c r="C491" s="189" t="s">
        <v>3370</v>
      </c>
      <c r="D491" s="190">
        <v>1700000</v>
      </c>
      <c r="E491" s="190">
        <v>3000000</v>
      </c>
      <c r="F491" s="190">
        <v>4000000</v>
      </c>
      <c r="G491" s="195">
        <v>5000000</v>
      </c>
      <c r="H491" s="195">
        <v>5000000</v>
      </c>
      <c r="I491" s="217"/>
    </row>
    <row r="492" spans="1:9" ht="15" thickBot="1" x14ac:dyDescent="0.35">
      <c r="A492" s="188">
        <v>9</v>
      </c>
      <c r="B492" s="188">
        <v>22020712</v>
      </c>
      <c r="C492" s="189" t="s">
        <v>3381</v>
      </c>
      <c r="D492" s="190">
        <v>300000</v>
      </c>
      <c r="E492" s="190">
        <v>375000</v>
      </c>
      <c r="F492" s="190">
        <v>500000</v>
      </c>
      <c r="G492" s="195">
        <v>3000000</v>
      </c>
      <c r="H492" s="195">
        <v>3000000</v>
      </c>
      <c r="I492" s="217"/>
    </row>
    <row r="493" spans="1:9" ht="15" thickBot="1" x14ac:dyDescent="0.35">
      <c r="A493" s="188">
        <v>10</v>
      </c>
      <c r="B493" s="188">
        <v>22020803</v>
      </c>
      <c r="C493" s="189" t="s">
        <v>3373</v>
      </c>
      <c r="D493" s="190">
        <v>902000</v>
      </c>
      <c r="E493" s="190">
        <v>1872000</v>
      </c>
      <c r="F493" s="190">
        <v>2500000</v>
      </c>
      <c r="G493" s="195">
        <v>5000000</v>
      </c>
      <c r="H493" s="195">
        <v>3000000</v>
      </c>
      <c r="I493" s="217"/>
    </row>
    <row r="494" spans="1:9" ht="15" thickBot="1" x14ac:dyDescent="0.35">
      <c r="A494" s="188">
        <v>11</v>
      </c>
      <c r="B494" s="188">
        <v>22021007</v>
      </c>
      <c r="C494" s="189" t="s">
        <v>3362</v>
      </c>
      <c r="D494" s="190">
        <v>300000</v>
      </c>
      <c r="E494" s="190">
        <v>375000</v>
      </c>
      <c r="F494" s="190">
        <v>500000</v>
      </c>
      <c r="G494" s="195">
        <v>3000000</v>
      </c>
      <c r="H494" s="195">
        <v>3000000</v>
      </c>
      <c r="I494" s="217"/>
    </row>
    <row r="495" spans="1:9" ht="15" thickBot="1" x14ac:dyDescent="0.35">
      <c r="A495" s="665" t="s">
        <v>365</v>
      </c>
      <c r="B495" s="666"/>
      <c r="C495" s="667"/>
      <c r="D495" s="191">
        <v>20402000</v>
      </c>
      <c r="E495" s="191">
        <v>29997000</v>
      </c>
      <c r="F495" s="191">
        <v>40000000</v>
      </c>
      <c r="G495" s="196">
        <v>60000000</v>
      </c>
      <c r="H495" s="196">
        <f>SUM(H484:H494)</f>
        <v>52000000</v>
      </c>
      <c r="I495" s="217"/>
    </row>
    <row r="496" spans="1:9" ht="15" customHeight="1" thickBot="1" x14ac:dyDescent="0.35">
      <c r="A496" s="187">
        <v>48</v>
      </c>
      <c r="B496" s="187">
        <v>14000200100</v>
      </c>
      <c r="C496" s="663" t="s">
        <v>1728</v>
      </c>
      <c r="D496" s="664"/>
      <c r="E496" s="664"/>
      <c r="F496" s="664"/>
      <c r="G496" s="664"/>
      <c r="H496" s="664"/>
      <c r="I496" s="217"/>
    </row>
    <row r="497" spans="1:9" ht="15" thickBot="1" x14ac:dyDescent="0.35">
      <c r="A497" s="188">
        <v>1</v>
      </c>
      <c r="B497" s="188">
        <v>22020102</v>
      </c>
      <c r="C497" s="189" t="s">
        <v>3349</v>
      </c>
      <c r="D497" s="190">
        <v>2738500</v>
      </c>
      <c r="E497" s="190">
        <v>2394000</v>
      </c>
      <c r="F497" s="190">
        <v>4100000</v>
      </c>
      <c r="G497" s="195">
        <v>4100000</v>
      </c>
      <c r="H497" s="195">
        <v>4100000</v>
      </c>
      <c r="I497" s="217"/>
    </row>
    <row r="498" spans="1:9" ht="15" thickBot="1" x14ac:dyDescent="0.35">
      <c r="A498" s="188">
        <v>2</v>
      </c>
      <c r="B498" s="188">
        <v>22020202</v>
      </c>
      <c r="C498" s="189" t="s">
        <v>3350</v>
      </c>
      <c r="D498" s="190">
        <v>21500</v>
      </c>
      <c r="E498" s="190">
        <v>82700</v>
      </c>
      <c r="F498" s="190">
        <v>100000</v>
      </c>
      <c r="G498" s="195">
        <v>100000</v>
      </c>
      <c r="H498" s="195">
        <v>100000</v>
      </c>
      <c r="I498" s="217"/>
    </row>
    <row r="499" spans="1:9" ht="17.399999999999999" thickBot="1" x14ac:dyDescent="0.35">
      <c r="A499" s="188">
        <v>3</v>
      </c>
      <c r="B499" s="188">
        <v>22020301</v>
      </c>
      <c r="C499" s="189" t="s">
        <v>3352</v>
      </c>
      <c r="D499" s="190">
        <v>548500</v>
      </c>
      <c r="E499" s="190">
        <v>1550000</v>
      </c>
      <c r="F499" s="190">
        <v>2200000</v>
      </c>
      <c r="G499" s="195">
        <v>2200000</v>
      </c>
      <c r="H499" s="195">
        <v>2200000</v>
      </c>
      <c r="I499" s="217"/>
    </row>
    <row r="500" spans="1:9" ht="15" thickBot="1" x14ac:dyDescent="0.35">
      <c r="A500" s="188">
        <v>4</v>
      </c>
      <c r="B500" s="188">
        <v>22020305</v>
      </c>
      <c r="C500" s="189" t="s">
        <v>3355</v>
      </c>
      <c r="D500" s="190">
        <v>270100</v>
      </c>
      <c r="E500" s="190">
        <v>608500</v>
      </c>
      <c r="F500" s="190">
        <v>1400000</v>
      </c>
      <c r="G500" s="195">
        <v>1400000</v>
      </c>
      <c r="H500" s="195">
        <v>1400000</v>
      </c>
      <c r="I500" s="217"/>
    </row>
    <row r="501" spans="1:9" ht="17.399999999999999" thickBot="1" x14ac:dyDescent="0.35">
      <c r="A501" s="188">
        <v>5</v>
      </c>
      <c r="B501" s="188">
        <v>22020401</v>
      </c>
      <c r="C501" s="189" t="s">
        <v>3356</v>
      </c>
      <c r="D501" s="190">
        <v>2402500</v>
      </c>
      <c r="E501" s="190">
        <v>2241550</v>
      </c>
      <c r="F501" s="190">
        <v>3000000</v>
      </c>
      <c r="G501" s="195">
        <v>3000000</v>
      </c>
      <c r="H501" s="195">
        <v>3000000</v>
      </c>
      <c r="I501" s="217"/>
    </row>
    <row r="502" spans="1:9" ht="15" thickBot="1" x14ac:dyDescent="0.35">
      <c r="A502" s="188">
        <v>6</v>
      </c>
      <c r="B502" s="188">
        <v>22020402</v>
      </c>
      <c r="C502" s="189" t="s">
        <v>3366</v>
      </c>
      <c r="D502" s="190">
        <v>267950</v>
      </c>
      <c r="E502" s="190">
        <v>391100</v>
      </c>
      <c r="F502" s="190">
        <v>500000</v>
      </c>
      <c r="G502" s="195">
        <v>500000</v>
      </c>
      <c r="H502" s="195">
        <v>500000</v>
      </c>
      <c r="I502" s="217"/>
    </row>
    <row r="503" spans="1:9" ht="15" thickBot="1" x14ac:dyDescent="0.35">
      <c r="A503" s="188">
        <v>7</v>
      </c>
      <c r="B503" s="188">
        <v>22020501</v>
      </c>
      <c r="C503" s="189" t="s">
        <v>3370</v>
      </c>
      <c r="D503" s="190">
        <v>1793500</v>
      </c>
      <c r="E503" s="190">
        <v>2410250</v>
      </c>
      <c r="F503" s="190">
        <v>5000000</v>
      </c>
      <c r="G503" s="195">
        <v>3500000</v>
      </c>
      <c r="H503" s="195">
        <v>3500000</v>
      </c>
      <c r="I503" s="217"/>
    </row>
    <row r="504" spans="1:9" ht="15" thickBot="1" x14ac:dyDescent="0.35">
      <c r="A504" s="188">
        <v>8</v>
      </c>
      <c r="B504" s="188">
        <v>22021007</v>
      </c>
      <c r="C504" s="189" t="s">
        <v>3362</v>
      </c>
      <c r="D504" s="190">
        <v>150150</v>
      </c>
      <c r="E504" s="190">
        <v>163900</v>
      </c>
      <c r="F504" s="190">
        <v>200000</v>
      </c>
      <c r="G504" s="195">
        <v>200000</v>
      </c>
      <c r="H504" s="195">
        <v>200000</v>
      </c>
      <c r="I504" s="217"/>
    </row>
    <row r="505" spans="1:9" ht="15" thickBot="1" x14ac:dyDescent="0.35">
      <c r="A505" s="188">
        <v>9</v>
      </c>
      <c r="B505" s="188">
        <v>41040105</v>
      </c>
      <c r="C505" s="189" t="s">
        <v>3382</v>
      </c>
      <c r="D505" s="190">
        <v>410300</v>
      </c>
      <c r="E505" s="192">
        <v>0</v>
      </c>
      <c r="F505" s="192">
        <v>0</v>
      </c>
      <c r="G505" s="197">
        <v>0</v>
      </c>
      <c r="H505" s="195">
        <v>0</v>
      </c>
      <c r="I505" s="217"/>
    </row>
    <row r="506" spans="1:9" ht="15" thickBot="1" x14ac:dyDescent="0.35">
      <c r="A506" s="665" t="s">
        <v>365</v>
      </c>
      <c r="B506" s="666"/>
      <c r="C506" s="667"/>
      <c r="D506" s="191">
        <v>8603000</v>
      </c>
      <c r="E506" s="191">
        <v>9842000</v>
      </c>
      <c r="F506" s="191">
        <v>16500000</v>
      </c>
      <c r="G506" s="196">
        <v>15000000</v>
      </c>
      <c r="H506" s="196">
        <f>SUM(H497:H505)</f>
        <v>15000000</v>
      </c>
      <c r="I506" s="217"/>
    </row>
    <row r="507" spans="1:9" ht="15" thickBot="1" x14ac:dyDescent="0.35">
      <c r="A507" s="187">
        <v>49</v>
      </c>
      <c r="B507" s="187">
        <v>14700100100</v>
      </c>
      <c r="C507" s="663" t="s">
        <v>280</v>
      </c>
      <c r="D507" s="664"/>
      <c r="E507" s="664"/>
      <c r="F507" s="664"/>
      <c r="G507" s="664"/>
      <c r="H507" s="664"/>
      <c r="I507" s="217"/>
    </row>
    <row r="508" spans="1:9" ht="15" thickBot="1" x14ac:dyDescent="0.35">
      <c r="A508" s="188">
        <v>1</v>
      </c>
      <c r="B508" s="188">
        <v>22020102</v>
      </c>
      <c r="C508" s="189" t="s">
        <v>3349</v>
      </c>
      <c r="D508" s="190">
        <v>3317500</v>
      </c>
      <c r="E508" s="190">
        <v>3491000</v>
      </c>
      <c r="F508" s="190">
        <v>5000000</v>
      </c>
      <c r="G508" s="195">
        <v>10000000</v>
      </c>
      <c r="H508" s="195">
        <v>10000000</v>
      </c>
      <c r="I508" s="217"/>
    </row>
    <row r="509" spans="1:9" ht="15" thickBot="1" x14ac:dyDescent="0.35">
      <c r="A509" s="188">
        <v>2</v>
      </c>
      <c r="B509" s="188">
        <v>22020201</v>
      </c>
      <c r="C509" s="189" t="s">
        <v>3363</v>
      </c>
      <c r="D509" s="190">
        <v>245000</v>
      </c>
      <c r="E509" s="190">
        <v>857800</v>
      </c>
      <c r="F509" s="190">
        <v>1500000</v>
      </c>
      <c r="G509" s="195">
        <v>2000000</v>
      </c>
      <c r="H509" s="195">
        <v>2000000</v>
      </c>
      <c r="I509" s="217"/>
    </row>
    <row r="510" spans="1:9" ht="15" thickBot="1" x14ac:dyDescent="0.35">
      <c r="A510" s="188">
        <v>3</v>
      </c>
      <c r="B510" s="188">
        <v>22020202</v>
      </c>
      <c r="C510" s="189" t="s">
        <v>3350</v>
      </c>
      <c r="D510" s="190">
        <v>148200</v>
      </c>
      <c r="E510" s="190">
        <v>235500</v>
      </c>
      <c r="F510" s="190">
        <v>1000000</v>
      </c>
      <c r="G510" s="195">
        <v>1000000</v>
      </c>
      <c r="H510" s="195">
        <v>1000000</v>
      </c>
      <c r="I510" s="217"/>
    </row>
    <row r="511" spans="1:9" ht="17.399999999999999" thickBot="1" x14ac:dyDescent="0.35">
      <c r="A511" s="188">
        <v>4</v>
      </c>
      <c r="B511" s="188">
        <v>22020301</v>
      </c>
      <c r="C511" s="189" t="s">
        <v>3352</v>
      </c>
      <c r="D511" s="190">
        <v>142500</v>
      </c>
      <c r="E511" s="190">
        <v>217500</v>
      </c>
      <c r="F511" s="190">
        <v>2700000</v>
      </c>
      <c r="G511" s="195">
        <v>3000000</v>
      </c>
      <c r="H511" s="195">
        <v>800000</v>
      </c>
      <c r="I511" s="217"/>
    </row>
    <row r="512" spans="1:9" ht="15" thickBot="1" x14ac:dyDescent="0.35">
      <c r="A512" s="188">
        <v>5</v>
      </c>
      <c r="B512" s="188">
        <v>22020305</v>
      </c>
      <c r="C512" s="189" t="s">
        <v>3355</v>
      </c>
      <c r="D512" s="190">
        <v>193200</v>
      </c>
      <c r="E512" s="190">
        <v>23000</v>
      </c>
      <c r="F512" s="190">
        <v>1300000</v>
      </c>
      <c r="G512" s="195">
        <v>2000000</v>
      </c>
      <c r="H512" s="195">
        <v>1000000</v>
      </c>
      <c r="I512" s="217"/>
    </row>
    <row r="513" spans="1:9" ht="17.399999999999999" thickBot="1" x14ac:dyDescent="0.35">
      <c r="A513" s="188">
        <v>6</v>
      </c>
      <c r="B513" s="188">
        <v>22020401</v>
      </c>
      <c r="C513" s="189" t="s">
        <v>3356</v>
      </c>
      <c r="D513" s="190">
        <v>614700</v>
      </c>
      <c r="E513" s="190">
        <v>650200</v>
      </c>
      <c r="F513" s="190">
        <v>2000000</v>
      </c>
      <c r="G513" s="195">
        <v>4000000</v>
      </c>
      <c r="H513" s="195">
        <v>1000000</v>
      </c>
      <c r="I513" s="217"/>
    </row>
    <row r="514" spans="1:9" ht="15" thickBot="1" x14ac:dyDescent="0.35">
      <c r="A514" s="188">
        <v>7</v>
      </c>
      <c r="B514" s="188">
        <v>22020402</v>
      </c>
      <c r="C514" s="189" t="s">
        <v>3366</v>
      </c>
      <c r="D514" s="190">
        <v>605900</v>
      </c>
      <c r="E514" s="190">
        <v>590944.43999999994</v>
      </c>
      <c r="F514" s="190">
        <v>1500000</v>
      </c>
      <c r="G514" s="195">
        <v>2000000</v>
      </c>
      <c r="H514" s="195">
        <v>1000000</v>
      </c>
      <c r="I514" s="217"/>
    </row>
    <row r="515" spans="1:9" ht="15" thickBot="1" x14ac:dyDescent="0.35">
      <c r="A515" s="188">
        <v>8</v>
      </c>
      <c r="B515" s="188">
        <v>22020501</v>
      </c>
      <c r="C515" s="189" t="s">
        <v>3370</v>
      </c>
      <c r="D515" s="190">
        <v>129000</v>
      </c>
      <c r="E515" s="190">
        <v>1454500</v>
      </c>
      <c r="F515" s="190">
        <v>5000000</v>
      </c>
      <c r="G515" s="195">
        <v>10000000</v>
      </c>
      <c r="H515" s="195">
        <v>2000000</v>
      </c>
      <c r="I515" s="217"/>
    </row>
    <row r="516" spans="1:9" ht="15" thickBot="1" x14ac:dyDescent="0.35">
      <c r="A516" s="188">
        <v>9</v>
      </c>
      <c r="B516" s="188">
        <v>22021001</v>
      </c>
      <c r="C516" s="189" t="s">
        <v>3360</v>
      </c>
      <c r="D516" s="190">
        <v>80000</v>
      </c>
      <c r="E516" s="190">
        <v>95000</v>
      </c>
      <c r="F516" s="190">
        <v>500000</v>
      </c>
      <c r="G516" s="195">
        <v>2000000</v>
      </c>
      <c r="H516" s="195">
        <v>1000000</v>
      </c>
      <c r="I516" s="217"/>
    </row>
    <row r="517" spans="1:9" ht="15" thickBot="1" x14ac:dyDescent="0.35">
      <c r="A517" s="188">
        <v>10</v>
      </c>
      <c r="B517" s="188">
        <v>22021007</v>
      </c>
      <c r="C517" s="189" t="s">
        <v>3362</v>
      </c>
      <c r="D517" s="190">
        <v>419000</v>
      </c>
      <c r="E517" s="190">
        <v>397000</v>
      </c>
      <c r="F517" s="190">
        <v>3500000</v>
      </c>
      <c r="G517" s="195">
        <v>4000000</v>
      </c>
      <c r="H517" s="195">
        <v>1000000</v>
      </c>
      <c r="I517" s="217"/>
    </row>
    <row r="518" spans="1:9" ht="15" thickBot="1" x14ac:dyDescent="0.35">
      <c r="A518" s="665" t="s">
        <v>365</v>
      </c>
      <c r="B518" s="666"/>
      <c r="C518" s="667"/>
      <c r="D518" s="191">
        <v>5895000</v>
      </c>
      <c r="E518" s="191">
        <v>8012444.4400000004</v>
      </c>
      <c r="F518" s="191">
        <v>24000000</v>
      </c>
      <c r="G518" s="196">
        <v>40000000</v>
      </c>
      <c r="H518" s="196">
        <f>SUM(H508:H517)</f>
        <v>20800000</v>
      </c>
      <c r="I518" s="217"/>
    </row>
    <row r="519" spans="1:9" ht="15" customHeight="1" thickBot="1" x14ac:dyDescent="0.35">
      <c r="A519" s="187">
        <v>50</v>
      </c>
      <c r="B519" s="187">
        <v>14800100100</v>
      </c>
      <c r="C519" s="663" t="s">
        <v>2039</v>
      </c>
      <c r="D519" s="664"/>
      <c r="E519" s="664"/>
      <c r="F519" s="664"/>
      <c r="G519" s="664"/>
      <c r="H519" s="664"/>
      <c r="I519" s="217"/>
    </row>
    <row r="520" spans="1:9" ht="15" thickBot="1" x14ac:dyDescent="0.35">
      <c r="A520" s="188">
        <v>1</v>
      </c>
      <c r="B520" s="188">
        <v>22020102</v>
      </c>
      <c r="C520" s="189" t="s">
        <v>3349</v>
      </c>
      <c r="D520" s="190">
        <v>7354600</v>
      </c>
      <c r="E520" s="190">
        <v>6022000</v>
      </c>
      <c r="F520" s="190">
        <v>9500000</v>
      </c>
      <c r="G520" s="195">
        <v>8500000</v>
      </c>
      <c r="H520" s="195">
        <v>8000000</v>
      </c>
      <c r="I520" s="217"/>
    </row>
    <row r="521" spans="1:9" ht="15" thickBot="1" x14ac:dyDescent="0.35">
      <c r="A521" s="188">
        <v>2</v>
      </c>
      <c r="B521" s="188">
        <v>22020201</v>
      </c>
      <c r="C521" s="189" t="s">
        <v>3363</v>
      </c>
      <c r="D521" s="190">
        <v>220450</v>
      </c>
      <c r="E521" s="190">
        <v>640000</v>
      </c>
      <c r="F521" s="190">
        <v>2400000</v>
      </c>
      <c r="G521" s="195">
        <v>1400000</v>
      </c>
      <c r="H521" s="195">
        <v>1400000</v>
      </c>
      <c r="I521" s="217"/>
    </row>
    <row r="522" spans="1:9" ht="17.399999999999999" thickBot="1" x14ac:dyDescent="0.35">
      <c r="A522" s="188">
        <v>3</v>
      </c>
      <c r="B522" s="188">
        <v>22020301</v>
      </c>
      <c r="C522" s="189" t="s">
        <v>3352</v>
      </c>
      <c r="D522" s="190">
        <v>274000</v>
      </c>
      <c r="E522" s="190">
        <v>575000</v>
      </c>
      <c r="F522" s="190">
        <v>1500000</v>
      </c>
      <c r="G522" s="195">
        <v>1500000</v>
      </c>
      <c r="H522" s="195">
        <v>1500000</v>
      </c>
      <c r="I522" s="217"/>
    </row>
    <row r="523" spans="1:9" ht="15" thickBot="1" x14ac:dyDescent="0.35">
      <c r="A523" s="188">
        <v>4</v>
      </c>
      <c r="B523" s="188">
        <v>22020305</v>
      </c>
      <c r="C523" s="189" t="s">
        <v>3355</v>
      </c>
      <c r="D523" s="190">
        <v>179000</v>
      </c>
      <c r="E523" s="190">
        <v>590000</v>
      </c>
      <c r="F523" s="190">
        <v>1500000</v>
      </c>
      <c r="G523" s="195">
        <v>1500000</v>
      </c>
      <c r="H523" s="195">
        <v>1500000</v>
      </c>
      <c r="I523" s="217"/>
    </row>
    <row r="524" spans="1:9" ht="17.399999999999999" thickBot="1" x14ac:dyDescent="0.35">
      <c r="A524" s="188">
        <v>5</v>
      </c>
      <c r="B524" s="188">
        <v>22020401</v>
      </c>
      <c r="C524" s="189" t="s">
        <v>3356</v>
      </c>
      <c r="D524" s="190">
        <v>1193100</v>
      </c>
      <c r="E524" s="190">
        <v>1177000</v>
      </c>
      <c r="F524" s="190">
        <v>2200000</v>
      </c>
      <c r="G524" s="195">
        <v>1800000</v>
      </c>
      <c r="H524" s="195">
        <v>1800000</v>
      </c>
      <c r="I524" s="217"/>
    </row>
    <row r="525" spans="1:9" ht="15" thickBot="1" x14ac:dyDescent="0.35">
      <c r="A525" s="188">
        <v>6</v>
      </c>
      <c r="B525" s="188">
        <v>22020402</v>
      </c>
      <c r="C525" s="189" t="s">
        <v>3366</v>
      </c>
      <c r="D525" s="190">
        <v>412800</v>
      </c>
      <c r="E525" s="190">
        <v>450000</v>
      </c>
      <c r="F525" s="190">
        <v>1100000</v>
      </c>
      <c r="G525" s="195">
        <v>1100000</v>
      </c>
      <c r="H525" s="195">
        <v>1100000</v>
      </c>
      <c r="I525" s="217"/>
    </row>
    <row r="526" spans="1:9" ht="15" thickBot="1" x14ac:dyDescent="0.35">
      <c r="A526" s="188">
        <v>7</v>
      </c>
      <c r="B526" s="188">
        <v>22020501</v>
      </c>
      <c r="C526" s="189" t="s">
        <v>3370</v>
      </c>
      <c r="D526" s="192">
        <v>0</v>
      </c>
      <c r="E526" s="192">
        <v>0</v>
      </c>
      <c r="F526" s="192">
        <v>0</v>
      </c>
      <c r="G526" s="195">
        <v>2600000</v>
      </c>
      <c r="H526" s="195">
        <v>2600000</v>
      </c>
      <c r="I526" s="217"/>
    </row>
    <row r="527" spans="1:9" ht="15" thickBot="1" x14ac:dyDescent="0.35">
      <c r="A527" s="188">
        <v>8</v>
      </c>
      <c r="B527" s="188">
        <v>22021001</v>
      </c>
      <c r="C527" s="189" t="s">
        <v>3360</v>
      </c>
      <c r="D527" s="190">
        <v>167000</v>
      </c>
      <c r="E527" s="190">
        <v>354000</v>
      </c>
      <c r="F527" s="190">
        <v>800000</v>
      </c>
      <c r="G527" s="195">
        <v>800000</v>
      </c>
      <c r="H527" s="195">
        <v>800000</v>
      </c>
      <c r="I527" s="217"/>
    </row>
    <row r="528" spans="1:9" ht="15" thickBot="1" x14ac:dyDescent="0.35">
      <c r="A528" s="188">
        <v>9</v>
      </c>
      <c r="B528" s="188">
        <v>22021007</v>
      </c>
      <c r="C528" s="189" t="s">
        <v>3362</v>
      </c>
      <c r="D528" s="190">
        <v>465000</v>
      </c>
      <c r="E528" s="190">
        <v>692000</v>
      </c>
      <c r="F528" s="190">
        <v>1000000</v>
      </c>
      <c r="G528" s="195">
        <v>800000</v>
      </c>
      <c r="H528" s="195">
        <v>800000</v>
      </c>
      <c r="I528" s="217"/>
    </row>
    <row r="529" spans="1:9" ht="15" thickBot="1" x14ac:dyDescent="0.35">
      <c r="A529" s="665" t="s">
        <v>365</v>
      </c>
      <c r="B529" s="666"/>
      <c r="C529" s="667"/>
      <c r="D529" s="191">
        <v>10265950</v>
      </c>
      <c r="E529" s="191">
        <v>10500000</v>
      </c>
      <c r="F529" s="191">
        <v>20000000</v>
      </c>
      <c r="G529" s="196">
        <v>20000000</v>
      </c>
      <c r="H529" s="196">
        <f>SUM(H520:H528)</f>
        <v>19500000</v>
      </c>
      <c r="I529" s="217"/>
    </row>
    <row r="530" spans="1:9" ht="15" customHeight="1" thickBot="1" x14ac:dyDescent="0.35">
      <c r="A530" s="187">
        <v>51</v>
      </c>
      <c r="B530" s="187">
        <v>14800100200</v>
      </c>
      <c r="C530" s="663" t="s">
        <v>3086</v>
      </c>
      <c r="D530" s="664"/>
      <c r="E530" s="664"/>
      <c r="F530" s="664"/>
      <c r="G530" s="664"/>
      <c r="H530" s="664"/>
      <c r="I530" s="217"/>
    </row>
    <row r="531" spans="1:9" ht="15" thickBot="1" x14ac:dyDescent="0.35">
      <c r="A531" s="188">
        <v>1</v>
      </c>
      <c r="B531" s="188">
        <v>22020102</v>
      </c>
      <c r="C531" s="189" t="s">
        <v>3349</v>
      </c>
      <c r="D531" s="190">
        <v>553100</v>
      </c>
      <c r="E531" s="190">
        <v>602000</v>
      </c>
      <c r="F531" s="190">
        <v>3000000</v>
      </c>
      <c r="G531" s="195">
        <v>1800000</v>
      </c>
      <c r="H531" s="195">
        <v>1480000</v>
      </c>
      <c r="I531" s="217"/>
    </row>
    <row r="532" spans="1:9" ht="15" thickBot="1" x14ac:dyDescent="0.35">
      <c r="A532" s="188">
        <v>2</v>
      </c>
      <c r="B532" s="188">
        <v>22020201</v>
      </c>
      <c r="C532" s="189" t="s">
        <v>3363</v>
      </c>
      <c r="D532" s="190">
        <v>50000</v>
      </c>
      <c r="E532" s="190">
        <v>70000</v>
      </c>
      <c r="F532" s="190">
        <v>1200000</v>
      </c>
      <c r="G532" s="195">
        <v>500000</v>
      </c>
      <c r="H532" s="195">
        <v>500000</v>
      </c>
      <c r="I532" s="217"/>
    </row>
    <row r="533" spans="1:9" ht="15" thickBot="1" x14ac:dyDescent="0.35">
      <c r="A533" s="188">
        <v>3</v>
      </c>
      <c r="B533" s="188">
        <v>22020202</v>
      </c>
      <c r="C533" s="189" t="s">
        <v>3350</v>
      </c>
      <c r="D533" s="192">
        <v>0</v>
      </c>
      <c r="E533" s="190">
        <v>70000</v>
      </c>
      <c r="F533" s="190">
        <v>2000000</v>
      </c>
      <c r="G533" s="195">
        <v>200000</v>
      </c>
      <c r="H533" s="195">
        <v>200000</v>
      </c>
      <c r="I533" s="217"/>
    </row>
    <row r="534" spans="1:9" ht="17.399999999999999" thickBot="1" x14ac:dyDescent="0.35">
      <c r="A534" s="188">
        <v>4</v>
      </c>
      <c r="B534" s="188">
        <v>22020301</v>
      </c>
      <c r="C534" s="189" t="s">
        <v>3352</v>
      </c>
      <c r="D534" s="190">
        <v>426400</v>
      </c>
      <c r="E534" s="190">
        <v>125000</v>
      </c>
      <c r="F534" s="190">
        <v>1000000</v>
      </c>
      <c r="G534" s="195">
        <v>200000</v>
      </c>
      <c r="H534" s="195">
        <v>200000</v>
      </c>
      <c r="I534" s="217"/>
    </row>
    <row r="535" spans="1:9" ht="15" thickBot="1" x14ac:dyDescent="0.35">
      <c r="A535" s="188">
        <v>5</v>
      </c>
      <c r="B535" s="188">
        <v>22020402</v>
      </c>
      <c r="C535" s="189" t="s">
        <v>3366</v>
      </c>
      <c r="D535" s="190">
        <v>168000</v>
      </c>
      <c r="E535" s="190">
        <v>200000</v>
      </c>
      <c r="F535" s="190">
        <v>2300000</v>
      </c>
      <c r="G535" s="195">
        <v>800000</v>
      </c>
      <c r="H535" s="195">
        <v>800000</v>
      </c>
      <c r="I535" s="217"/>
    </row>
    <row r="536" spans="1:9" ht="15" thickBot="1" x14ac:dyDescent="0.35">
      <c r="A536" s="188">
        <v>6</v>
      </c>
      <c r="B536" s="188">
        <v>22020501</v>
      </c>
      <c r="C536" s="189" t="s">
        <v>3370</v>
      </c>
      <c r="D536" s="192">
        <v>0</v>
      </c>
      <c r="E536" s="192">
        <v>0</v>
      </c>
      <c r="F536" s="192">
        <v>0</v>
      </c>
      <c r="G536" s="195">
        <v>1400000</v>
      </c>
      <c r="H536" s="195">
        <v>1400000</v>
      </c>
      <c r="I536" s="217"/>
    </row>
    <row r="537" spans="1:9" ht="15" thickBot="1" x14ac:dyDescent="0.35">
      <c r="A537" s="188">
        <v>7</v>
      </c>
      <c r="B537" s="188">
        <v>22021007</v>
      </c>
      <c r="C537" s="189" t="s">
        <v>3362</v>
      </c>
      <c r="D537" s="190">
        <v>220000</v>
      </c>
      <c r="E537" s="190">
        <v>95000</v>
      </c>
      <c r="F537" s="190">
        <v>1300000</v>
      </c>
      <c r="G537" s="195">
        <v>100000</v>
      </c>
      <c r="H537" s="195">
        <v>100000</v>
      </c>
      <c r="I537" s="217"/>
    </row>
    <row r="538" spans="1:9" ht="15" thickBot="1" x14ac:dyDescent="0.35">
      <c r="A538" s="665" t="s">
        <v>365</v>
      </c>
      <c r="B538" s="666"/>
      <c r="C538" s="667"/>
      <c r="D538" s="191">
        <v>1417500</v>
      </c>
      <c r="E538" s="191">
        <v>1162000</v>
      </c>
      <c r="F538" s="191">
        <v>10800000</v>
      </c>
      <c r="G538" s="196">
        <v>5000000</v>
      </c>
      <c r="H538" s="196">
        <f>SUM(H531:H537)</f>
        <v>4680000</v>
      </c>
      <c r="I538" s="217"/>
    </row>
    <row r="539" spans="1:9" ht="15" customHeight="1" thickBot="1" x14ac:dyDescent="0.35">
      <c r="A539" s="187">
        <v>53</v>
      </c>
      <c r="B539" s="187">
        <v>21502100100</v>
      </c>
      <c r="C539" s="663" t="s">
        <v>3032</v>
      </c>
      <c r="D539" s="664"/>
      <c r="E539" s="664"/>
      <c r="F539" s="664"/>
      <c r="G539" s="664"/>
      <c r="H539" s="664"/>
      <c r="I539" s="217"/>
    </row>
    <row r="540" spans="1:9" ht="15" thickBot="1" x14ac:dyDescent="0.35">
      <c r="A540" s="188">
        <v>1</v>
      </c>
      <c r="B540" s="188">
        <v>22020101</v>
      </c>
      <c r="C540" s="189" t="s">
        <v>3387</v>
      </c>
      <c r="D540" s="190">
        <v>108081</v>
      </c>
      <c r="E540" s="190">
        <v>44460</v>
      </c>
      <c r="F540" s="190">
        <v>250000</v>
      </c>
      <c r="G540" s="195">
        <v>140000</v>
      </c>
      <c r="H540" s="195">
        <v>140000</v>
      </c>
      <c r="I540" s="217"/>
    </row>
    <row r="541" spans="1:9" ht="15" thickBot="1" x14ac:dyDescent="0.35">
      <c r="A541" s="188">
        <v>2</v>
      </c>
      <c r="B541" s="188">
        <v>22020102</v>
      </c>
      <c r="C541" s="189" t="s">
        <v>3349</v>
      </c>
      <c r="D541" s="190">
        <v>24028</v>
      </c>
      <c r="E541" s="190">
        <v>44460</v>
      </c>
      <c r="F541" s="190">
        <v>250000</v>
      </c>
      <c r="G541" s="195">
        <v>140000</v>
      </c>
      <c r="H541" s="195">
        <v>140000</v>
      </c>
      <c r="I541" s="217"/>
    </row>
    <row r="542" spans="1:9" ht="15" thickBot="1" x14ac:dyDescent="0.35">
      <c r="A542" s="188">
        <v>3</v>
      </c>
      <c r="B542" s="188">
        <v>22020201</v>
      </c>
      <c r="C542" s="189" t="s">
        <v>3363</v>
      </c>
      <c r="D542" s="190">
        <v>18016</v>
      </c>
      <c r="E542" s="190">
        <v>16100</v>
      </c>
      <c r="F542" s="190">
        <v>90000</v>
      </c>
      <c r="G542" s="195">
        <v>50000</v>
      </c>
      <c r="H542" s="195">
        <v>50000</v>
      </c>
      <c r="I542" s="217"/>
    </row>
    <row r="543" spans="1:9" ht="15" thickBot="1" x14ac:dyDescent="0.35">
      <c r="A543" s="188">
        <v>4</v>
      </c>
      <c r="B543" s="188">
        <v>22020202</v>
      </c>
      <c r="C543" s="189" t="s">
        <v>3350</v>
      </c>
      <c r="D543" s="190">
        <v>48038</v>
      </c>
      <c r="E543" s="190">
        <v>16100</v>
      </c>
      <c r="F543" s="190">
        <v>90000</v>
      </c>
      <c r="G543" s="195">
        <v>50000</v>
      </c>
      <c r="H543" s="195">
        <v>50000</v>
      </c>
      <c r="I543" s="217"/>
    </row>
    <row r="544" spans="1:9" ht="17.399999999999999" thickBot="1" x14ac:dyDescent="0.35">
      <c r="A544" s="188">
        <v>5</v>
      </c>
      <c r="B544" s="188">
        <v>22020301</v>
      </c>
      <c r="C544" s="189" t="s">
        <v>3352</v>
      </c>
      <c r="D544" s="190">
        <v>3003</v>
      </c>
      <c r="E544" s="190">
        <v>16100</v>
      </c>
      <c r="F544" s="190">
        <v>90000</v>
      </c>
      <c r="G544" s="195">
        <v>50000</v>
      </c>
      <c r="H544" s="195">
        <v>50000</v>
      </c>
      <c r="I544" s="217"/>
    </row>
    <row r="545" spans="1:9" ht="15" thickBot="1" x14ac:dyDescent="0.35">
      <c r="A545" s="188">
        <v>6</v>
      </c>
      <c r="B545" s="188">
        <v>22020305</v>
      </c>
      <c r="C545" s="189" t="s">
        <v>3355</v>
      </c>
      <c r="D545" s="190">
        <v>66050</v>
      </c>
      <c r="E545" s="190">
        <v>1930</v>
      </c>
      <c r="F545" s="190">
        <v>10000</v>
      </c>
      <c r="G545" s="195">
        <v>10000</v>
      </c>
      <c r="H545" s="195">
        <v>10000</v>
      </c>
      <c r="I545" s="217"/>
    </row>
    <row r="546" spans="1:9" ht="17.399999999999999" thickBot="1" x14ac:dyDescent="0.35">
      <c r="A546" s="188">
        <v>7</v>
      </c>
      <c r="B546" s="188">
        <v>22020401</v>
      </c>
      <c r="C546" s="189" t="s">
        <v>3356</v>
      </c>
      <c r="D546" s="190">
        <v>30022</v>
      </c>
      <c r="E546" s="190">
        <v>9730</v>
      </c>
      <c r="F546" s="190">
        <v>180000</v>
      </c>
      <c r="G546" s="195">
        <v>30000</v>
      </c>
      <c r="H546" s="195">
        <v>30000</v>
      </c>
      <c r="I546" s="217"/>
    </row>
    <row r="547" spans="1:9" ht="15" thickBot="1" x14ac:dyDescent="0.35">
      <c r="A547" s="188">
        <v>8</v>
      </c>
      <c r="B547" s="188">
        <v>22020402</v>
      </c>
      <c r="C547" s="189" t="s">
        <v>3366</v>
      </c>
      <c r="D547" s="190">
        <v>11998</v>
      </c>
      <c r="E547" s="190">
        <v>19302</v>
      </c>
      <c r="F547" s="190">
        <v>100000</v>
      </c>
      <c r="G547" s="195">
        <v>55000</v>
      </c>
      <c r="H547" s="195">
        <v>55000</v>
      </c>
      <c r="I547" s="217"/>
    </row>
    <row r="548" spans="1:9" ht="15" thickBot="1" x14ac:dyDescent="0.35">
      <c r="A548" s="188">
        <v>9</v>
      </c>
      <c r="B548" s="188">
        <v>22020501</v>
      </c>
      <c r="C548" s="189" t="s">
        <v>3370</v>
      </c>
      <c r="D548" s="190">
        <v>48038</v>
      </c>
      <c r="E548" s="190">
        <v>70900</v>
      </c>
      <c r="F548" s="190">
        <v>400000</v>
      </c>
      <c r="G548" s="195">
        <v>225000</v>
      </c>
      <c r="H548" s="195">
        <v>225000</v>
      </c>
      <c r="I548" s="217"/>
    </row>
    <row r="549" spans="1:9" ht="15" thickBot="1" x14ac:dyDescent="0.35">
      <c r="A549" s="188">
        <v>10</v>
      </c>
      <c r="B549" s="188">
        <v>22021001</v>
      </c>
      <c r="C549" s="189" t="s">
        <v>3360</v>
      </c>
      <c r="D549" s="190">
        <v>3003</v>
      </c>
      <c r="E549" s="190">
        <v>16100</v>
      </c>
      <c r="F549" s="190">
        <v>90000</v>
      </c>
      <c r="G549" s="195">
        <v>50000</v>
      </c>
      <c r="H549" s="195">
        <v>50000</v>
      </c>
      <c r="I549" s="217"/>
    </row>
    <row r="550" spans="1:9" ht="15" thickBot="1" x14ac:dyDescent="0.35">
      <c r="A550" s="188">
        <v>11</v>
      </c>
      <c r="B550" s="188">
        <v>22021007</v>
      </c>
      <c r="C550" s="189" t="s">
        <v>3362</v>
      </c>
      <c r="D550" s="190">
        <v>11998</v>
      </c>
      <c r="E550" s="190">
        <v>44460</v>
      </c>
      <c r="F550" s="190">
        <v>250000</v>
      </c>
      <c r="G550" s="195">
        <v>140000</v>
      </c>
      <c r="H550" s="195">
        <v>140000</v>
      </c>
      <c r="I550" s="217"/>
    </row>
    <row r="551" spans="1:9" ht="15" thickBot="1" x14ac:dyDescent="0.35">
      <c r="A551" s="188">
        <v>12</v>
      </c>
      <c r="B551" s="188">
        <v>41040105</v>
      </c>
      <c r="C551" s="189" t="s">
        <v>3382</v>
      </c>
      <c r="D551" s="190">
        <v>3003</v>
      </c>
      <c r="E551" s="190">
        <v>22500</v>
      </c>
      <c r="F551" s="192">
        <v>0</v>
      </c>
      <c r="G551" s="195">
        <v>60000</v>
      </c>
      <c r="H551" s="195">
        <v>60000</v>
      </c>
      <c r="I551" s="217"/>
    </row>
    <row r="552" spans="1:9" ht="15" thickBot="1" x14ac:dyDescent="0.35">
      <c r="A552" s="665" t="s">
        <v>365</v>
      </c>
      <c r="B552" s="666"/>
      <c r="C552" s="667"/>
      <c r="D552" s="191">
        <v>375278</v>
      </c>
      <c r="E552" s="191">
        <v>322142</v>
      </c>
      <c r="F552" s="191">
        <v>1800000</v>
      </c>
      <c r="G552" s="196">
        <v>1000000</v>
      </c>
      <c r="H552" s="196">
        <f>SUM(H540:H551)</f>
        <v>1000000</v>
      </c>
      <c r="I552" s="217"/>
    </row>
    <row r="553" spans="1:9" ht="15" customHeight="1" thickBot="1" x14ac:dyDescent="0.35">
      <c r="A553" s="187">
        <v>54</v>
      </c>
      <c r="B553" s="187">
        <v>21510200100</v>
      </c>
      <c r="C553" s="663" t="s">
        <v>39</v>
      </c>
      <c r="D553" s="664"/>
      <c r="E553" s="664"/>
      <c r="F553" s="664"/>
      <c r="G553" s="664"/>
      <c r="H553" s="664"/>
      <c r="I553" s="217"/>
    </row>
    <row r="554" spans="1:9" ht="15" thickBot="1" x14ac:dyDescent="0.35">
      <c r="A554" s="188">
        <v>1</v>
      </c>
      <c r="B554" s="188">
        <v>22020102</v>
      </c>
      <c r="C554" s="189" t="s">
        <v>3349</v>
      </c>
      <c r="D554" s="190">
        <v>315000</v>
      </c>
      <c r="E554" s="190">
        <v>3512000</v>
      </c>
      <c r="F554" s="190">
        <v>2000000</v>
      </c>
      <c r="G554" s="195">
        <v>2200000</v>
      </c>
      <c r="H554" s="195">
        <v>2200000</v>
      </c>
      <c r="I554" s="217"/>
    </row>
    <row r="555" spans="1:9" ht="15" thickBot="1" x14ac:dyDescent="0.35">
      <c r="A555" s="188">
        <v>2</v>
      </c>
      <c r="B555" s="188">
        <v>22020201</v>
      </c>
      <c r="C555" s="189" t="s">
        <v>3363</v>
      </c>
      <c r="D555" s="190">
        <v>23000</v>
      </c>
      <c r="E555" s="192">
        <v>0</v>
      </c>
      <c r="F555" s="190">
        <v>200000</v>
      </c>
      <c r="G555" s="195">
        <v>300000</v>
      </c>
      <c r="H555" s="195">
        <v>300000</v>
      </c>
      <c r="I555" s="217"/>
    </row>
    <row r="556" spans="1:9" ht="15" thickBot="1" x14ac:dyDescent="0.35">
      <c r="A556" s="188">
        <v>3</v>
      </c>
      <c r="B556" s="188">
        <v>22020202</v>
      </c>
      <c r="C556" s="189" t="s">
        <v>3350</v>
      </c>
      <c r="D556" s="192">
        <v>0</v>
      </c>
      <c r="E556" s="192">
        <v>0</v>
      </c>
      <c r="F556" s="190">
        <v>20000</v>
      </c>
      <c r="G556" s="195">
        <v>100000</v>
      </c>
      <c r="H556" s="195">
        <v>100000</v>
      </c>
      <c r="I556" s="217"/>
    </row>
    <row r="557" spans="1:9" ht="17.399999999999999" thickBot="1" x14ac:dyDescent="0.35">
      <c r="A557" s="188">
        <v>4</v>
      </c>
      <c r="B557" s="188">
        <v>22020301</v>
      </c>
      <c r="C557" s="189" t="s">
        <v>3352</v>
      </c>
      <c r="D557" s="190">
        <v>53500</v>
      </c>
      <c r="E557" s="190">
        <v>82000</v>
      </c>
      <c r="F557" s="190">
        <v>50000</v>
      </c>
      <c r="G557" s="195">
        <v>1700000</v>
      </c>
      <c r="H557" s="195">
        <v>275000</v>
      </c>
      <c r="I557" s="217"/>
    </row>
    <row r="558" spans="1:9" ht="15" thickBot="1" x14ac:dyDescent="0.35">
      <c r="A558" s="188">
        <v>5</v>
      </c>
      <c r="B558" s="188">
        <v>22020305</v>
      </c>
      <c r="C558" s="189" t="s">
        <v>3355</v>
      </c>
      <c r="D558" s="190">
        <v>12500</v>
      </c>
      <c r="E558" s="192">
        <v>0</v>
      </c>
      <c r="F558" s="190">
        <v>100000</v>
      </c>
      <c r="G558" s="195">
        <v>100000</v>
      </c>
      <c r="H558" s="195">
        <v>100000</v>
      </c>
      <c r="I558" s="217"/>
    </row>
    <row r="559" spans="1:9" ht="17.399999999999999" thickBot="1" x14ac:dyDescent="0.35">
      <c r="A559" s="188">
        <v>6</v>
      </c>
      <c r="B559" s="188">
        <v>22020401</v>
      </c>
      <c r="C559" s="189" t="s">
        <v>3356</v>
      </c>
      <c r="D559" s="190">
        <v>243000</v>
      </c>
      <c r="E559" s="190">
        <v>270000</v>
      </c>
      <c r="F559" s="190">
        <v>500000</v>
      </c>
      <c r="G559" s="195">
        <v>1500000</v>
      </c>
      <c r="H559" s="195">
        <v>500000</v>
      </c>
      <c r="I559" s="217"/>
    </row>
    <row r="560" spans="1:9" ht="15" thickBot="1" x14ac:dyDescent="0.35">
      <c r="A560" s="188">
        <v>7</v>
      </c>
      <c r="B560" s="188">
        <v>22020402</v>
      </c>
      <c r="C560" s="189" t="s">
        <v>3366</v>
      </c>
      <c r="D560" s="190">
        <v>241500</v>
      </c>
      <c r="E560" s="190">
        <v>85000</v>
      </c>
      <c r="F560" s="190">
        <v>200000</v>
      </c>
      <c r="G560" s="195">
        <v>100000</v>
      </c>
      <c r="H560" s="195">
        <v>100000</v>
      </c>
      <c r="I560" s="217"/>
    </row>
    <row r="561" spans="1:9" ht="15" thickBot="1" x14ac:dyDescent="0.35">
      <c r="A561" s="188">
        <v>8</v>
      </c>
      <c r="B561" s="188">
        <v>22020501</v>
      </c>
      <c r="C561" s="189" t="s">
        <v>3370</v>
      </c>
      <c r="D561" s="190">
        <v>100000</v>
      </c>
      <c r="E561" s="190">
        <v>90000</v>
      </c>
      <c r="F561" s="190">
        <v>500000</v>
      </c>
      <c r="G561" s="195">
        <v>700000</v>
      </c>
      <c r="H561" s="195">
        <v>500000</v>
      </c>
      <c r="I561" s="217"/>
    </row>
    <row r="562" spans="1:9" ht="15" thickBot="1" x14ac:dyDescent="0.35">
      <c r="A562" s="188">
        <v>9</v>
      </c>
      <c r="B562" s="188">
        <v>22021001</v>
      </c>
      <c r="C562" s="189" t="s">
        <v>3360</v>
      </c>
      <c r="D562" s="190">
        <v>245500</v>
      </c>
      <c r="E562" s="192">
        <v>0</v>
      </c>
      <c r="F562" s="190">
        <v>150000</v>
      </c>
      <c r="G562" s="195">
        <v>300000</v>
      </c>
      <c r="H562" s="195">
        <v>300000</v>
      </c>
      <c r="I562" s="217"/>
    </row>
    <row r="563" spans="1:9" ht="15" thickBot="1" x14ac:dyDescent="0.35">
      <c r="A563" s="188">
        <v>10</v>
      </c>
      <c r="B563" s="188">
        <v>22021007</v>
      </c>
      <c r="C563" s="189" t="s">
        <v>3362</v>
      </c>
      <c r="D563" s="190">
        <v>65000</v>
      </c>
      <c r="E563" s="190">
        <v>150000</v>
      </c>
      <c r="F563" s="190">
        <v>330000</v>
      </c>
      <c r="G563" s="195">
        <v>500000</v>
      </c>
      <c r="H563" s="195">
        <v>500000</v>
      </c>
      <c r="I563" s="217"/>
    </row>
    <row r="564" spans="1:9" ht="15" thickBot="1" x14ac:dyDescent="0.35">
      <c r="A564" s="665" t="s">
        <v>365</v>
      </c>
      <c r="B564" s="666"/>
      <c r="C564" s="667"/>
      <c r="D564" s="191">
        <v>1299000</v>
      </c>
      <c r="E564" s="191">
        <v>4189000</v>
      </c>
      <c r="F564" s="191">
        <v>4050000</v>
      </c>
      <c r="G564" s="196">
        <v>7500000</v>
      </c>
      <c r="H564" s="196">
        <f>SUM(H554:H563)</f>
        <v>4875000</v>
      </c>
      <c r="I564" s="217"/>
    </row>
    <row r="565" spans="1:9" ht="15" thickBot="1" x14ac:dyDescent="0.35">
      <c r="A565" s="187">
        <v>55</v>
      </c>
      <c r="B565" s="187">
        <v>21510200200</v>
      </c>
      <c r="C565" s="663" t="s">
        <v>3024</v>
      </c>
      <c r="D565" s="664"/>
      <c r="E565" s="664"/>
      <c r="F565" s="664"/>
      <c r="G565" s="664"/>
      <c r="H565" s="664"/>
      <c r="I565" s="217"/>
    </row>
    <row r="566" spans="1:9" ht="15" thickBot="1" x14ac:dyDescent="0.35">
      <c r="A566" s="188">
        <v>1</v>
      </c>
      <c r="B566" s="188">
        <v>22020102</v>
      </c>
      <c r="C566" s="189" t="s">
        <v>3349</v>
      </c>
      <c r="D566" s="190">
        <v>1500000</v>
      </c>
      <c r="E566" s="190">
        <v>1047500</v>
      </c>
      <c r="F566" s="190">
        <v>2000000</v>
      </c>
      <c r="G566" s="195">
        <v>1500000</v>
      </c>
      <c r="H566" s="195">
        <v>1400000</v>
      </c>
      <c r="I566" s="217"/>
    </row>
    <row r="567" spans="1:9" ht="15" thickBot="1" x14ac:dyDescent="0.35">
      <c r="A567" s="188">
        <v>2</v>
      </c>
      <c r="B567" s="188">
        <v>22020201</v>
      </c>
      <c r="C567" s="189" t="s">
        <v>3363</v>
      </c>
      <c r="D567" s="192">
        <v>0</v>
      </c>
      <c r="E567" s="192">
        <v>0</v>
      </c>
      <c r="F567" s="192">
        <v>0</v>
      </c>
      <c r="G567" s="195">
        <v>200000</v>
      </c>
      <c r="H567" s="195">
        <v>200000</v>
      </c>
      <c r="I567" s="217"/>
    </row>
    <row r="568" spans="1:9" ht="15" thickBot="1" x14ac:dyDescent="0.35">
      <c r="A568" s="188">
        <v>3</v>
      </c>
      <c r="B568" s="188">
        <v>22020202</v>
      </c>
      <c r="C568" s="189" t="s">
        <v>3350</v>
      </c>
      <c r="D568" s="190">
        <v>500000</v>
      </c>
      <c r="E568" s="190">
        <v>295000</v>
      </c>
      <c r="F568" s="190">
        <v>300000</v>
      </c>
      <c r="G568" s="195">
        <v>500000</v>
      </c>
      <c r="H568" s="195">
        <v>500000</v>
      </c>
      <c r="I568" s="217"/>
    </row>
    <row r="569" spans="1:9" ht="17.399999999999999" thickBot="1" x14ac:dyDescent="0.35">
      <c r="A569" s="188">
        <v>4</v>
      </c>
      <c r="B569" s="188">
        <v>22020301</v>
      </c>
      <c r="C569" s="189" t="s">
        <v>3352</v>
      </c>
      <c r="D569" s="190">
        <v>200000</v>
      </c>
      <c r="E569" s="190">
        <v>147500</v>
      </c>
      <c r="F569" s="190">
        <v>1800000</v>
      </c>
      <c r="G569" s="195">
        <v>200000</v>
      </c>
      <c r="H569" s="195">
        <v>200000</v>
      </c>
      <c r="I569" s="217"/>
    </row>
    <row r="570" spans="1:9" ht="15" thickBot="1" x14ac:dyDescent="0.35">
      <c r="A570" s="188">
        <v>5</v>
      </c>
      <c r="B570" s="188">
        <v>22020305</v>
      </c>
      <c r="C570" s="189" t="s">
        <v>3355</v>
      </c>
      <c r="D570" s="190">
        <v>700000</v>
      </c>
      <c r="E570" s="190">
        <v>577000</v>
      </c>
      <c r="F570" s="190">
        <v>800000</v>
      </c>
      <c r="G570" s="195">
        <v>700000</v>
      </c>
      <c r="H570" s="195">
        <v>700000</v>
      </c>
      <c r="I570" s="217"/>
    </row>
    <row r="571" spans="1:9" ht="17.399999999999999" thickBot="1" x14ac:dyDescent="0.35">
      <c r="A571" s="188">
        <v>6</v>
      </c>
      <c r="B571" s="188">
        <v>22020401</v>
      </c>
      <c r="C571" s="189" t="s">
        <v>3356</v>
      </c>
      <c r="D571" s="190">
        <v>1100000</v>
      </c>
      <c r="E571" s="190">
        <v>892000</v>
      </c>
      <c r="F571" s="190">
        <v>3000000</v>
      </c>
      <c r="G571" s="195">
        <v>1100000</v>
      </c>
      <c r="H571" s="195">
        <v>1000000</v>
      </c>
      <c r="I571" s="217"/>
    </row>
    <row r="572" spans="1:9" ht="15" thickBot="1" x14ac:dyDescent="0.35">
      <c r="A572" s="188">
        <v>7</v>
      </c>
      <c r="B572" s="188">
        <v>22020402</v>
      </c>
      <c r="C572" s="189" t="s">
        <v>3366</v>
      </c>
      <c r="D572" s="192">
        <v>0</v>
      </c>
      <c r="E572" s="192">
        <v>0</v>
      </c>
      <c r="F572" s="192">
        <v>0</v>
      </c>
      <c r="G572" s="195">
        <v>800000</v>
      </c>
      <c r="H572" s="195">
        <v>500000</v>
      </c>
      <c r="I572" s="217"/>
    </row>
    <row r="573" spans="1:9" ht="15" thickBot="1" x14ac:dyDescent="0.35">
      <c r="A573" s="188">
        <v>8</v>
      </c>
      <c r="B573" s="188">
        <v>22020501</v>
      </c>
      <c r="C573" s="189" t="s">
        <v>3370</v>
      </c>
      <c r="D573" s="190">
        <v>1500000</v>
      </c>
      <c r="E573" s="190">
        <v>1145000</v>
      </c>
      <c r="F573" s="190">
        <v>600000</v>
      </c>
      <c r="G573" s="195">
        <v>1500000</v>
      </c>
      <c r="H573" s="195">
        <v>1000000</v>
      </c>
      <c r="I573" s="217"/>
    </row>
    <row r="574" spans="1:9" ht="15" thickBot="1" x14ac:dyDescent="0.35">
      <c r="A574" s="188">
        <v>9</v>
      </c>
      <c r="B574" s="188">
        <v>22021001</v>
      </c>
      <c r="C574" s="189" t="s">
        <v>3360</v>
      </c>
      <c r="D574" s="190">
        <v>500000</v>
      </c>
      <c r="E574" s="190">
        <v>553000</v>
      </c>
      <c r="F574" s="190">
        <v>500000</v>
      </c>
      <c r="G574" s="195">
        <v>500000</v>
      </c>
      <c r="H574" s="195">
        <v>500000</v>
      </c>
      <c r="I574" s="217"/>
    </row>
    <row r="575" spans="1:9" ht="15" thickBot="1" x14ac:dyDescent="0.35">
      <c r="A575" s="188">
        <v>10</v>
      </c>
      <c r="B575" s="188">
        <v>22021007</v>
      </c>
      <c r="C575" s="189" t="s">
        <v>3362</v>
      </c>
      <c r="D575" s="192">
        <v>0</v>
      </c>
      <c r="E575" s="192">
        <v>0</v>
      </c>
      <c r="F575" s="192">
        <v>0</v>
      </c>
      <c r="G575" s="195">
        <v>2000000</v>
      </c>
      <c r="H575" s="195">
        <v>500000</v>
      </c>
      <c r="I575" s="217"/>
    </row>
    <row r="576" spans="1:9" ht="15" thickBot="1" x14ac:dyDescent="0.35">
      <c r="A576" s="665" t="s">
        <v>365</v>
      </c>
      <c r="B576" s="666"/>
      <c r="C576" s="667"/>
      <c r="D576" s="191">
        <v>6000000</v>
      </c>
      <c r="E576" s="191">
        <v>4657000</v>
      </c>
      <c r="F576" s="191">
        <v>9000000</v>
      </c>
      <c r="G576" s="196">
        <v>9000000</v>
      </c>
      <c r="H576" s="196">
        <f>SUM(H566:H575)</f>
        <v>6500000</v>
      </c>
      <c r="I576" s="217"/>
    </row>
    <row r="577" spans="1:9" ht="15" customHeight="1" thickBot="1" x14ac:dyDescent="0.35">
      <c r="A577" s="187">
        <v>56</v>
      </c>
      <c r="B577" s="187">
        <v>21511000100</v>
      </c>
      <c r="C577" s="663" t="s">
        <v>125</v>
      </c>
      <c r="D577" s="664"/>
      <c r="E577" s="664"/>
      <c r="F577" s="664"/>
      <c r="G577" s="664"/>
      <c r="H577" s="664"/>
      <c r="I577" s="217"/>
    </row>
    <row r="578" spans="1:9" ht="15" thickBot="1" x14ac:dyDescent="0.35">
      <c r="A578" s="188">
        <v>1</v>
      </c>
      <c r="B578" s="188">
        <v>22020102</v>
      </c>
      <c r="C578" s="189" t="s">
        <v>3349</v>
      </c>
      <c r="D578" s="190">
        <v>970000</v>
      </c>
      <c r="E578" s="190">
        <v>543000</v>
      </c>
      <c r="F578" s="190">
        <v>800000</v>
      </c>
      <c r="G578" s="195">
        <v>750000</v>
      </c>
      <c r="H578" s="195">
        <v>750000</v>
      </c>
      <c r="I578" s="217"/>
    </row>
    <row r="579" spans="1:9" ht="15" thickBot="1" x14ac:dyDescent="0.35">
      <c r="A579" s="188">
        <v>2</v>
      </c>
      <c r="B579" s="188">
        <v>22020201</v>
      </c>
      <c r="C579" s="189" t="s">
        <v>3363</v>
      </c>
      <c r="D579" s="190">
        <v>80000</v>
      </c>
      <c r="E579" s="190">
        <v>40000</v>
      </c>
      <c r="F579" s="190">
        <v>100000</v>
      </c>
      <c r="G579" s="195">
        <v>200000</v>
      </c>
      <c r="H579" s="195">
        <v>200000</v>
      </c>
      <c r="I579" s="217"/>
    </row>
    <row r="580" spans="1:9" ht="15" thickBot="1" x14ac:dyDescent="0.35">
      <c r="A580" s="188">
        <v>3</v>
      </c>
      <c r="B580" s="188">
        <v>22020202</v>
      </c>
      <c r="C580" s="189" t="s">
        <v>3350</v>
      </c>
      <c r="D580" s="190">
        <v>70000</v>
      </c>
      <c r="E580" s="190">
        <v>20000</v>
      </c>
      <c r="F580" s="190">
        <v>80000</v>
      </c>
      <c r="G580" s="195">
        <v>80000</v>
      </c>
      <c r="H580" s="195">
        <v>80000</v>
      </c>
      <c r="I580" s="217"/>
    </row>
    <row r="581" spans="1:9" ht="17.399999999999999" thickBot="1" x14ac:dyDescent="0.35">
      <c r="A581" s="188">
        <v>4</v>
      </c>
      <c r="B581" s="188">
        <v>22020301</v>
      </c>
      <c r="C581" s="189" t="s">
        <v>3352</v>
      </c>
      <c r="D581" s="190">
        <v>530000</v>
      </c>
      <c r="E581" s="190">
        <v>250000</v>
      </c>
      <c r="F581" s="190">
        <v>600000</v>
      </c>
      <c r="G581" s="195">
        <v>600000</v>
      </c>
      <c r="H581" s="195">
        <v>300000</v>
      </c>
      <c r="I581" s="217"/>
    </row>
    <row r="582" spans="1:9" ht="15" thickBot="1" x14ac:dyDescent="0.35">
      <c r="A582" s="188">
        <v>5</v>
      </c>
      <c r="B582" s="188">
        <v>22020305</v>
      </c>
      <c r="C582" s="189" t="s">
        <v>3355</v>
      </c>
      <c r="D582" s="190">
        <v>312500</v>
      </c>
      <c r="E582" s="190">
        <v>160000</v>
      </c>
      <c r="F582" s="190">
        <v>500000</v>
      </c>
      <c r="G582" s="195">
        <v>500000</v>
      </c>
      <c r="H582" s="195">
        <v>200000</v>
      </c>
      <c r="I582" s="217"/>
    </row>
    <row r="583" spans="1:9" ht="17.399999999999999" thickBot="1" x14ac:dyDescent="0.35">
      <c r="A583" s="188">
        <v>6</v>
      </c>
      <c r="B583" s="188">
        <v>22020401</v>
      </c>
      <c r="C583" s="189" t="s">
        <v>3356</v>
      </c>
      <c r="D583" s="190">
        <v>831505</v>
      </c>
      <c r="E583" s="190">
        <v>554960</v>
      </c>
      <c r="F583" s="190">
        <v>950000</v>
      </c>
      <c r="G583" s="195">
        <v>900000</v>
      </c>
      <c r="H583" s="195">
        <v>500000</v>
      </c>
      <c r="I583" s="217"/>
    </row>
    <row r="584" spans="1:9" ht="15" thickBot="1" x14ac:dyDescent="0.35">
      <c r="A584" s="188">
        <v>7</v>
      </c>
      <c r="B584" s="188">
        <v>22020402</v>
      </c>
      <c r="C584" s="189" t="s">
        <v>3366</v>
      </c>
      <c r="D584" s="190">
        <v>315000</v>
      </c>
      <c r="E584" s="190">
        <v>130000</v>
      </c>
      <c r="F584" s="190">
        <v>400000</v>
      </c>
      <c r="G584" s="195">
        <v>450000</v>
      </c>
      <c r="H584" s="195">
        <v>350000</v>
      </c>
      <c r="I584" s="217"/>
    </row>
    <row r="585" spans="1:9" ht="15" thickBot="1" x14ac:dyDescent="0.35">
      <c r="A585" s="188">
        <v>8</v>
      </c>
      <c r="B585" s="188">
        <v>22020501</v>
      </c>
      <c r="C585" s="189" t="s">
        <v>3370</v>
      </c>
      <c r="D585" s="190">
        <v>723500</v>
      </c>
      <c r="E585" s="190">
        <v>82500</v>
      </c>
      <c r="F585" s="190">
        <v>150000</v>
      </c>
      <c r="G585" s="195">
        <v>400000</v>
      </c>
      <c r="H585" s="195">
        <v>400000</v>
      </c>
      <c r="I585" s="217"/>
    </row>
    <row r="586" spans="1:9" ht="15" thickBot="1" x14ac:dyDescent="0.35">
      <c r="A586" s="188">
        <v>9</v>
      </c>
      <c r="B586" s="188">
        <v>22020707</v>
      </c>
      <c r="C586" s="189" t="s">
        <v>3390</v>
      </c>
      <c r="D586" s="192">
        <v>0</v>
      </c>
      <c r="E586" s="192">
        <v>0</v>
      </c>
      <c r="F586" s="192">
        <v>0</v>
      </c>
      <c r="G586" s="195">
        <v>150000</v>
      </c>
      <c r="H586" s="195">
        <v>150000</v>
      </c>
      <c r="I586" s="217"/>
    </row>
    <row r="587" spans="1:9" ht="15" thickBot="1" x14ac:dyDescent="0.35">
      <c r="A587" s="188">
        <v>10</v>
      </c>
      <c r="B587" s="188">
        <v>22021001</v>
      </c>
      <c r="C587" s="189" t="s">
        <v>3360</v>
      </c>
      <c r="D587" s="190">
        <v>42500</v>
      </c>
      <c r="E587" s="190">
        <v>75500</v>
      </c>
      <c r="F587" s="190">
        <v>420000</v>
      </c>
      <c r="G587" s="195">
        <v>420000</v>
      </c>
      <c r="H587" s="195">
        <v>120000</v>
      </c>
      <c r="I587" s="217"/>
    </row>
    <row r="588" spans="1:9" ht="15" thickBot="1" x14ac:dyDescent="0.35">
      <c r="A588" s="188">
        <v>11</v>
      </c>
      <c r="B588" s="188">
        <v>22021003</v>
      </c>
      <c r="C588" s="189" t="s">
        <v>3376</v>
      </c>
      <c r="D588" s="192">
        <v>0</v>
      </c>
      <c r="E588" s="192">
        <v>0</v>
      </c>
      <c r="F588" s="190">
        <v>500000</v>
      </c>
      <c r="G588" s="195">
        <v>50000</v>
      </c>
      <c r="H588" s="195">
        <v>50000</v>
      </c>
      <c r="I588" s="217"/>
    </row>
    <row r="589" spans="1:9" ht="15" thickBot="1" x14ac:dyDescent="0.35">
      <c r="A589" s="188">
        <v>12</v>
      </c>
      <c r="B589" s="188">
        <v>22021007</v>
      </c>
      <c r="C589" s="189" t="s">
        <v>3362</v>
      </c>
      <c r="D589" s="190">
        <v>134500</v>
      </c>
      <c r="E589" s="190">
        <v>499500</v>
      </c>
      <c r="F589" s="190">
        <v>500000</v>
      </c>
      <c r="G589" s="195">
        <v>500000</v>
      </c>
      <c r="H589" s="195">
        <v>400000</v>
      </c>
      <c r="I589" s="217"/>
    </row>
    <row r="590" spans="1:9" ht="15" thickBot="1" x14ac:dyDescent="0.35">
      <c r="A590" s="665" t="s">
        <v>365</v>
      </c>
      <c r="B590" s="666"/>
      <c r="C590" s="667"/>
      <c r="D590" s="191">
        <v>4009505</v>
      </c>
      <c r="E590" s="191">
        <v>2355460</v>
      </c>
      <c r="F590" s="191">
        <v>5000000</v>
      </c>
      <c r="G590" s="196">
        <v>5000000</v>
      </c>
      <c r="H590" s="196">
        <f>SUM(H578:H589)</f>
        <v>3500000</v>
      </c>
      <c r="I590" s="217"/>
    </row>
    <row r="591" spans="1:9" ht="15" customHeight="1" thickBot="1" x14ac:dyDescent="0.35">
      <c r="A591" s="187">
        <v>57</v>
      </c>
      <c r="B591" s="187">
        <v>21511500100</v>
      </c>
      <c r="C591" s="663" t="s">
        <v>134</v>
      </c>
      <c r="D591" s="664"/>
      <c r="E591" s="664"/>
      <c r="F591" s="664"/>
      <c r="G591" s="664"/>
      <c r="H591" s="664"/>
      <c r="I591" s="217"/>
    </row>
    <row r="592" spans="1:9" ht="15" thickBot="1" x14ac:dyDescent="0.35">
      <c r="A592" s="188">
        <v>1</v>
      </c>
      <c r="B592" s="188">
        <v>22020101</v>
      </c>
      <c r="C592" s="189" t="s">
        <v>3387</v>
      </c>
      <c r="D592" s="190">
        <v>300000</v>
      </c>
      <c r="E592" s="192">
        <v>0</v>
      </c>
      <c r="F592" s="190">
        <v>1112000</v>
      </c>
      <c r="G592" s="195">
        <v>1112000</v>
      </c>
      <c r="H592" s="195">
        <v>520000</v>
      </c>
      <c r="I592" s="217"/>
    </row>
    <row r="593" spans="1:9" ht="15" thickBot="1" x14ac:dyDescent="0.35">
      <c r="A593" s="188">
        <v>2</v>
      </c>
      <c r="B593" s="188">
        <v>22020102</v>
      </c>
      <c r="C593" s="189" t="s">
        <v>3349</v>
      </c>
      <c r="D593" s="190">
        <v>200000</v>
      </c>
      <c r="E593" s="192">
        <v>0</v>
      </c>
      <c r="F593" s="190">
        <v>1440000</v>
      </c>
      <c r="G593" s="195">
        <v>1440000</v>
      </c>
      <c r="H593" s="195">
        <v>500000</v>
      </c>
      <c r="I593" s="217"/>
    </row>
    <row r="594" spans="1:9" ht="15" thickBot="1" x14ac:dyDescent="0.35">
      <c r="A594" s="188">
        <v>3</v>
      </c>
      <c r="B594" s="188">
        <v>22020201</v>
      </c>
      <c r="C594" s="189" t="s">
        <v>3363</v>
      </c>
      <c r="D594" s="190">
        <v>25000</v>
      </c>
      <c r="E594" s="192">
        <v>0</v>
      </c>
      <c r="F594" s="190">
        <v>187000</v>
      </c>
      <c r="G594" s="195">
        <v>187000</v>
      </c>
      <c r="H594" s="195">
        <v>187000</v>
      </c>
      <c r="I594" s="217"/>
    </row>
    <row r="595" spans="1:9" ht="15" thickBot="1" x14ac:dyDescent="0.35">
      <c r="A595" s="188">
        <v>4</v>
      </c>
      <c r="B595" s="188">
        <v>22020202</v>
      </c>
      <c r="C595" s="189" t="s">
        <v>3350</v>
      </c>
      <c r="D595" s="190">
        <v>25000</v>
      </c>
      <c r="E595" s="192">
        <v>0</v>
      </c>
      <c r="F595" s="190">
        <v>187000</v>
      </c>
      <c r="G595" s="195">
        <v>187000</v>
      </c>
      <c r="H595" s="195">
        <v>187000</v>
      </c>
      <c r="I595" s="217"/>
    </row>
    <row r="596" spans="1:9" ht="17.399999999999999" thickBot="1" x14ac:dyDescent="0.35">
      <c r="A596" s="188">
        <v>5</v>
      </c>
      <c r="B596" s="188">
        <v>22020301</v>
      </c>
      <c r="C596" s="189" t="s">
        <v>3352</v>
      </c>
      <c r="D596" s="190">
        <v>25000</v>
      </c>
      <c r="E596" s="192">
        <v>0</v>
      </c>
      <c r="F596" s="190">
        <v>150000</v>
      </c>
      <c r="G596" s="195">
        <v>150000</v>
      </c>
      <c r="H596" s="195">
        <v>150000</v>
      </c>
      <c r="I596" s="217"/>
    </row>
    <row r="597" spans="1:9" ht="15" thickBot="1" x14ac:dyDescent="0.35">
      <c r="A597" s="188">
        <v>6</v>
      </c>
      <c r="B597" s="188">
        <v>22020305</v>
      </c>
      <c r="C597" s="189" t="s">
        <v>3355</v>
      </c>
      <c r="D597" s="190">
        <v>25000</v>
      </c>
      <c r="E597" s="192">
        <v>0</v>
      </c>
      <c r="F597" s="190">
        <v>562000</v>
      </c>
      <c r="G597" s="195">
        <v>562000</v>
      </c>
      <c r="H597" s="195">
        <v>309000</v>
      </c>
      <c r="I597" s="217"/>
    </row>
    <row r="598" spans="1:9" ht="17.399999999999999" thickBot="1" x14ac:dyDescent="0.35">
      <c r="A598" s="188">
        <v>7</v>
      </c>
      <c r="B598" s="188">
        <v>22020401</v>
      </c>
      <c r="C598" s="189" t="s">
        <v>3356</v>
      </c>
      <c r="D598" s="190">
        <v>150000</v>
      </c>
      <c r="E598" s="192">
        <v>0</v>
      </c>
      <c r="F598" s="190">
        <v>375000</v>
      </c>
      <c r="G598" s="195">
        <v>375000</v>
      </c>
      <c r="H598" s="195">
        <v>200000</v>
      </c>
      <c r="I598" s="217"/>
    </row>
    <row r="599" spans="1:9" ht="15" thickBot="1" x14ac:dyDescent="0.35">
      <c r="A599" s="188">
        <v>8</v>
      </c>
      <c r="B599" s="188">
        <v>22020402</v>
      </c>
      <c r="C599" s="189" t="s">
        <v>3366</v>
      </c>
      <c r="D599" s="190">
        <v>50000</v>
      </c>
      <c r="E599" s="192">
        <v>0</v>
      </c>
      <c r="F599" s="190">
        <v>450000</v>
      </c>
      <c r="G599" s="195">
        <v>450000</v>
      </c>
      <c r="H599" s="195">
        <v>150000</v>
      </c>
      <c r="I599" s="217"/>
    </row>
    <row r="600" spans="1:9" ht="15" thickBot="1" x14ac:dyDescent="0.35">
      <c r="A600" s="188">
        <v>9</v>
      </c>
      <c r="B600" s="188">
        <v>22020501</v>
      </c>
      <c r="C600" s="189" t="s">
        <v>3370</v>
      </c>
      <c r="D600" s="190">
        <v>420000</v>
      </c>
      <c r="E600" s="192">
        <v>0</v>
      </c>
      <c r="F600" s="190">
        <v>1262000</v>
      </c>
      <c r="G600" s="195">
        <v>1262000</v>
      </c>
      <c r="H600" s="195">
        <v>800000</v>
      </c>
      <c r="I600" s="217"/>
    </row>
    <row r="601" spans="1:9" ht="15" thickBot="1" x14ac:dyDescent="0.35">
      <c r="A601" s="188">
        <v>10</v>
      </c>
      <c r="B601" s="188">
        <v>22020712</v>
      </c>
      <c r="C601" s="189" t="s">
        <v>3381</v>
      </c>
      <c r="D601" s="190">
        <v>25000</v>
      </c>
      <c r="E601" s="192">
        <v>0</v>
      </c>
      <c r="F601" s="190">
        <v>150000</v>
      </c>
      <c r="G601" s="195">
        <v>150000</v>
      </c>
      <c r="H601" s="195">
        <v>150000</v>
      </c>
      <c r="I601" s="217"/>
    </row>
    <row r="602" spans="1:9" ht="15" thickBot="1" x14ac:dyDescent="0.35">
      <c r="A602" s="188">
        <v>11</v>
      </c>
      <c r="B602" s="188">
        <v>22021001</v>
      </c>
      <c r="C602" s="189" t="s">
        <v>3360</v>
      </c>
      <c r="D602" s="190">
        <v>25000</v>
      </c>
      <c r="E602" s="192">
        <v>0</v>
      </c>
      <c r="F602" s="190">
        <v>150000</v>
      </c>
      <c r="G602" s="195">
        <v>150000</v>
      </c>
      <c r="H602" s="195">
        <v>150000</v>
      </c>
      <c r="I602" s="217"/>
    </row>
    <row r="603" spans="1:9" ht="15" thickBot="1" x14ac:dyDescent="0.35">
      <c r="A603" s="188">
        <v>12</v>
      </c>
      <c r="B603" s="188">
        <v>22021007</v>
      </c>
      <c r="C603" s="189" t="s">
        <v>3362</v>
      </c>
      <c r="D603" s="190">
        <v>50000</v>
      </c>
      <c r="E603" s="192">
        <v>0</v>
      </c>
      <c r="F603" s="190">
        <v>575000</v>
      </c>
      <c r="G603" s="195">
        <v>575000</v>
      </c>
      <c r="H603" s="195">
        <v>272000</v>
      </c>
      <c r="I603" s="217"/>
    </row>
    <row r="604" spans="1:9" ht="15" thickBot="1" x14ac:dyDescent="0.35">
      <c r="A604" s="188">
        <v>13</v>
      </c>
      <c r="B604" s="188">
        <v>41040105</v>
      </c>
      <c r="C604" s="189" t="s">
        <v>3382</v>
      </c>
      <c r="D604" s="190">
        <v>50000</v>
      </c>
      <c r="E604" s="192">
        <v>0</v>
      </c>
      <c r="F604" s="192">
        <v>0</v>
      </c>
      <c r="G604" s="197">
        <v>0</v>
      </c>
      <c r="H604" s="195">
        <v>0</v>
      </c>
      <c r="I604" s="217"/>
    </row>
    <row r="605" spans="1:9" ht="15" thickBot="1" x14ac:dyDescent="0.35">
      <c r="A605" s="665" t="s">
        <v>365</v>
      </c>
      <c r="B605" s="666"/>
      <c r="C605" s="667"/>
      <c r="D605" s="191">
        <v>1370000</v>
      </c>
      <c r="E605" s="193">
        <v>0</v>
      </c>
      <c r="F605" s="191">
        <v>6600000</v>
      </c>
      <c r="G605" s="196">
        <v>6600000</v>
      </c>
      <c r="H605" s="196">
        <f>SUM(H592:H604)</f>
        <v>3575000</v>
      </c>
      <c r="I605" s="217"/>
    </row>
    <row r="606" spans="1:9" ht="15" thickBot="1" x14ac:dyDescent="0.35">
      <c r="A606" s="187">
        <v>58</v>
      </c>
      <c r="B606" s="187">
        <v>21511600100</v>
      </c>
      <c r="C606" s="663" t="s">
        <v>314</v>
      </c>
      <c r="D606" s="664"/>
      <c r="E606" s="664"/>
      <c r="F606" s="664"/>
      <c r="G606" s="664"/>
      <c r="H606" s="664"/>
      <c r="I606" s="217"/>
    </row>
    <row r="607" spans="1:9" ht="15" thickBot="1" x14ac:dyDescent="0.35">
      <c r="A607" s="188">
        <v>1</v>
      </c>
      <c r="B607" s="188">
        <v>22020102</v>
      </c>
      <c r="C607" s="189" t="s">
        <v>3349</v>
      </c>
      <c r="D607" s="190">
        <v>1132000</v>
      </c>
      <c r="E607" s="190">
        <v>541000</v>
      </c>
      <c r="F607" s="190">
        <v>2410000</v>
      </c>
      <c r="G607" s="195">
        <v>1500000</v>
      </c>
      <c r="H607" s="195">
        <v>1200000</v>
      </c>
      <c r="I607" s="217"/>
    </row>
    <row r="608" spans="1:9" ht="15" thickBot="1" x14ac:dyDescent="0.35">
      <c r="A608" s="188">
        <v>2</v>
      </c>
      <c r="B608" s="188">
        <v>22020201</v>
      </c>
      <c r="C608" s="189" t="s">
        <v>3363</v>
      </c>
      <c r="D608" s="190">
        <v>68200</v>
      </c>
      <c r="E608" s="190">
        <v>264500</v>
      </c>
      <c r="F608" s="190">
        <v>400000</v>
      </c>
      <c r="G608" s="195">
        <v>500000</v>
      </c>
      <c r="H608" s="195">
        <v>500000</v>
      </c>
      <c r="I608" s="217"/>
    </row>
    <row r="609" spans="1:9" ht="15" thickBot="1" x14ac:dyDescent="0.35">
      <c r="A609" s="188">
        <v>3</v>
      </c>
      <c r="B609" s="188">
        <v>22020202</v>
      </c>
      <c r="C609" s="189" t="s">
        <v>3350</v>
      </c>
      <c r="D609" s="190">
        <v>50000</v>
      </c>
      <c r="E609" s="190">
        <v>192000</v>
      </c>
      <c r="F609" s="190">
        <v>200000</v>
      </c>
      <c r="G609" s="195">
        <v>43750</v>
      </c>
      <c r="H609" s="195">
        <v>43750</v>
      </c>
      <c r="I609" s="217"/>
    </row>
    <row r="610" spans="1:9" ht="17.399999999999999" thickBot="1" x14ac:dyDescent="0.35">
      <c r="A610" s="188">
        <v>4</v>
      </c>
      <c r="B610" s="188">
        <v>22020301</v>
      </c>
      <c r="C610" s="189" t="s">
        <v>3352</v>
      </c>
      <c r="D610" s="190">
        <v>270300</v>
      </c>
      <c r="E610" s="190">
        <v>269000</v>
      </c>
      <c r="F610" s="190">
        <v>500000</v>
      </c>
      <c r="G610" s="195">
        <v>600000</v>
      </c>
      <c r="H610" s="195">
        <v>600000</v>
      </c>
      <c r="I610" s="217"/>
    </row>
    <row r="611" spans="1:9" ht="15" thickBot="1" x14ac:dyDescent="0.35">
      <c r="A611" s="188">
        <v>5</v>
      </c>
      <c r="B611" s="188">
        <v>22020306</v>
      </c>
      <c r="C611" s="189" t="s">
        <v>3383</v>
      </c>
      <c r="D611" s="192">
        <v>0</v>
      </c>
      <c r="E611" s="190">
        <v>140000</v>
      </c>
      <c r="F611" s="190">
        <v>400000</v>
      </c>
      <c r="G611" s="195">
        <v>400000</v>
      </c>
      <c r="H611" s="195">
        <v>400000</v>
      </c>
      <c r="I611" s="217"/>
    </row>
    <row r="612" spans="1:9" ht="17.399999999999999" thickBot="1" x14ac:dyDescent="0.35">
      <c r="A612" s="188">
        <v>6</v>
      </c>
      <c r="B612" s="188">
        <v>22020401</v>
      </c>
      <c r="C612" s="189" t="s">
        <v>3356</v>
      </c>
      <c r="D612" s="190">
        <v>44500</v>
      </c>
      <c r="E612" s="190">
        <v>278500</v>
      </c>
      <c r="F612" s="190">
        <v>1800000</v>
      </c>
      <c r="G612" s="195">
        <v>725000</v>
      </c>
      <c r="H612" s="195">
        <v>725000</v>
      </c>
      <c r="I612" s="217"/>
    </row>
    <row r="613" spans="1:9" ht="15" thickBot="1" x14ac:dyDescent="0.35">
      <c r="A613" s="188">
        <v>7</v>
      </c>
      <c r="B613" s="188">
        <v>22020402</v>
      </c>
      <c r="C613" s="189" t="s">
        <v>3366</v>
      </c>
      <c r="D613" s="192">
        <v>0</v>
      </c>
      <c r="E613" s="190">
        <v>168000</v>
      </c>
      <c r="F613" s="190">
        <v>490000</v>
      </c>
      <c r="G613" s="195">
        <v>606250</v>
      </c>
      <c r="H613" s="195">
        <v>406250</v>
      </c>
      <c r="I613" s="217"/>
    </row>
    <row r="614" spans="1:9" ht="15" thickBot="1" x14ac:dyDescent="0.35">
      <c r="A614" s="188">
        <v>8</v>
      </c>
      <c r="B614" s="188">
        <v>22020501</v>
      </c>
      <c r="C614" s="189" t="s">
        <v>3370</v>
      </c>
      <c r="D614" s="190">
        <v>173000</v>
      </c>
      <c r="E614" s="190">
        <v>17000</v>
      </c>
      <c r="F614" s="190">
        <v>600000</v>
      </c>
      <c r="G614" s="195">
        <v>1375000</v>
      </c>
      <c r="H614" s="195">
        <v>1075000</v>
      </c>
      <c r="I614" s="217"/>
    </row>
    <row r="615" spans="1:9" ht="15" thickBot="1" x14ac:dyDescent="0.35">
      <c r="A615" s="188">
        <v>9</v>
      </c>
      <c r="B615" s="188">
        <v>22021007</v>
      </c>
      <c r="C615" s="189" t="s">
        <v>3362</v>
      </c>
      <c r="D615" s="190">
        <v>262000</v>
      </c>
      <c r="E615" s="192">
        <v>0</v>
      </c>
      <c r="F615" s="190">
        <v>1200000</v>
      </c>
      <c r="G615" s="195">
        <v>250000</v>
      </c>
      <c r="H615" s="195">
        <v>250000</v>
      </c>
      <c r="I615" s="217"/>
    </row>
    <row r="616" spans="1:9" ht="15" thickBot="1" x14ac:dyDescent="0.35">
      <c r="A616" s="665" t="s">
        <v>365</v>
      </c>
      <c r="B616" s="666"/>
      <c r="C616" s="667"/>
      <c r="D616" s="191">
        <v>2000000</v>
      </c>
      <c r="E616" s="191">
        <v>1870000</v>
      </c>
      <c r="F616" s="191">
        <v>8000000</v>
      </c>
      <c r="G616" s="196">
        <v>6000000</v>
      </c>
      <c r="H616" s="196">
        <f>SUM(H607:H615)</f>
        <v>5200000</v>
      </c>
      <c r="I616" s="217"/>
    </row>
    <row r="617" spans="1:9" ht="15" thickBot="1" x14ac:dyDescent="0.35">
      <c r="A617" s="187">
        <v>59</v>
      </c>
      <c r="B617" s="187">
        <v>22000100100</v>
      </c>
      <c r="C617" s="663" t="s">
        <v>1079</v>
      </c>
      <c r="D617" s="664"/>
      <c r="E617" s="664"/>
      <c r="F617" s="664"/>
      <c r="G617" s="664"/>
      <c r="H617" s="664"/>
      <c r="I617" s="217"/>
    </row>
    <row r="618" spans="1:9" ht="15" thickBot="1" x14ac:dyDescent="0.35">
      <c r="A618" s="188">
        <v>1</v>
      </c>
      <c r="B618" s="188">
        <v>22020102</v>
      </c>
      <c r="C618" s="189" t="s">
        <v>3349</v>
      </c>
      <c r="D618" s="190">
        <v>42457350</v>
      </c>
      <c r="E618" s="190">
        <v>20231000</v>
      </c>
      <c r="F618" s="190">
        <v>42500000</v>
      </c>
      <c r="G618" s="195">
        <v>42500000</v>
      </c>
      <c r="H618" s="195">
        <v>42500000</v>
      </c>
      <c r="I618" s="217"/>
    </row>
    <row r="619" spans="1:9" ht="15" thickBot="1" x14ac:dyDescent="0.35">
      <c r="A619" s="188">
        <v>2</v>
      </c>
      <c r="B619" s="188">
        <v>22020201</v>
      </c>
      <c r="C619" s="189" t="s">
        <v>3363</v>
      </c>
      <c r="D619" s="190">
        <v>9000000</v>
      </c>
      <c r="E619" s="190">
        <v>4281000</v>
      </c>
      <c r="F619" s="190">
        <v>9000000</v>
      </c>
      <c r="G619" s="195">
        <v>9000000</v>
      </c>
      <c r="H619" s="195">
        <v>9000000</v>
      </c>
      <c r="I619" s="217"/>
    </row>
    <row r="620" spans="1:9" ht="15" thickBot="1" x14ac:dyDescent="0.35">
      <c r="A620" s="188">
        <v>3</v>
      </c>
      <c r="B620" s="188">
        <v>22020202</v>
      </c>
      <c r="C620" s="189" t="s">
        <v>3350</v>
      </c>
      <c r="D620" s="190">
        <v>5000000</v>
      </c>
      <c r="E620" s="190">
        <v>4480000</v>
      </c>
      <c r="F620" s="190">
        <v>5000000</v>
      </c>
      <c r="G620" s="195">
        <v>5000000</v>
      </c>
      <c r="H620" s="195">
        <v>5000000</v>
      </c>
      <c r="I620" s="217"/>
    </row>
    <row r="621" spans="1:9" ht="17.399999999999999" thickBot="1" x14ac:dyDescent="0.35">
      <c r="A621" s="188">
        <v>4</v>
      </c>
      <c r="B621" s="188">
        <v>22020301</v>
      </c>
      <c r="C621" s="189" t="s">
        <v>3352</v>
      </c>
      <c r="D621" s="190">
        <v>8000000</v>
      </c>
      <c r="E621" s="190">
        <v>13552000</v>
      </c>
      <c r="F621" s="190">
        <v>8000000</v>
      </c>
      <c r="G621" s="195">
        <v>8000000</v>
      </c>
      <c r="H621" s="195">
        <v>8000000</v>
      </c>
      <c r="I621" s="217"/>
    </row>
    <row r="622" spans="1:9" ht="15" thickBot="1" x14ac:dyDescent="0.35">
      <c r="A622" s="188">
        <v>5</v>
      </c>
      <c r="B622" s="188">
        <v>22020306</v>
      </c>
      <c r="C622" s="189" t="s">
        <v>3383</v>
      </c>
      <c r="D622" s="190">
        <v>4000000</v>
      </c>
      <c r="E622" s="190">
        <v>5099000</v>
      </c>
      <c r="F622" s="190">
        <v>4000000</v>
      </c>
      <c r="G622" s="195">
        <v>4000000</v>
      </c>
      <c r="H622" s="195">
        <v>4000000</v>
      </c>
      <c r="I622" s="217"/>
    </row>
    <row r="623" spans="1:9" ht="17.399999999999999" thickBot="1" x14ac:dyDescent="0.35">
      <c r="A623" s="188">
        <v>6</v>
      </c>
      <c r="B623" s="188">
        <v>22020401</v>
      </c>
      <c r="C623" s="189" t="s">
        <v>3356</v>
      </c>
      <c r="D623" s="190">
        <v>6000000</v>
      </c>
      <c r="E623" s="190">
        <v>4725000</v>
      </c>
      <c r="F623" s="190">
        <v>6000000</v>
      </c>
      <c r="G623" s="195">
        <v>6000000</v>
      </c>
      <c r="H623" s="195">
        <v>6000000</v>
      </c>
      <c r="I623" s="217"/>
    </row>
    <row r="624" spans="1:9" ht="15" thickBot="1" x14ac:dyDescent="0.35">
      <c r="A624" s="188">
        <v>7</v>
      </c>
      <c r="B624" s="188">
        <v>22020402</v>
      </c>
      <c r="C624" s="189" t="s">
        <v>3366</v>
      </c>
      <c r="D624" s="190">
        <v>7000000</v>
      </c>
      <c r="E624" s="190">
        <v>1413000</v>
      </c>
      <c r="F624" s="190">
        <v>7000000</v>
      </c>
      <c r="G624" s="195">
        <v>7000000</v>
      </c>
      <c r="H624" s="195">
        <v>7000000</v>
      </c>
      <c r="I624" s="217"/>
    </row>
    <row r="625" spans="1:9" ht="15" thickBot="1" x14ac:dyDescent="0.35">
      <c r="A625" s="188">
        <v>8</v>
      </c>
      <c r="B625" s="188">
        <v>22020501</v>
      </c>
      <c r="C625" s="189" t="s">
        <v>3370</v>
      </c>
      <c r="D625" s="190">
        <v>14000000</v>
      </c>
      <c r="E625" s="190">
        <v>23992000</v>
      </c>
      <c r="F625" s="190">
        <v>14000000</v>
      </c>
      <c r="G625" s="195">
        <v>14000000</v>
      </c>
      <c r="H625" s="195">
        <v>14000000</v>
      </c>
      <c r="I625" s="217"/>
    </row>
    <row r="626" spans="1:9" ht="15" thickBot="1" x14ac:dyDescent="0.35">
      <c r="A626" s="188">
        <v>9</v>
      </c>
      <c r="B626" s="188">
        <v>22020712</v>
      </c>
      <c r="C626" s="189" t="s">
        <v>3381</v>
      </c>
      <c r="D626" s="190">
        <v>2500000</v>
      </c>
      <c r="E626" s="190">
        <v>2000000</v>
      </c>
      <c r="F626" s="190">
        <v>2000000</v>
      </c>
      <c r="G626" s="195">
        <v>2000000</v>
      </c>
      <c r="H626" s="195">
        <v>2000000</v>
      </c>
      <c r="I626" s="217"/>
    </row>
    <row r="627" spans="1:9" ht="15" thickBot="1" x14ac:dyDescent="0.35">
      <c r="A627" s="188">
        <v>10</v>
      </c>
      <c r="B627" s="188">
        <v>22021001</v>
      </c>
      <c r="C627" s="189" t="s">
        <v>3360</v>
      </c>
      <c r="D627" s="190">
        <v>2000000</v>
      </c>
      <c r="E627" s="190">
        <v>1143000</v>
      </c>
      <c r="F627" s="190">
        <v>2000000</v>
      </c>
      <c r="G627" s="195">
        <v>2000000</v>
      </c>
      <c r="H627" s="195">
        <v>2000000</v>
      </c>
      <c r="I627" s="217"/>
    </row>
    <row r="628" spans="1:9" ht="15" thickBot="1" x14ac:dyDescent="0.35">
      <c r="A628" s="188">
        <v>11</v>
      </c>
      <c r="B628" s="188">
        <v>22021007</v>
      </c>
      <c r="C628" s="189" t="s">
        <v>3362</v>
      </c>
      <c r="D628" s="190">
        <v>50000000</v>
      </c>
      <c r="E628" s="190">
        <v>47961000</v>
      </c>
      <c r="F628" s="190">
        <v>50500000</v>
      </c>
      <c r="G628" s="195">
        <v>50500000</v>
      </c>
      <c r="H628" s="195">
        <v>50500000</v>
      </c>
      <c r="I628" s="217"/>
    </row>
    <row r="629" spans="1:9" ht="15" thickBot="1" x14ac:dyDescent="0.35">
      <c r="A629" s="665" t="s">
        <v>365</v>
      </c>
      <c r="B629" s="666"/>
      <c r="C629" s="667"/>
      <c r="D629" s="191">
        <v>149957350</v>
      </c>
      <c r="E629" s="191">
        <v>128877000</v>
      </c>
      <c r="F629" s="191">
        <v>150000000</v>
      </c>
      <c r="G629" s="196">
        <v>150000000</v>
      </c>
      <c r="H629" s="196">
        <f>SUM(H618:H628)</f>
        <v>150000000</v>
      </c>
      <c r="I629" s="217"/>
    </row>
    <row r="630" spans="1:9" ht="15" thickBot="1" x14ac:dyDescent="0.35">
      <c r="A630" s="187">
        <v>60</v>
      </c>
      <c r="B630" s="187">
        <v>22000100200</v>
      </c>
      <c r="C630" s="663" t="s">
        <v>3002</v>
      </c>
      <c r="D630" s="664"/>
      <c r="E630" s="664"/>
      <c r="F630" s="664"/>
      <c r="G630" s="664"/>
      <c r="H630" s="664"/>
      <c r="I630" s="217"/>
    </row>
    <row r="631" spans="1:9" ht="15" thickBot="1" x14ac:dyDescent="0.35">
      <c r="A631" s="188">
        <v>1</v>
      </c>
      <c r="B631" s="188">
        <v>22020102</v>
      </c>
      <c r="C631" s="189" t="s">
        <v>3349</v>
      </c>
      <c r="D631" s="190">
        <v>5000000</v>
      </c>
      <c r="E631" s="190">
        <v>4098000</v>
      </c>
      <c r="F631" s="190">
        <v>5200000</v>
      </c>
      <c r="G631" s="195">
        <v>5200000</v>
      </c>
      <c r="H631" s="195">
        <v>5200000</v>
      </c>
      <c r="I631" s="217"/>
    </row>
    <row r="632" spans="1:9" ht="15" thickBot="1" x14ac:dyDescent="0.35">
      <c r="A632" s="188">
        <v>2</v>
      </c>
      <c r="B632" s="188">
        <v>22020202</v>
      </c>
      <c r="C632" s="189" t="s">
        <v>3350</v>
      </c>
      <c r="D632" s="190">
        <v>1000000</v>
      </c>
      <c r="E632" s="190">
        <v>1249500</v>
      </c>
      <c r="F632" s="190">
        <v>1800000</v>
      </c>
      <c r="G632" s="195">
        <v>1800000</v>
      </c>
      <c r="H632" s="195">
        <v>1800000</v>
      </c>
      <c r="I632" s="217"/>
    </row>
    <row r="633" spans="1:9" ht="17.399999999999999" thickBot="1" x14ac:dyDescent="0.35">
      <c r="A633" s="188">
        <v>3</v>
      </c>
      <c r="B633" s="188">
        <v>22020301</v>
      </c>
      <c r="C633" s="189" t="s">
        <v>3352</v>
      </c>
      <c r="D633" s="190">
        <v>2300000</v>
      </c>
      <c r="E633" s="190">
        <v>2182500</v>
      </c>
      <c r="F633" s="190">
        <v>3000000</v>
      </c>
      <c r="G633" s="195">
        <v>3000000</v>
      </c>
      <c r="H633" s="195">
        <v>3000000</v>
      </c>
      <c r="I633" s="217"/>
    </row>
    <row r="634" spans="1:9" ht="15" thickBot="1" x14ac:dyDescent="0.35">
      <c r="A634" s="188">
        <v>4</v>
      </c>
      <c r="B634" s="188">
        <v>22020305</v>
      </c>
      <c r="C634" s="189" t="s">
        <v>3355</v>
      </c>
      <c r="D634" s="190">
        <v>1000000</v>
      </c>
      <c r="E634" s="190">
        <v>1111800</v>
      </c>
      <c r="F634" s="190">
        <v>1700000</v>
      </c>
      <c r="G634" s="195">
        <v>1700000</v>
      </c>
      <c r="H634" s="195">
        <v>1700000</v>
      </c>
      <c r="I634" s="217"/>
    </row>
    <row r="635" spans="1:9" ht="17.399999999999999" thickBot="1" x14ac:dyDescent="0.35">
      <c r="A635" s="188">
        <v>5</v>
      </c>
      <c r="B635" s="188">
        <v>22020401</v>
      </c>
      <c r="C635" s="189" t="s">
        <v>3356</v>
      </c>
      <c r="D635" s="190">
        <v>2400000</v>
      </c>
      <c r="E635" s="190">
        <v>1663600</v>
      </c>
      <c r="F635" s="190">
        <v>2400000</v>
      </c>
      <c r="G635" s="195">
        <v>2500000</v>
      </c>
      <c r="H635" s="195">
        <v>2500000</v>
      </c>
      <c r="I635" s="217"/>
    </row>
    <row r="636" spans="1:9" ht="15" thickBot="1" x14ac:dyDescent="0.35">
      <c r="A636" s="188">
        <v>6</v>
      </c>
      <c r="B636" s="188">
        <v>22020402</v>
      </c>
      <c r="C636" s="189" t="s">
        <v>3366</v>
      </c>
      <c r="D636" s="190">
        <v>2100000</v>
      </c>
      <c r="E636" s="190">
        <v>1466850</v>
      </c>
      <c r="F636" s="190">
        <v>2100000</v>
      </c>
      <c r="G636" s="195">
        <v>2000000</v>
      </c>
      <c r="H636" s="195">
        <v>2000000</v>
      </c>
      <c r="I636" s="217"/>
    </row>
    <row r="637" spans="1:9" ht="15" thickBot="1" x14ac:dyDescent="0.35">
      <c r="A637" s="188">
        <v>7</v>
      </c>
      <c r="B637" s="188">
        <v>22020501</v>
      </c>
      <c r="C637" s="189" t="s">
        <v>3370</v>
      </c>
      <c r="D637" s="190">
        <v>4000000</v>
      </c>
      <c r="E637" s="190">
        <v>3037750</v>
      </c>
      <c r="F637" s="190">
        <v>4000000</v>
      </c>
      <c r="G637" s="195">
        <v>4000000</v>
      </c>
      <c r="H637" s="195">
        <v>4000000</v>
      </c>
      <c r="I637" s="217"/>
    </row>
    <row r="638" spans="1:9" ht="15" thickBot="1" x14ac:dyDescent="0.35">
      <c r="A638" s="188">
        <v>8</v>
      </c>
      <c r="B638" s="188">
        <v>22021001</v>
      </c>
      <c r="C638" s="189" t="s">
        <v>3360</v>
      </c>
      <c r="D638" s="190">
        <v>1000000</v>
      </c>
      <c r="E638" s="190">
        <v>1395000</v>
      </c>
      <c r="F638" s="190">
        <v>2000000</v>
      </c>
      <c r="G638" s="195">
        <v>2000000</v>
      </c>
      <c r="H638" s="195">
        <v>2000000</v>
      </c>
      <c r="I638" s="217"/>
    </row>
    <row r="639" spans="1:9" ht="15" thickBot="1" x14ac:dyDescent="0.35">
      <c r="A639" s="188">
        <v>9</v>
      </c>
      <c r="B639" s="188">
        <v>22021007</v>
      </c>
      <c r="C639" s="189" t="s">
        <v>3362</v>
      </c>
      <c r="D639" s="190">
        <v>1200000</v>
      </c>
      <c r="E639" s="190">
        <v>1215000</v>
      </c>
      <c r="F639" s="190">
        <v>1800000</v>
      </c>
      <c r="G639" s="195">
        <v>1800000</v>
      </c>
      <c r="H639" s="195">
        <v>1800000</v>
      </c>
      <c r="I639" s="217"/>
    </row>
    <row r="640" spans="1:9" ht="15" thickBot="1" x14ac:dyDescent="0.35">
      <c r="A640" s="665" t="s">
        <v>365</v>
      </c>
      <c r="B640" s="666"/>
      <c r="C640" s="667"/>
      <c r="D640" s="191">
        <v>20000000</v>
      </c>
      <c r="E640" s="191">
        <v>17420000</v>
      </c>
      <c r="F640" s="191">
        <v>24000000</v>
      </c>
      <c r="G640" s="196">
        <v>24000000</v>
      </c>
      <c r="H640" s="196">
        <f>SUM(H631:H639)</f>
        <v>24000000</v>
      </c>
      <c r="I640" s="217"/>
    </row>
    <row r="641" spans="1:9" s="83" customFormat="1" ht="16.2" thickBot="1" x14ac:dyDescent="0.35">
      <c r="A641" s="187">
        <v>77</v>
      </c>
      <c r="B641" s="187">
        <v>23800100100</v>
      </c>
      <c r="C641" s="663" t="s">
        <v>876</v>
      </c>
      <c r="D641" s="664"/>
      <c r="E641" s="664"/>
      <c r="F641" s="664"/>
      <c r="G641" s="664"/>
      <c r="H641" s="664"/>
      <c r="I641" s="670"/>
    </row>
    <row r="642" spans="1:9" s="83" customFormat="1" ht="16.2" thickBot="1" x14ac:dyDescent="0.35">
      <c r="A642" s="188">
        <v>1</v>
      </c>
      <c r="B642" s="188">
        <v>22020102</v>
      </c>
      <c r="C642" s="189" t="s">
        <v>3349</v>
      </c>
      <c r="D642" s="190">
        <v>23920000</v>
      </c>
      <c r="E642" s="190">
        <v>11590000</v>
      </c>
      <c r="F642" s="190">
        <v>46000000</v>
      </c>
      <c r="G642" s="195">
        <v>50000000</v>
      </c>
      <c r="H642" s="195">
        <v>30000000</v>
      </c>
      <c r="I642" s="217"/>
    </row>
    <row r="643" spans="1:9" s="83" customFormat="1" ht="16.2" thickBot="1" x14ac:dyDescent="0.35">
      <c r="A643" s="188">
        <v>2</v>
      </c>
      <c r="B643" s="188">
        <v>22020201</v>
      </c>
      <c r="C643" s="189" t="s">
        <v>3363</v>
      </c>
      <c r="D643" s="190">
        <v>600000</v>
      </c>
      <c r="E643" s="192">
        <v>0</v>
      </c>
      <c r="F643" s="192">
        <v>0</v>
      </c>
      <c r="G643" s="197">
        <v>0</v>
      </c>
      <c r="H643" s="197">
        <v>0</v>
      </c>
      <c r="I643" s="217"/>
    </row>
    <row r="644" spans="1:9" s="83" customFormat="1" ht="16.2" thickBot="1" x14ac:dyDescent="0.35">
      <c r="A644" s="188">
        <v>3</v>
      </c>
      <c r="B644" s="188">
        <v>22020202</v>
      </c>
      <c r="C644" s="189" t="s">
        <v>3350</v>
      </c>
      <c r="D644" s="190">
        <v>1960000</v>
      </c>
      <c r="E644" s="190">
        <v>2350000</v>
      </c>
      <c r="F644" s="190">
        <v>2200000</v>
      </c>
      <c r="G644" s="195">
        <v>3000000</v>
      </c>
      <c r="H644" s="195">
        <v>3000000</v>
      </c>
      <c r="I644" s="217"/>
    </row>
    <row r="645" spans="1:9" s="83" customFormat="1" ht="17.399999999999999" thickBot="1" x14ac:dyDescent="0.35">
      <c r="A645" s="188">
        <v>4</v>
      </c>
      <c r="B645" s="188">
        <v>22020301</v>
      </c>
      <c r="C645" s="189" t="s">
        <v>3352</v>
      </c>
      <c r="D645" s="190">
        <v>5080000</v>
      </c>
      <c r="E645" s="190">
        <v>5400000</v>
      </c>
      <c r="F645" s="190">
        <v>8000000</v>
      </c>
      <c r="G645" s="195">
        <v>11000000</v>
      </c>
      <c r="H645" s="195">
        <v>11000000</v>
      </c>
      <c r="I645" s="217"/>
    </row>
    <row r="646" spans="1:9" s="83" customFormat="1" ht="16.2" thickBot="1" x14ac:dyDescent="0.35">
      <c r="A646" s="188">
        <v>5</v>
      </c>
      <c r="B646" s="188">
        <v>22020305</v>
      </c>
      <c r="C646" s="189" t="s">
        <v>3355</v>
      </c>
      <c r="D646" s="190">
        <v>2000000</v>
      </c>
      <c r="E646" s="190">
        <v>2115000</v>
      </c>
      <c r="F646" s="190">
        <v>2800000</v>
      </c>
      <c r="G646" s="195">
        <v>4000000</v>
      </c>
      <c r="H646" s="195">
        <v>4000000</v>
      </c>
      <c r="I646" s="217"/>
    </row>
    <row r="647" spans="1:9" s="83" customFormat="1" ht="17.399999999999999" thickBot="1" x14ac:dyDescent="0.35">
      <c r="A647" s="188">
        <v>6</v>
      </c>
      <c r="B647" s="188">
        <v>22020401</v>
      </c>
      <c r="C647" s="189" t="s">
        <v>3356</v>
      </c>
      <c r="D647" s="190">
        <v>6665500</v>
      </c>
      <c r="E647" s="190">
        <v>4455000</v>
      </c>
      <c r="F647" s="190">
        <v>7000000</v>
      </c>
      <c r="G647" s="195">
        <v>10000000</v>
      </c>
      <c r="H647" s="195">
        <v>5000000</v>
      </c>
      <c r="I647" s="217"/>
    </row>
    <row r="648" spans="1:9" s="83" customFormat="1" ht="16.2" thickBot="1" x14ac:dyDescent="0.35">
      <c r="A648" s="188">
        <v>7</v>
      </c>
      <c r="B648" s="188">
        <v>22020402</v>
      </c>
      <c r="C648" s="189" t="s">
        <v>3366</v>
      </c>
      <c r="D648" s="190">
        <v>5760000</v>
      </c>
      <c r="E648" s="190">
        <v>8115000</v>
      </c>
      <c r="F648" s="190">
        <v>15000000</v>
      </c>
      <c r="G648" s="195">
        <v>15000000</v>
      </c>
      <c r="H648" s="195">
        <v>15000000</v>
      </c>
      <c r="I648" s="217"/>
    </row>
    <row r="649" spans="1:9" s="83" customFormat="1" ht="16.2" thickBot="1" x14ac:dyDescent="0.35">
      <c r="A649" s="188">
        <v>8</v>
      </c>
      <c r="B649" s="188">
        <v>22020501</v>
      </c>
      <c r="C649" s="189" t="s">
        <v>3370</v>
      </c>
      <c r="D649" s="190">
        <v>8400000</v>
      </c>
      <c r="E649" s="190">
        <v>6285000</v>
      </c>
      <c r="F649" s="190">
        <v>30000000</v>
      </c>
      <c r="G649" s="195">
        <v>35000000</v>
      </c>
      <c r="H649" s="195">
        <v>35000000</v>
      </c>
      <c r="I649" s="217"/>
    </row>
    <row r="650" spans="1:9" s="83" customFormat="1" ht="16.2" thickBot="1" x14ac:dyDescent="0.35">
      <c r="A650" s="188">
        <v>9</v>
      </c>
      <c r="B650" s="188">
        <v>22020712</v>
      </c>
      <c r="C650" s="189" t="s">
        <v>3381</v>
      </c>
      <c r="D650" s="190">
        <v>200000</v>
      </c>
      <c r="E650" s="192">
        <v>0</v>
      </c>
      <c r="F650" s="192">
        <v>0</v>
      </c>
      <c r="G650" s="197">
        <v>0</v>
      </c>
      <c r="H650" s="197">
        <v>0</v>
      </c>
      <c r="I650" s="217"/>
    </row>
    <row r="651" spans="1:9" s="83" customFormat="1" ht="16.2" thickBot="1" x14ac:dyDescent="0.35">
      <c r="A651" s="188">
        <v>10</v>
      </c>
      <c r="B651" s="188">
        <v>22021001</v>
      </c>
      <c r="C651" s="189" t="s">
        <v>3360</v>
      </c>
      <c r="D651" s="190">
        <v>1950000</v>
      </c>
      <c r="E651" s="190">
        <v>4100000</v>
      </c>
      <c r="F651" s="190">
        <v>11000000</v>
      </c>
      <c r="G651" s="195">
        <v>12000000</v>
      </c>
      <c r="H651" s="195">
        <v>6000000</v>
      </c>
      <c r="I651" s="217"/>
    </row>
    <row r="652" spans="1:9" s="83" customFormat="1" ht="16.2" thickBot="1" x14ac:dyDescent="0.35">
      <c r="A652" s="188">
        <v>11</v>
      </c>
      <c r="B652" s="188">
        <v>22021007</v>
      </c>
      <c r="C652" s="189" t="s">
        <v>3362</v>
      </c>
      <c r="D652" s="190">
        <v>4135000</v>
      </c>
      <c r="E652" s="190">
        <v>4790000</v>
      </c>
      <c r="F652" s="190">
        <v>7550000</v>
      </c>
      <c r="G652" s="195">
        <v>10000000</v>
      </c>
      <c r="H652" s="195">
        <v>5000000</v>
      </c>
      <c r="I652" s="217"/>
    </row>
    <row r="653" spans="1:9" s="83" customFormat="1" ht="16.2" thickBot="1" x14ac:dyDescent="0.35">
      <c r="A653" s="665" t="s">
        <v>365</v>
      </c>
      <c r="B653" s="666"/>
      <c r="C653" s="667"/>
      <c r="D653" s="191">
        <v>60670500</v>
      </c>
      <c r="E653" s="191">
        <v>49200000</v>
      </c>
      <c r="F653" s="191">
        <v>129550000</v>
      </c>
      <c r="G653" s="196">
        <v>150000000</v>
      </c>
      <c r="H653" s="196">
        <f>SUM(H642:H652)</f>
        <v>114000000</v>
      </c>
      <c r="I653" s="217"/>
    </row>
    <row r="654" spans="1:9" s="83" customFormat="1" ht="16.2" thickBot="1" x14ac:dyDescent="0.35">
      <c r="A654" s="187">
        <v>78</v>
      </c>
      <c r="B654" s="187">
        <v>23800100200</v>
      </c>
      <c r="C654" s="663" t="s">
        <v>2948</v>
      </c>
      <c r="D654" s="664"/>
      <c r="E654" s="664"/>
      <c r="F654" s="664"/>
      <c r="G654" s="664"/>
      <c r="H654" s="664"/>
      <c r="I654" s="670"/>
    </row>
    <row r="655" spans="1:9" s="83" customFormat="1" ht="16.2" thickBot="1" x14ac:dyDescent="0.35">
      <c r="A655" s="188">
        <v>1</v>
      </c>
      <c r="B655" s="188">
        <v>22020102</v>
      </c>
      <c r="C655" s="189" t="s">
        <v>3349</v>
      </c>
      <c r="D655" s="190">
        <v>2840000</v>
      </c>
      <c r="E655" s="190">
        <v>1400000</v>
      </c>
      <c r="F655" s="190">
        <v>5100000</v>
      </c>
      <c r="G655" s="195">
        <v>5100000</v>
      </c>
      <c r="H655" s="195">
        <v>5100000</v>
      </c>
      <c r="I655" s="217"/>
    </row>
    <row r="656" spans="1:9" s="83" customFormat="1" ht="16.2" thickBot="1" x14ac:dyDescent="0.35">
      <c r="A656" s="188">
        <v>2</v>
      </c>
      <c r="B656" s="188">
        <v>22020202</v>
      </c>
      <c r="C656" s="189" t="s">
        <v>3350</v>
      </c>
      <c r="D656" s="190">
        <v>320000</v>
      </c>
      <c r="E656" s="190">
        <v>700000</v>
      </c>
      <c r="F656" s="190">
        <v>2000000</v>
      </c>
      <c r="G656" s="195">
        <v>2000000</v>
      </c>
      <c r="H656" s="195">
        <v>2000000</v>
      </c>
      <c r="I656" s="217"/>
    </row>
    <row r="657" spans="1:9" s="83" customFormat="1" ht="17.399999999999999" thickBot="1" x14ac:dyDescent="0.35">
      <c r="A657" s="188">
        <v>3</v>
      </c>
      <c r="B657" s="188">
        <v>22020301</v>
      </c>
      <c r="C657" s="189" t="s">
        <v>3352</v>
      </c>
      <c r="D657" s="190">
        <v>1320000</v>
      </c>
      <c r="E657" s="190">
        <v>700000</v>
      </c>
      <c r="F657" s="190">
        <v>2000000</v>
      </c>
      <c r="G657" s="195">
        <v>2000000</v>
      </c>
      <c r="H657" s="195">
        <v>2000000</v>
      </c>
      <c r="I657" s="217"/>
    </row>
    <row r="658" spans="1:9" s="83" customFormat="1" ht="16.2" thickBot="1" x14ac:dyDescent="0.35">
      <c r="A658" s="188">
        <v>4</v>
      </c>
      <c r="B658" s="188">
        <v>22020305</v>
      </c>
      <c r="C658" s="189" t="s">
        <v>3355</v>
      </c>
      <c r="D658" s="190">
        <v>480000</v>
      </c>
      <c r="E658" s="190">
        <v>700000</v>
      </c>
      <c r="F658" s="190">
        <v>1200000</v>
      </c>
      <c r="G658" s="195">
        <v>1200000</v>
      </c>
      <c r="H658" s="195">
        <v>1200000</v>
      </c>
      <c r="I658" s="217"/>
    </row>
    <row r="659" spans="1:9" s="83" customFormat="1" ht="17.399999999999999" thickBot="1" x14ac:dyDescent="0.35">
      <c r="A659" s="188">
        <v>5</v>
      </c>
      <c r="B659" s="188">
        <v>22020401</v>
      </c>
      <c r="C659" s="189" t="s">
        <v>3356</v>
      </c>
      <c r="D659" s="190">
        <v>970000</v>
      </c>
      <c r="E659" s="190">
        <v>700000</v>
      </c>
      <c r="F659" s="190">
        <v>2800000</v>
      </c>
      <c r="G659" s="195">
        <v>3000000</v>
      </c>
      <c r="H659" s="195">
        <v>1000000</v>
      </c>
      <c r="I659" s="217"/>
    </row>
    <row r="660" spans="1:9" s="83" customFormat="1" ht="16.2" thickBot="1" x14ac:dyDescent="0.35">
      <c r="A660" s="188">
        <v>6</v>
      </c>
      <c r="B660" s="188">
        <v>22020402</v>
      </c>
      <c r="C660" s="189" t="s">
        <v>3366</v>
      </c>
      <c r="D660" s="190">
        <v>800000</v>
      </c>
      <c r="E660" s="190">
        <v>700000</v>
      </c>
      <c r="F660" s="190">
        <v>1200000</v>
      </c>
      <c r="G660" s="195">
        <v>1000000</v>
      </c>
      <c r="H660" s="195">
        <v>1000000</v>
      </c>
      <c r="I660" s="217"/>
    </row>
    <row r="661" spans="1:9" s="83" customFormat="1" ht="16.2" thickBot="1" x14ac:dyDescent="0.35">
      <c r="A661" s="188">
        <v>7</v>
      </c>
      <c r="B661" s="188">
        <v>22020501</v>
      </c>
      <c r="C661" s="189" t="s">
        <v>3370</v>
      </c>
      <c r="D661" s="190">
        <v>1200000</v>
      </c>
      <c r="E661" s="190">
        <v>700000</v>
      </c>
      <c r="F661" s="190">
        <v>5200000</v>
      </c>
      <c r="G661" s="195">
        <v>5200000</v>
      </c>
      <c r="H661" s="195">
        <v>4200000</v>
      </c>
      <c r="I661" s="217"/>
    </row>
    <row r="662" spans="1:9" s="83" customFormat="1" ht="16.2" thickBot="1" x14ac:dyDescent="0.35">
      <c r="A662" s="188">
        <v>8</v>
      </c>
      <c r="B662" s="188">
        <v>22021001</v>
      </c>
      <c r="C662" s="189" t="s">
        <v>3360</v>
      </c>
      <c r="D662" s="190">
        <v>280000</v>
      </c>
      <c r="E662" s="190">
        <v>700000</v>
      </c>
      <c r="F662" s="190">
        <v>1500000</v>
      </c>
      <c r="G662" s="195">
        <v>1500000</v>
      </c>
      <c r="H662" s="195">
        <v>1500000</v>
      </c>
      <c r="I662" s="217"/>
    </row>
    <row r="663" spans="1:9" s="83" customFormat="1" ht="16.2" thickBot="1" x14ac:dyDescent="0.35">
      <c r="A663" s="188">
        <v>9</v>
      </c>
      <c r="B663" s="188">
        <v>22021007</v>
      </c>
      <c r="C663" s="189" t="s">
        <v>3362</v>
      </c>
      <c r="D663" s="190">
        <v>600000</v>
      </c>
      <c r="E663" s="190">
        <v>700000</v>
      </c>
      <c r="F663" s="190">
        <v>3000000</v>
      </c>
      <c r="G663" s="195">
        <v>3000000</v>
      </c>
      <c r="H663" s="195">
        <v>1500000</v>
      </c>
      <c r="I663" s="217"/>
    </row>
    <row r="664" spans="1:9" s="83" customFormat="1" ht="16.2" thickBot="1" x14ac:dyDescent="0.35">
      <c r="A664" s="665" t="s">
        <v>365</v>
      </c>
      <c r="B664" s="666"/>
      <c r="C664" s="667"/>
      <c r="D664" s="191">
        <v>8810000</v>
      </c>
      <c r="E664" s="191">
        <v>7000000</v>
      </c>
      <c r="F664" s="191">
        <v>24000000</v>
      </c>
      <c r="G664" s="196">
        <v>24000000</v>
      </c>
      <c r="H664" s="196">
        <f>SUM(H655:H663)</f>
        <v>19500000</v>
      </c>
      <c r="I664" s="217"/>
    </row>
    <row r="665" spans="1:9" s="83" customFormat="1" ht="16.2" thickBot="1" x14ac:dyDescent="0.35">
      <c r="A665" s="187">
        <v>79</v>
      </c>
      <c r="B665" s="187">
        <v>23800100300</v>
      </c>
      <c r="C665" s="663" t="s">
        <v>3078</v>
      </c>
      <c r="D665" s="664"/>
      <c r="E665" s="664"/>
      <c r="F665" s="664"/>
      <c r="G665" s="664"/>
      <c r="H665" s="664"/>
      <c r="I665" s="670"/>
    </row>
    <row r="666" spans="1:9" s="83" customFormat="1" ht="16.2" thickBot="1" x14ac:dyDescent="0.35">
      <c r="A666" s="188">
        <v>1</v>
      </c>
      <c r="B666" s="188">
        <v>22020102</v>
      </c>
      <c r="C666" s="189" t="s">
        <v>3349</v>
      </c>
      <c r="D666" s="190">
        <v>1570000</v>
      </c>
      <c r="E666" s="190">
        <v>1080000</v>
      </c>
      <c r="F666" s="190">
        <v>3800000</v>
      </c>
      <c r="G666" s="195">
        <v>3800000</v>
      </c>
      <c r="H666" s="195">
        <v>1800000</v>
      </c>
      <c r="I666" s="217"/>
    </row>
    <row r="667" spans="1:9" s="83" customFormat="1" ht="16.2" thickBot="1" x14ac:dyDescent="0.35">
      <c r="A667" s="188">
        <v>2</v>
      </c>
      <c r="B667" s="188">
        <v>22020202</v>
      </c>
      <c r="C667" s="189" t="s">
        <v>3350</v>
      </c>
      <c r="D667" s="190">
        <v>185000</v>
      </c>
      <c r="E667" s="190">
        <v>170000</v>
      </c>
      <c r="F667" s="190">
        <v>200000</v>
      </c>
      <c r="G667" s="195">
        <v>200000</v>
      </c>
      <c r="H667" s="195">
        <v>200000</v>
      </c>
      <c r="I667" s="217"/>
    </row>
    <row r="668" spans="1:9" s="83" customFormat="1" ht="17.399999999999999" thickBot="1" x14ac:dyDescent="0.35">
      <c r="A668" s="188">
        <v>3</v>
      </c>
      <c r="B668" s="188">
        <v>22020301</v>
      </c>
      <c r="C668" s="189" t="s">
        <v>3352</v>
      </c>
      <c r="D668" s="190">
        <v>180000</v>
      </c>
      <c r="E668" s="190">
        <v>110000</v>
      </c>
      <c r="F668" s="190">
        <v>200000</v>
      </c>
      <c r="G668" s="195">
        <v>200000</v>
      </c>
      <c r="H668" s="195">
        <v>200000</v>
      </c>
      <c r="I668" s="217"/>
    </row>
    <row r="669" spans="1:9" s="83" customFormat="1" ht="16.2" thickBot="1" x14ac:dyDescent="0.35">
      <c r="A669" s="188">
        <v>4</v>
      </c>
      <c r="B669" s="188">
        <v>22020305</v>
      </c>
      <c r="C669" s="189" t="s">
        <v>3355</v>
      </c>
      <c r="D669" s="190">
        <v>150000</v>
      </c>
      <c r="E669" s="190">
        <v>120000</v>
      </c>
      <c r="F669" s="190">
        <v>200000</v>
      </c>
      <c r="G669" s="195">
        <v>200000</v>
      </c>
      <c r="H669" s="195">
        <v>200000</v>
      </c>
      <c r="I669" s="217"/>
    </row>
    <row r="670" spans="1:9" s="83" customFormat="1" ht="17.399999999999999" thickBot="1" x14ac:dyDescent="0.35">
      <c r="A670" s="188">
        <v>5</v>
      </c>
      <c r="B670" s="188">
        <v>22020401</v>
      </c>
      <c r="C670" s="189" t="s">
        <v>3356</v>
      </c>
      <c r="D670" s="190">
        <v>430000</v>
      </c>
      <c r="E670" s="190">
        <v>360000</v>
      </c>
      <c r="F670" s="190">
        <v>1000000</v>
      </c>
      <c r="G670" s="195">
        <v>1000000</v>
      </c>
      <c r="H670" s="195">
        <v>600000</v>
      </c>
      <c r="I670" s="217"/>
    </row>
    <row r="671" spans="1:9" s="83" customFormat="1" ht="16.2" thickBot="1" x14ac:dyDescent="0.35">
      <c r="A671" s="188">
        <v>6</v>
      </c>
      <c r="B671" s="188">
        <v>22020406</v>
      </c>
      <c r="C671" s="189" t="s">
        <v>3357</v>
      </c>
      <c r="D671" s="190">
        <v>120000</v>
      </c>
      <c r="E671" s="190">
        <v>200000</v>
      </c>
      <c r="F671" s="190">
        <v>500000</v>
      </c>
      <c r="G671" s="195">
        <v>500000</v>
      </c>
      <c r="H671" s="195">
        <v>500000</v>
      </c>
      <c r="I671" s="217"/>
    </row>
    <row r="672" spans="1:9" s="83" customFormat="1" ht="16.2" thickBot="1" x14ac:dyDescent="0.35">
      <c r="A672" s="188">
        <v>7</v>
      </c>
      <c r="B672" s="188">
        <v>22020501</v>
      </c>
      <c r="C672" s="189" t="s">
        <v>3370</v>
      </c>
      <c r="D672" s="190">
        <v>320000</v>
      </c>
      <c r="E672" s="190">
        <v>610000</v>
      </c>
      <c r="F672" s="190">
        <v>2500000</v>
      </c>
      <c r="G672" s="195">
        <v>2500000</v>
      </c>
      <c r="H672" s="195">
        <v>700000</v>
      </c>
      <c r="I672" s="217"/>
    </row>
    <row r="673" spans="1:9" s="83" customFormat="1" ht="16.2" thickBot="1" x14ac:dyDescent="0.35">
      <c r="A673" s="188">
        <v>8</v>
      </c>
      <c r="B673" s="188">
        <v>22020605</v>
      </c>
      <c r="C673" s="189" t="s">
        <v>3388</v>
      </c>
      <c r="D673" s="190">
        <v>200000</v>
      </c>
      <c r="E673" s="190">
        <v>310000</v>
      </c>
      <c r="F673" s="190">
        <v>500000</v>
      </c>
      <c r="G673" s="195">
        <v>500000</v>
      </c>
      <c r="H673" s="195">
        <v>500000</v>
      </c>
      <c r="I673" s="217"/>
    </row>
    <row r="674" spans="1:9" s="83" customFormat="1" ht="16.2" thickBot="1" x14ac:dyDescent="0.35">
      <c r="A674" s="188">
        <v>9</v>
      </c>
      <c r="B674" s="188">
        <v>22020803</v>
      </c>
      <c r="C674" s="189" t="s">
        <v>3373</v>
      </c>
      <c r="D674" s="190">
        <v>500000</v>
      </c>
      <c r="E674" s="190">
        <v>580000</v>
      </c>
      <c r="F674" s="190">
        <v>900000</v>
      </c>
      <c r="G674" s="195">
        <v>900000</v>
      </c>
      <c r="H674" s="195">
        <v>900000</v>
      </c>
      <c r="I674" s="217"/>
    </row>
    <row r="675" spans="1:9" s="83" customFormat="1" ht="16.2" thickBot="1" x14ac:dyDescent="0.35">
      <c r="A675" s="188">
        <v>10</v>
      </c>
      <c r="B675" s="188">
        <v>22021001</v>
      </c>
      <c r="C675" s="189" t="s">
        <v>3360</v>
      </c>
      <c r="D675" s="190">
        <v>180000</v>
      </c>
      <c r="E675" s="190">
        <v>150000</v>
      </c>
      <c r="F675" s="190">
        <v>200000</v>
      </c>
      <c r="G675" s="195">
        <v>200000</v>
      </c>
      <c r="H675" s="195">
        <v>200000</v>
      </c>
      <c r="I675" s="217"/>
    </row>
    <row r="676" spans="1:9" s="83" customFormat="1" ht="16.2" thickBot="1" x14ac:dyDescent="0.35">
      <c r="A676" s="188">
        <v>11</v>
      </c>
      <c r="B676" s="188">
        <v>22021007</v>
      </c>
      <c r="C676" s="189" t="s">
        <v>3362</v>
      </c>
      <c r="D676" s="190">
        <v>715000</v>
      </c>
      <c r="E676" s="190">
        <v>700000</v>
      </c>
      <c r="F676" s="190">
        <v>2000000</v>
      </c>
      <c r="G676" s="195">
        <v>2000000</v>
      </c>
      <c r="H676" s="195">
        <v>700000</v>
      </c>
      <c r="I676" s="217"/>
    </row>
    <row r="677" spans="1:9" s="83" customFormat="1" ht="16.2" thickBot="1" x14ac:dyDescent="0.35">
      <c r="A677" s="665" t="s">
        <v>365</v>
      </c>
      <c r="B677" s="666"/>
      <c r="C677" s="667"/>
      <c r="D677" s="191">
        <v>4550000</v>
      </c>
      <c r="E677" s="191">
        <v>4390000</v>
      </c>
      <c r="F677" s="191">
        <v>12000000</v>
      </c>
      <c r="G677" s="196">
        <v>12000000</v>
      </c>
      <c r="H677" s="196">
        <f>SUM(H666:H676)</f>
        <v>6500000</v>
      </c>
      <c r="I677" s="217"/>
    </row>
    <row r="678" spans="1:9" s="83" customFormat="1" ht="16.2" thickBot="1" x14ac:dyDescent="0.35">
      <c r="A678" s="187">
        <v>81</v>
      </c>
      <c r="B678" s="187">
        <v>23800400100</v>
      </c>
      <c r="C678" s="663" t="s">
        <v>1964</v>
      </c>
      <c r="D678" s="664"/>
      <c r="E678" s="664"/>
      <c r="F678" s="664"/>
      <c r="G678" s="664"/>
      <c r="H678" s="664"/>
      <c r="I678" s="670"/>
    </row>
    <row r="679" spans="1:9" s="83" customFormat="1" ht="16.2" thickBot="1" x14ac:dyDescent="0.35">
      <c r="A679" s="188">
        <v>1</v>
      </c>
      <c r="B679" s="188">
        <v>22020102</v>
      </c>
      <c r="C679" s="189" t="s">
        <v>3349</v>
      </c>
      <c r="D679" s="190">
        <v>2183500</v>
      </c>
      <c r="E679" s="190">
        <v>1976000</v>
      </c>
      <c r="F679" s="190">
        <v>8300000</v>
      </c>
      <c r="G679" s="195">
        <v>4500000</v>
      </c>
      <c r="H679" s="195">
        <v>1000000</v>
      </c>
      <c r="I679" s="217"/>
    </row>
    <row r="680" spans="1:9" s="83" customFormat="1" ht="16.2" thickBot="1" x14ac:dyDescent="0.35">
      <c r="A680" s="188">
        <v>2</v>
      </c>
      <c r="B680" s="188">
        <v>22020202</v>
      </c>
      <c r="C680" s="189" t="s">
        <v>3350</v>
      </c>
      <c r="D680" s="190">
        <v>62500</v>
      </c>
      <c r="E680" s="190">
        <v>10000</v>
      </c>
      <c r="F680" s="190">
        <v>1000000</v>
      </c>
      <c r="G680" s="195">
        <v>600000</v>
      </c>
      <c r="H680" s="195">
        <v>500000</v>
      </c>
      <c r="I680" s="217"/>
    </row>
    <row r="681" spans="1:9" s="83" customFormat="1" ht="17.399999999999999" thickBot="1" x14ac:dyDescent="0.35">
      <c r="A681" s="188">
        <v>3</v>
      </c>
      <c r="B681" s="188">
        <v>22020301</v>
      </c>
      <c r="C681" s="189" t="s">
        <v>3352</v>
      </c>
      <c r="D681" s="190">
        <v>264000</v>
      </c>
      <c r="E681" s="190">
        <v>202500</v>
      </c>
      <c r="F681" s="190">
        <v>1900000</v>
      </c>
      <c r="G681" s="195">
        <v>1500000</v>
      </c>
      <c r="H681" s="195">
        <v>400000</v>
      </c>
      <c r="I681" s="217"/>
    </row>
    <row r="682" spans="1:9" s="83" customFormat="1" ht="16.2" thickBot="1" x14ac:dyDescent="0.35">
      <c r="A682" s="188">
        <v>4</v>
      </c>
      <c r="B682" s="188">
        <v>22020305</v>
      </c>
      <c r="C682" s="189" t="s">
        <v>3355</v>
      </c>
      <c r="D682" s="192">
        <v>0</v>
      </c>
      <c r="E682" s="192">
        <v>0</v>
      </c>
      <c r="F682" s="190">
        <v>2000000</v>
      </c>
      <c r="G682" s="195">
        <v>1000000</v>
      </c>
      <c r="H682" s="195">
        <v>500000</v>
      </c>
      <c r="I682" s="217"/>
    </row>
    <row r="683" spans="1:9" s="83" customFormat="1" ht="17.399999999999999" thickBot="1" x14ac:dyDescent="0.35">
      <c r="A683" s="188">
        <v>5</v>
      </c>
      <c r="B683" s="188">
        <v>22020401</v>
      </c>
      <c r="C683" s="189" t="s">
        <v>3356</v>
      </c>
      <c r="D683" s="190">
        <v>159500</v>
      </c>
      <c r="E683" s="190">
        <v>115000</v>
      </c>
      <c r="F683" s="190">
        <v>1000000</v>
      </c>
      <c r="G683" s="195">
        <v>800000</v>
      </c>
      <c r="H683" s="195">
        <v>500000</v>
      </c>
      <c r="I683" s="217"/>
    </row>
    <row r="684" spans="1:9" s="83" customFormat="1" ht="16.2" thickBot="1" x14ac:dyDescent="0.35">
      <c r="A684" s="188">
        <v>6</v>
      </c>
      <c r="B684" s="188">
        <v>22020402</v>
      </c>
      <c r="C684" s="189" t="s">
        <v>3366</v>
      </c>
      <c r="D684" s="190">
        <v>95500</v>
      </c>
      <c r="E684" s="190">
        <v>163500</v>
      </c>
      <c r="F684" s="190">
        <v>1000000</v>
      </c>
      <c r="G684" s="195">
        <v>800000</v>
      </c>
      <c r="H684" s="195">
        <v>500000</v>
      </c>
      <c r="I684" s="217"/>
    </row>
    <row r="685" spans="1:9" s="83" customFormat="1" ht="16.2" thickBot="1" x14ac:dyDescent="0.35">
      <c r="A685" s="188">
        <v>7</v>
      </c>
      <c r="B685" s="188">
        <v>22020501</v>
      </c>
      <c r="C685" s="189" t="s">
        <v>3370</v>
      </c>
      <c r="D685" s="190">
        <v>59000</v>
      </c>
      <c r="E685" s="192">
        <v>0</v>
      </c>
      <c r="F685" s="190">
        <v>2200000</v>
      </c>
      <c r="G685" s="195">
        <v>1500000</v>
      </c>
      <c r="H685" s="195">
        <v>800000</v>
      </c>
      <c r="I685" s="217"/>
    </row>
    <row r="686" spans="1:9" s="83" customFormat="1" ht="16.2" thickBot="1" x14ac:dyDescent="0.35">
      <c r="A686" s="188">
        <v>8</v>
      </c>
      <c r="B686" s="188">
        <v>22021001</v>
      </c>
      <c r="C686" s="189" t="s">
        <v>3360</v>
      </c>
      <c r="D686" s="190">
        <v>96000</v>
      </c>
      <c r="E686" s="190">
        <v>84000</v>
      </c>
      <c r="F686" s="190">
        <v>1300000</v>
      </c>
      <c r="G686" s="195">
        <v>600000</v>
      </c>
      <c r="H686" s="195">
        <v>500000</v>
      </c>
      <c r="I686" s="217"/>
    </row>
    <row r="687" spans="1:9" s="83" customFormat="1" ht="16.2" thickBot="1" x14ac:dyDescent="0.35">
      <c r="A687" s="188">
        <v>9</v>
      </c>
      <c r="B687" s="188">
        <v>22021007</v>
      </c>
      <c r="C687" s="189" t="s">
        <v>3362</v>
      </c>
      <c r="D687" s="190">
        <v>280000</v>
      </c>
      <c r="E687" s="190">
        <v>249000</v>
      </c>
      <c r="F687" s="190">
        <v>1300000</v>
      </c>
      <c r="G687" s="195">
        <v>700000</v>
      </c>
      <c r="H687" s="195">
        <v>500000</v>
      </c>
      <c r="I687" s="217"/>
    </row>
    <row r="688" spans="1:9" s="83" customFormat="1" ht="16.2" thickBot="1" x14ac:dyDescent="0.35">
      <c r="A688" s="665" t="s">
        <v>365</v>
      </c>
      <c r="B688" s="666"/>
      <c r="C688" s="667"/>
      <c r="D688" s="191">
        <v>3200000</v>
      </c>
      <c r="E688" s="191">
        <v>2800000</v>
      </c>
      <c r="F688" s="191">
        <v>20000000</v>
      </c>
      <c r="G688" s="196">
        <v>12000000</v>
      </c>
      <c r="H688" s="196">
        <f>SUM(H679:H687)</f>
        <v>5200000</v>
      </c>
      <c r="I688" s="217"/>
    </row>
    <row r="689" spans="1:9" ht="15" thickBot="1" x14ac:dyDescent="0.35">
      <c r="A689" s="187">
        <v>61</v>
      </c>
      <c r="B689" s="187">
        <v>22000200100</v>
      </c>
      <c r="C689" s="663" t="s">
        <v>433</v>
      </c>
      <c r="D689" s="664"/>
      <c r="E689" s="664"/>
      <c r="F689" s="664"/>
      <c r="G689" s="664"/>
      <c r="H689" s="664"/>
      <c r="I689" s="217"/>
    </row>
    <row r="690" spans="1:9" ht="15" thickBot="1" x14ac:dyDescent="0.35">
      <c r="A690" s="188">
        <v>1</v>
      </c>
      <c r="B690" s="188">
        <v>22020102</v>
      </c>
      <c r="C690" s="189" t="s">
        <v>3349</v>
      </c>
      <c r="D690" s="190">
        <v>2370000</v>
      </c>
      <c r="E690" s="190">
        <v>2790000</v>
      </c>
      <c r="F690" s="190">
        <v>3850000</v>
      </c>
      <c r="G690" s="195">
        <v>5000000</v>
      </c>
      <c r="H690" s="195">
        <v>5000000</v>
      </c>
      <c r="I690" s="217"/>
    </row>
    <row r="691" spans="1:9" ht="15" thickBot="1" x14ac:dyDescent="0.35">
      <c r="A691" s="188">
        <v>2</v>
      </c>
      <c r="B691" s="188">
        <v>22020201</v>
      </c>
      <c r="C691" s="189" t="s">
        <v>3363</v>
      </c>
      <c r="D691" s="190">
        <v>614000</v>
      </c>
      <c r="E691" s="190">
        <v>480000</v>
      </c>
      <c r="F691" s="190">
        <v>900000</v>
      </c>
      <c r="G691" s="195">
        <v>900000</v>
      </c>
      <c r="H691" s="195">
        <v>900000</v>
      </c>
      <c r="I691" s="217"/>
    </row>
    <row r="692" spans="1:9" ht="15" thickBot="1" x14ac:dyDescent="0.35">
      <c r="A692" s="188">
        <v>3</v>
      </c>
      <c r="B692" s="188">
        <v>22020202</v>
      </c>
      <c r="C692" s="189" t="s">
        <v>3350</v>
      </c>
      <c r="D692" s="190">
        <v>620000</v>
      </c>
      <c r="E692" s="190">
        <v>520000</v>
      </c>
      <c r="F692" s="190">
        <v>950000</v>
      </c>
      <c r="G692" s="195">
        <v>900000</v>
      </c>
      <c r="H692" s="195">
        <v>900000</v>
      </c>
      <c r="I692" s="217"/>
    </row>
    <row r="693" spans="1:9" ht="17.399999999999999" thickBot="1" x14ac:dyDescent="0.35">
      <c r="A693" s="188">
        <v>4</v>
      </c>
      <c r="B693" s="188">
        <v>22020301</v>
      </c>
      <c r="C693" s="189" t="s">
        <v>3352</v>
      </c>
      <c r="D693" s="190">
        <v>1400000</v>
      </c>
      <c r="E693" s="190">
        <v>2500000</v>
      </c>
      <c r="F693" s="190">
        <v>2500000</v>
      </c>
      <c r="G693" s="195">
        <v>4000000</v>
      </c>
      <c r="H693" s="195">
        <v>4000000</v>
      </c>
      <c r="I693" s="217"/>
    </row>
    <row r="694" spans="1:9" ht="15" thickBot="1" x14ac:dyDescent="0.35">
      <c r="A694" s="188">
        <v>5</v>
      </c>
      <c r="B694" s="188">
        <v>22020305</v>
      </c>
      <c r="C694" s="189" t="s">
        <v>3355</v>
      </c>
      <c r="D694" s="190">
        <v>659000</v>
      </c>
      <c r="E694" s="190">
        <v>800000</v>
      </c>
      <c r="F694" s="190">
        <v>1000000</v>
      </c>
      <c r="G694" s="195">
        <v>1200000</v>
      </c>
      <c r="H694" s="195">
        <v>1200000</v>
      </c>
      <c r="I694" s="217"/>
    </row>
    <row r="695" spans="1:9" ht="17.399999999999999" thickBot="1" x14ac:dyDescent="0.35">
      <c r="A695" s="188">
        <v>6</v>
      </c>
      <c r="B695" s="188">
        <v>22020401</v>
      </c>
      <c r="C695" s="189" t="s">
        <v>3356</v>
      </c>
      <c r="D695" s="190">
        <v>1555000</v>
      </c>
      <c r="E695" s="190">
        <v>2100000</v>
      </c>
      <c r="F695" s="190">
        <v>2800000</v>
      </c>
      <c r="G695" s="195">
        <v>3000000</v>
      </c>
      <c r="H695" s="195">
        <v>3000000</v>
      </c>
      <c r="I695" s="217"/>
    </row>
    <row r="696" spans="1:9" ht="15" thickBot="1" x14ac:dyDescent="0.35">
      <c r="A696" s="188">
        <v>7</v>
      </c>
      <c r="B696" s="188">
        <v>22020402</v>
      </c>
      <c r="C696" s="189" t="s">
        <v>3366</v>
      </c>
      <c r="D696" s="190">
        <v>960000</v>
      </c>
      <c r="E696" s="190">
        <v>1200000</v>
      </c>
      <c r="F696" s="190">
        <v>1600000</v>
      </c>
      <c r="G696" s="195">
        <v>2000000</v>
      </c>
      <c r="H696" s="195">
        <v>2000000</v>
      </c>
      <c r="I696" s="217"/>
    </row>
    <row r="697" spans="1:9" ht="15" thickBot="1" x14ac:dyDescent="0.35">
      <c r="A697" s="188">
        <v>8</v>
      </c>
      <c r="B697" s="188">
        <v>22020501</v>
      </c>
      <c r="C697" s="189" t="s">
        <v>3370</v>
      </c>
      <c r="D697" s="190">
        <v>1402000</v>
      </c>
      <c r="E697" s="190">
        <v>2050000</v>
      </c>
      <c r="F697" s="190">
        <v>3000000</v>
      </c>
      <c r="G697" s="195">
        <v>3000000</v>
      </c>
      <c r="H697" s="195">
        <v>3000000</v>
      </c>
      <c r="I697" s="217"/>
    </row>
    <row r="698" spans="1:9" ht="15" thickBot="1" x14ac:dyDescent="0.35">
      <c r="A698" s="188">
        <v>9</v>
      </c>
      <c r="B698" s="188">
        <v>22021001</v>
      </c>
      <c r="C698" s="189" t="s">
        <v>3360</v>
      </c>
      <c r="D698" s="190">
        <v>260000</v>
      </c>
      <c r="E698" s="190">
        <v>220000</v>
      </c>
      <c r="F698" s="190">
        <v>400000</v>
      </c>
      <c r="G698" s="195">
        <v>2000000</v>
      </c>
      <c r="H698" s="195">
        <v>2000000</v>
      </c>
      <c r="I698" s="217"/>
    </row>
    <row r="699" spans="1:9" ht="15" thickBot="1" x14ac:dyDescent="0.35">
      <c r="A699" s="188">
        <v>10</v>
      </c>
      <c r="B699" s="188">
        <v>22021007</v>
      </c>
      <c r="C699" s="189" t="s">
        <v>3362</v>
      </c>
      <c r="D699" s="190">
        <v>560000</v>
      </c>
      <c r="E699" s="190">
        <v>700000</v>
      </c>
      <c r="F699" s="190">
        <v>1000000</v>
      </c>
      <c r="G699" s="195">
        <v>2000000</v>
      </c>
      <c r="H699" s="195">
        <v>2000000</v>
      </c>
      <c r="I699" s="217"/>
    </row>
    <row r="700" spans="1:9" ht="15" thickBot="1" x14ac:dyDescent="0.35">
      <c r="A700" s="665" t="s">
        <v>365</v>
      </c>
      <c r="B700" s="666"/>
      <c r="C700" s="667"/>
      <c r="D700" s="191">
        <v>10400000</v>
      </c>
      <c r="E700" s="191">
        <v>13360000</v>
      </c>
      <c r="F700" s="191">
        <v>18000000</v>
      </c>
      <c r="G700" s="196">
        <v>24000000</v>
      </c>
      <c r="H700" s="196">
        <f>SUM(H690:H699)</f>
        <v>24000000</v>
      </c>
      <c r="I700" s="217"/>
    </row>
    <row r="701" spans="1:9" ht="15" thickBot="1" x14ac:dyDescent="0.35">
      <c r="A701" s="187">
        <v>62</v>
      </c>
      <c r="B701" s="187">
        <v>22000700100</v>
      </c>
      <c r="C701" s="663" t="s">
        <v>1779</v>
      </c>
      <c r="D701" s="664"/>
      <c r="E701" s="664"/>
      <c r="F701" s="664"/>
      <c r="G701" s="664"/>
      <c r="H701" s="664"/>
      <c r="I701" s="217"/>
    </row>
    <row r="702" spans="1:9" ht="15" thickBot="1" x14ac:dyDescent="0.35">
      <c r="A702" s="188">
        <v>1</v>
      </c>
      <c r="B702" s="188">
        <v>22020102</v>
      </c>
      <c r="C702" s="189" t="s">
        <v>3349</v>
      </c>
      <c r="D702" s="190">
        <v>34920000</v>
      </c>
      <c r="E702" s="190">
        <v>27936000</v>
      </c>
      <c r="F702" s="190">
        <v>34920000</v>
      </c>
      <c r="G702" s="195">
        <v>44920000</v>
      </c>
      <c r="H702" s="195">
        <v>44920000</v>
      </c>
      <c r="I702" s="217"/>
    </row>
    <row r="703" spans="1:9" ht="15" thickBot="1" x14ac:dyDescent="0.35">
      <c r="A703" s="188">
        <v>2</v>
      </c>
      <c r="B703" s="188">
        <v>22020201</v>
      </c>
      <c r="C703" s="189" t="s">
        <v>3363</v>
      </c>
      <c r="D703" s="190">
        <v>10920000</v>
      </c>
      <c r="E703" s="190">
        <v>8736000</v>
      </c>
      <c r="F703" s="190">
        <v>10920000</v>
      </c>
      <c r="G703" s="195">
        <v>10920000</v>
      </c>
      <c r="H703" s="195">
        <v>10920000</v>
      </c>
      <c r="I703" s="217"/>
    </row>
    <row r="704" spans="1:9" ht="15" thickBot="1" x14ac:dyDescent="0.35">
      <c r="A704" s="188">
        <v>3</v>
      </c>
      <c r="B704" s="188">
        <v>22020202</v>
      </c>
      <c r="C704" s="189" t="s">
        <v>3350</v>
      </c>
      <c r="D704" s="190">
        <v>8640000</v>
      </c>
      <c r="E704" s="190">
        <v>6912000</v>
      </c>
      <c r="F704" s="190">
        <v>8640000</v>
      </c>
      <c r="G704" s="195">
        <v>8640000</v>
      </c>
      <c r="H704" s="195">
        <v>8640000</v>
      </c>
      <c r="I704" s="217"/>
    </row>
    <row r="705" spans="1:9" ht="17.399999999999999" thickBot="1" x14ac:dyDescent="0.35">
      <c r="A705" s="188">
        <v>4</v>
      </c>
      <c r="B705" s="188">
        <v>22020301</v>
      </c>
      <c r="C705" s="189" t="s">
        <v>3352</v>
      </c>
      <c r="D705" s="190">
        <v>12000000</v>
      </c>
      <c r="E705" s="190">
        <v>9600000</v>
      </c>
      <c r="F705" s="190">
        <v>12000000</v>
      </c>
      <c r="G705" s="195">
        <v>12000000</v>
      </c>
      <c r="H705" s="195">
        <v>12000000</v>
      </c>
      <c r="I705" s="217"/>
    </row>
    <row r="706" spans="1:9" ht="15" thickBot="1" x14ac:dyDescent="0.35">
      <c r="A706" s="188">
        <v>5</v>
      </c>
      <c r="B706" s="188">
        <v>22020305</v>
      </c>
      <c r="C706" s="189" t="s">
        <v>3355</v>
      </c>
      <c r="D706" s="190">
        <v>8280000</v>
      </c>
      <c r="E706" s="190">
        <v>6624000</v>
      </c>
      <c r="F706" s="190">
        <v>8280000</v>
      </c>
      <c r="G706" s="195">
        <v>8280000</v>
      </c>
      <c r="H706" s="195">
        <v>8280000</v>
      </c>
      <c r="I706" s="217"/>
    </row>
    <row r="707" spans="1:9" ht="17.399999999999999" thickBot="1" x14ac:dyDescent="0.35">
      <c r="A707" s="188">
        <v>6</v>
      </c>
      <c r="B707" s="188">
        <v>22020401</v>
      </c>
      <c r="C707" s="189" t="s">
        <v>3356</v>
      </c>
      <c r="D707" s="190">
        <v>8282000</v>
      </c>
      <c r="E707" s="190">
        <v>6625600</v>
      </c>
      <c r="F707" s="190">
        <v>8282000</v>
      </c>
      <c r="G707" s="195">
        <v>10282000</v>
      </c>
      <c r="H707" s="195">
        <v>10282000</v>
      </c>
      <c r="I707" s="217"/>
    </row>
    <row r="708" spans="1:9" ht="15" thickBot="1" x14ac:dyDescent="0.35">
      <c r="A708" s="188">
        <v>7</v>
      </c>
      <c r="B708" s="188">
        <v>22020402</v>
      </c>
      <c r="C708" s="189" t="s">
        <v>3366</v>
      </c>
      <c r="D708" s="190">
        <v>7680000</v>
      </c>
      <c r="E708" s="190">
        <v>6144000</v>
      </c>
      <c r="F708" s="190">
        <v>7680000</v>
      </c>
      <c r="G708" s="195">
        <v>7680000</v>
      </c>
      <c r="H708" s="195">
        <v>7680000</v>
      </c>
      <c r="I708" s="217"/>
    </row>
    <row r="709" spans="1:9" ht="15" thickBot="1" x14ac:dyDescent="0.35">
      <c r="A709" s="188">
        <v>8</v>
      </c>
      <c r="B709" s="188">
        <v>22020501</v>
      </c>
      <c r="C709" s="189" t="s">
        <v>3370</v>
      </c>
      <c r="D709" s="190">
        <v>16318000</v>
      </c>
      <c r="E709" s="190">
        <v>13054400</v>
      </c>
      <c r="F709" s="190">
        <v>16318000</v>
      </c>
      <c r="G709" s="195">
        <v>20318000</v>
      </c>
      <c r="H709" s="195">
        <v>20318000</v>
      </c>
      <c r="I709" s="217"/>
    </row>
    <row r="710" spans="1:9" ht="15" thickBot="1" x14ac:dyDescent="0.35">
      <c r="A710" s="188">
        <v>9</v>
      </c>
      <c r="B710" s="188">
        <v>22021001</v>
      </c>
      <c r="C710" s="189" t="s">
        <v>3360</v>
      </c>
      <c r="D710" s="190">
        <v>4800000</v>
      </c>
      <c r="E710" s="190">
        <v>3840000</v>
      </c>
      <c r="F710" s="190">
        <v>4800000</v>
      </c>
      <c r="G710" s="195">
        <v>4800000</v>
      </c>
      <c r="H710" s="195">
        <v>4800000</v>
      </c>
      <c r="I710" s="217"/>
    </row>
    <row r="711" spans="1:9" ht="15" thickBot="1" x14ac:dyDescent="0.35">
      <c r="A711" s="188">
        <v>10</v>
      </c>
      <c r="B711" s="188">
        <v>22021007</v>
      </c>
      <c r="C711" s="189" t="s">
        <v>3362</v>
      </c>
      <c r="D711" s="190">
        <v>8160000</v>
      </c>
      <c r="E711" s="190">
        <v>6528000</v>
      </c>
      <c r="F711" s="190">
        <v>8160000</v>
      </c>
      <c r="G711" s="195">
        <v>12160000</v>
      </c>
      <c r="H711" s="195">
        <v>12160000</v>
      </c>
      <c r="I711" s="217"/>
    </row>
    <row r="712" spans="1:9" ht="15" thickBot="1" x14ac:dyDescent="0.35">
      <c r="A712" s="665" t="s">
        <v>365</v>
      </c>
      <c r="B712" s="666"/>
      <c r="C712" s="667"/>
      <c r="D712" s="191">
        <v>120000000</v>
      </c>
      <c r="E712" s="191">
        <v>96000000</v>
      </c>
      <c r="F712" s="191">
        <v>120000000</v>
      </c>
      <c r="G712" s="196">
        <v>140000000</v>
      </c>
      <c r="H712" s="196">
        <f>SUM(H702:H711)</f>
        <v>140000000</v>
      </c>
      <c r="I712" s="217"/>
    </row>
    <row r="713" spans="1:9" ht="15" thickBot="1" x14ac:dyDescent="0.35">
      <c r="A713" s="187">
        <v>63</v>
      </c>
      <c r="B713" s="187">
        <v>22000800100</v>
      </c>
      <c r="C713" s="663" t="s">
        <v>2935</v>
      </c>
      <c r="D713" s="664"/>
      <c r="E713" s="664"/>
      <c r="F713" s="664"/>
      <c r="G713" s="664"/>
      <c r="H713" s="664"/>
      <c r="I713" s="217"/>
    </row>
    <row r="714" spans="1:9" ht="15" thickBot="1" x14ac:dyDescent="0.35">
      <c r="A714" s="188">
        <v>1</v>
      </c>
      <c r="B714" s="188">
        <v>22020102</v>
      </c>
      <c r="C714" s="189" t="s">
        <v>3349</v>
      </c>
      <c r="D714" s="190">
        <v>21864000</v>
      </c>
      <c r="E714" s="190">
        <v>27330000</v>
      </c>
      <c r="F714" s="190">
        <v>50000000</v>
      </c>
      <c r="G714" s="197">
        <v>0</v>
      </c>
      <c r="H714" s="197">
        <v>0</v>
      </c>
      <c r="I714" s="217"/>
    </row>
    <row r="715" spans="1:9" ht="15" thickBot="1" x14ac:dyDescent="0.35">
      <c r="A715" s="188">
        <v>2</v>
      </c>
      <c r="B715" s="188">
        <v>22020201</v>
      </c>
      <c r="C715" s="189" t="s">
        <v>3363</v>
      </c>
      <c r="D715" s="190">
        <v>4264000</v>
      </c>
      <c r="E715" s="190">
        <v>5330000</v>
      </c>
      <c r="F715" s="190">
        <v>9000000</v>
      </c>
      <c r="G715" s="197">
        <v>0</v>
      </c>
      <c r="H715" s="197">
        <v>0</v>
      </c>
      <c r="I715" s="217"/>
    </row>
    <row r="716" spans="1:9" ht="15" thickBot="1" x14ac:dyDescent="0.35">
      <c r="A716" s="188">
        <v>3</v>
      </c>
      <c r="B716" s="188">
        <v>22020202</v>
      </c>
      <c r="C716" s="189" t="s">
        <v>3350</v>
      </c>
      <c r="D716" s="190">
        <v>2664000</v>
      </c>
      <c r="E716" s="190">
        <v>3330000</v>
      </c>
      <c r="F716" s="190">
        <v>6000000</v>
      </c>
      <c r="G716" s="197">
        <v>0</v>
      </c>
      <c r="H716" s="197">
        <v>0</v>
      </c>
      <c r="I716" s="217"/>
    </row>
    <row r="717" spans="1:9" ht="17.399999999999999" thickBot="1" x14ac:dyDescent="0.35">
      <c r="A717" s="188">
        <v>4</v>
      </c>
      <c r="B717" s="188">
        <v>22020301</v>
      </c>
      <c r="C717" s="189" t="s">
        <v>3352</v>
      </c>
      <c r="D717" s="190">
        <v>9600000</v>
      </c>
      <c r="E717" s="190">
        <v>12000000</v>
      </c>
      <c r="F717" s="190">
        <v>21000000</v>
      </c>
      <c r="G717" s="197">
        <v>0</v>
      </c>
      <c r="H717" s="197">
        <v>0</v>
      </c>
      <c r="I717" s="217"/>
    </row>
    <row r="718" spans="1:9" ht="15" thickBot="1" x14ac:dyDescent="0.35">
      <c r="A718" s="188">
        <v>5</v>
      </c>
      <c r="B718" s="188">
        <v>22020305</v>
      </c>
      <c r="C718" s="189" t="s">
        <v>3355</v>
      </c>
      <c r="D718" s="190">
        <v>4264000</v>
      </c>
      <c r="E718" s="190">
        <v>5330000</v>
      </c>
      <c r="F718" s="190">
        <v>9000000</v>
      </c>
      <c r="G718" s="197">
        <v>0</v>
      </c>
      <c r="H718" s="197">
        <v>0</v>
      </c>
      <c r="I718" s="217"/>
    </row>
    <row r="719" spans="1:9" ht="17.399999999999999" thickBot="1" x14ac:dyDescent="0.35">
      <c r="A719" s="188">
        <v>6</v>
      </c>
      <c r="B719" s="188">
        <v>22020401</v>
      </c>
      <c r="C719" s="189" t="s">
        <v>3356</v>
      </c>
      <c r="D719" s="190">
        <v>14936000</v>
      </c>
      <c r="E719" s="190">
        <v>18670000</v>
      </c>
      <c r="F719" s="190">
        <v>34000000</v>
      </c>
      <c r="G719" s="197">
        <v>0</v>
      </c>
      <c r="H719" s="197">
        <v>0</v>
      </c>
      <c r="I719" s="217"/>
    </row>
    <row r="720" spans="1:9" ht="15" thickBot="1" x14ac:dyDescent="0.35">
      <c r="A720" s="188">
        <v>7</v>
      </c>
      <c r="B720" s="188">
        <v>22020402</v>
      </c>
      <c r="C720" s="189" t="s">
        <v>3366</v>
      </c>
      <c r="D720" s="190">
        <v>6936000</v>
      </c>
      <c r="E720" s="190">
        <v>8670000</v>
      </c>
      <c r="F720" s="190">
        <v>15000000</v>
      </c>
      <c r="G720" s="197">
        <v>0</v>
      </c>
      <c r="H720" s="197">
        <v>0</v>
      </c>
      <c r="I720" s="217"/>
    </row>
    <row r="721" spans="1:9" ht="15" thickBot="1" x14ac:dyDescent="0.35">
      <c r="A721" s="188">
        <v>8</v>
      </c>
      <c r="B721" s="188">
        <v>22020501</v>
      </c>
      <c r="C721" s="189" t="s">
        <v>3370</v>
      </c>
      <c r="D721" s="190">
        <v>8000000</v>
      </c>
      <c r="E721" s="190">
        <v>10430000</v>
      </c>
      <c r="F721" s="190">
        <v>19000000</v>
      </c>
      <c r="G721" s="197">
        <v>0</v>
      </c>
      <c r="H721" s="197">
        <v>0</v>
      </c>
      <c r="I721" s="217"/>
    </row>
    <row r="722" spans="1:9" ht="15" thickBot="1" x14ac:dyDescent="0.35">
      <c r="A722" s="188">
        <v>9</v>
      </c>
      <c r="B722" s="188">
        <v>22021001</v>
      </c>
      <c r="C722" s="189" t="s">
        <v>3360</v>
      </c>
      <c r="D722" s="190">
        <v>2136000</v>
      </c>
      <c r="E722" s="190">
        <v>2670000</v>
      </c>
      <c r="F722" s="190">
        <v>5000000</v>
      </c>
      <c r="G722" s="197">
        <v>0</v>
      </c>
      <c r="H722" s="197">
        <v>0</v>
      </c>
      <c r="I722" s="217"/>
    </row>
    <row r="723" spans="1:9" ht="15" thickBot="1" x14ac:dyDescent="0.35">
      <c r="A723" s="188">
        <v>10</v>
      </c>
      <c r="B723" s="188">
        <v>22021007</v>
      </c>
      <c r="C723" s="189" t="s">
        <v>3362</v>
      </c>
      <c r="D723" s="190">
        <v>3336000</v>
      </c>
      <c r="E723" s="190">
        <v>6670000</v>
      </c>
      <c r="F723" s="190">
        <v>12000000</v>
      </c>
      <c r="G723" s="197">
        <v>0</v>
      </c>
      <c r="H723" s="197">
        <v>0</v>
      </c>
      <c r="I723" s="217"/>
    </row>
    <row r="724" spans="1:9" ht="15" thickBot="1" x14ac:dyDescent="0.35">
      <c r="A724" s="665" t="s">
        <v>365</v>
      </c>
      <c r="B724" s="666"/>
      <c r="C724" s="667"/>
      <c r="D724" s="191">
        <v>78000000</v>
      </c>
      <c r="E724" s="191">
        <v>100430000</v>
      </c>
      <c r="F724" s="191">
        <v>180000000</v>
      </c>
      <c r="G724" s="198">
        <v>0</v>
      </c>
      <c r="H724" s="198">
        <v>0</v>
      </c>
      <c r="I724" s="217"/>
    </row>
    <row r="725" spans="1:9" ht="15" customHeight="1" thickBot="1" x14ac:dyDescent="0.35">
      <c r="A725" s="187">
        <v>64</v>
      </c>
      <c r="B725" s="187">
        <v>22200100100</v>
      </c>
      <c r="C725" s="663" t="s">
        <v>771</v>
      </c>
      <c r="D725" s="664"/>
      <c r="E725" s="664"/>
      <c r="F725" s="664"/>
      <c r="G725" s="664"/>
      <c r="H725" s="664"/>
      <c r="I725" s="217"/>
    </row>
    <row r="726" spans="1:9" ht="15" thickBot="1" x14ac:dyDescent="0.35">
      <c r="A726" s="188">
        <v>1</v>
      </c>
      <c r="B726" s="188">
        <v>22020102</v>
      </c>
      <c r="C726" s="189" t="s">
        <v>3349</v>
      </c>
      <c r="D726" s="190">
        <v>2890700</v>
      </c>
      <c r="E726" s="190">
        <v>5041250</v>
      </c>
      <c r="F726" s="190">
        <v>12500000</v>
      </c>
      <c r="G726" s="195">
        <v>12000000</v>
      </c>
      <c r="H726" s="195">
        <v>5500000</v>
      </c>
      <c r="I726" s="217"/>
    </row>
    <row r="727" spans="1:9" ht="15" thickBot="1" x14ac:dyDescent="0.35">
      <c r="A727" s="188">
        <v>2</v>
      </c>
      <c r="B727" s="188">
        <v>22020202</v>
      </c>
      <c r="C727" s="189" t="s">
        <v>3350</v>
      </c>
      <c r="D727" s="190">
        <v>584100</v>
      </c>
      <c r="E727" s="190">
        <v>296000</v>
      </c>
      <c r="F727" s="190">
        <v>2400000</v>
      </c>
      <c r="G727" s="195">
        <v>2500000</v>
      </c>
      <c r="H727" s="195">
        <v>1000000</v>
      </c>
      <c r="I727" s="217"/>
    </row>
    <row r="728" spans="1:9" ht="17.399999999999999" thickBot="1" x14ac:dyDescent="0.35">
      <c r="A728" s="188">
        <v>3</v>
      </c>
      <c r="B728" s="188">
        <v>22020301</v>
      </c>
      <c r="C728" s="189" t="s">
        <v>3352</v>
      </c>
      <c r="D728" s="190">
        <v>1641500</v>
      </c>
      <c r="E728" s="190">
        <v>544500</v>
      </c>
      <c r="F728" s="190">
        <v>4500000</v>
      </c>
      <c r="G728" s="195">
        <v>4500000</v>
      </c>
      <c r="H728" s="195">
        <v>2000000</v>
      </c>
      <c r="I728" s="217"/>
    </row>
    <row r="729" spans="1:9" ht="15" thickBot="1" x14ac:dyDescent="0.35">
      <c r="A729" s="188">
        <v>4</v>
      </c>
      <c r="B729" s="188">
        <v>22020305</v>
      </c>
      <c r="C729" s="189" t="s">
        <v>3355</v>
      </c>
      <c r="D729" s="190">
        <v>819950</v>
      </c>
      <c r="E729" s="190">
        <v>445500</v>
      </c>
      <c r="F729" s="190">
        <v>3600000</v>
      </c>
      <c r="G729" s="195">
        <v>4000000</v>
      </c>
      <c r="H729" s="195">
        <v>1500000</v>
      </c>
      <c r="I729" s="217"/>
    </row>
    <row r="730" spans="1:9" ht="17.399999999999999" thickBot="1" x14ac:dyDescent="0.35">
      <c r="A730" s="188">
        <v>5</v>
      </c>
      <c r="B730" s="188">
        <v>22020401</v>
      </c>
      <c r="C730" s="189" t="s">
        <v>3356</v>
      </c>
      <c r="D730" s="190">
        <v>1037620</v>
      </c>
      <c r="E730" s="190">
        <v>495000</v>
      </c>
      <c r="F730" s="190">
        <v>3900000</v>
      </c>
      <c r="G730" s="195">
        <v>3000000</v>
      </c>
      <c r="H730" s="195">
        <v>1000000</v>
      </c>
      <c r="I730" s="217"/>
    </row>
    <row r="731" spans="1:9" ht="15" thickBot="1" x14ac:dyDescent="0.35">
      <c r="A731" s="188">
        <v>6</v>
      </c>
      <c r="B731" s="188">
        <v>22020402</v>
      </c>
      <c r="C731" s="189" t="s">
        <v>3366</v>
      </c>
      <c r="D731" s="190">
        <v>330000</v>
      </c>
      <c r="E731" s="190">
        <v>247500</v>
      </c>
      <c r="F731" s="190">
        <v>2000000</v>
      </c>
      <c r="G731" s="195">
        <v>2000000</v>
      </c>
      <c r="H731" s="195">
        <v>2000000</v>
      </c>
      <c r="I731" s="217"/>
    </row>
    <row r="732" spans="1:9" ht="15" thickBot="1" x14ac:dyDescent="0.35">
      <c r="A732" s="188">
        <v>7</v>
      </c>
      <c r="B732" s="188">
        <v>22020501</v>
      </c>
      <c r="C732" s="189" t="s">
        <v>3370</v>
      </c>
      <c r="D732" s="190">
        <v>1103300</v>
      </c>
      <c r="E732" s="190">
        <v>943000</v>
      </c>
      <c r="F732" s="190">
        <v>5600000</v>
      </c>
      <c r="G732" s="195">
        <v>6000000</v>
      </c>
      <c r="H732" s="195">
        <v>3000000</v>
      </c>
      <c r="I732" s="217"/>
    </row>
    <row r="733" spans="1:9" ht="15" thickBot="1" x14ac:dyDescent="0.35">
      <c r="A733" s="188">
        <v>8</v>
      </c>
      <c r="B733" s="188">
        <v>22021001</v>
      </c>
      <c r="C733" s="189" t="s">
        <v>3360</v>
      </c>
      <c r="D733" s="190">
        <v>742500</v>
      </c>
      <c r="E733" s="190">
        <v>445500</v>
      </c>
      <c r="F733" s="190">
        <v>3500000</v>
      </c>
      <c r="G733" s="195">
        <v>4000000</v>
      </c>
      <c r="H733" s="195">
        <v>2000000</v>
      </c>
      <c r="I733" s="217"/>
    </row>
    <row r="734" spans="1:9" ht="15" thickBot="1" x14ac:dyDescent="0.35">
      <c r="A734" s="188">
        <v>9</v>
      </c>
      <c r="B734" s="188">
        <v>22021007</v>
      </c>
      <c r="C734" s="189" t="s">
        <v>3362</v>
      </c>
      <c r="D734" s="190">
        <v>488400</v>
      </c>
      <c r="E734" s="190">
        <v>247500</v>
      </c>
      <c r="F734" s="190">
        <v>2000000</v>
      </c>
      <c r="G734" s="195">
        <v>2000000</v>
      </c>
      <c r="H734" s="195">
        <v>1500000</v>
      </c>
      <c r="I734" s="217"/>
    </row>
    <row r="735" spans="1:9" ht="15" thickBot="1" x14ac:dyDescent="0.35">
      <c r="A735" s="665" t="s">
        <v>365</v>
      </c>
      <c r="B735" s="666"/>
      <c r="C735" s="667"/>
      <c r="D735" s="191">
        <v>9638070</v>
      </c>
      <c r="E735" s="191">
        <v>8705750</v>
      </c>
      <c r="F735" s="191">
        <v>40000000</v>
      </c>
      <c r="G735" s="196">
        <v>40000000</v>
      </c>
      <c r="H735" s="196">
        <f>SUM(H726:H734)</f>
        <v>19500000</v>
      </c>
      <c r="I735" s="217"/>
    </row>
    <row r="736" spans="1:9" ht="15" thickBot="1" x14ac:dyDescent="0.35">
      <c r="A736" s="187">
        <v>65</v>
      </c>
      <c r="B736" s="187">
        <v>22200900100</v>
      </c>
      <c r="C736" s="663" t="s">
        <v>356</v>
      </c>
      <c r="D736" s="664"/>
      <c r="E736" s="664"/>
      <c r="F736" s="664"/>
      <c r="G736" s="664"/>
      <c r="H736" s="664"/>
      <c r="I736" s="217"/>
    </row>
    <row r="737" spans="1:9" ht="15" thickBot="1" x14ac:dyDescent="0.35">
      <c r="A737" s="188">
        <v>1</v>
      </c>
      <c r="B737" s="188">
        <v>22020102</v>
      </c>
      <c r="C737" s="189" t="s">
        <v>3349</v>
      </c>
      <c r="D737" s="190">
        <v>303040</v>
      </c>
      <c r="E737" s="190">
        <v>812500</v>
      </c>
      <c r="F737" s="190">
        <v>1000000</v>
      </c>
      <c r="G737" s="195">
        <v>1000000</v>
      </c>
      <c r="H737" s="195">
        <v>1000000</v>
      </c>
      <c r="I737" s="217"/>
    </row>
    <row r="738" spans="1:9" ht="15" thickBot="1" x14ac:dyDescent="0.35">
      <c r="A738" s="188">
        <v>2</v>
      </c>
      <c r="B738" s="188">
        <v>22020201</v>
      </c>
      <c r="C738" s="189" t="s">
        <v>3363</v>
      </c>
      <c r="D738" s="190">
        <v>101008</v>
      </c>
      <c r="E738" s="190">
        <v>105000</v>
      </c>
      <c r="F738" s="190">
        <v>200000</v>
      </c>
      <c r="G738" s="195">
        <v>200000</v>
      </c>
      <c r="H738" s="195">
        <v>200000</v>
      </c>
      <c r="I738" s="217"/>
    </row>
    <row r="739" spans="1:9" ht="17.399999999999999" thickBot="1" x14ac:dyDescent="0.35">
      <c r="A739" s="188">
        <v>3</v>
      </c>
      <c r="B739" s="188">
        <v>22020301</v>
      </c>
      <c r="C739" s="189" t="s">
        <v>3352</v>
      </c>
      <c r="D739" s="190">
        <v>126264</v>
      </c>
      <c r="E739" s="190">
        <v>134500</v>
      </c>
      <c r="F739" s="190">
        <v>300000</v>
      </c>
      <c r="G739" s="195">
        <v>300000</v>
      </c>
      <c r="H739" s="195">
        <v>300000</v>
      </c>
      <c r="I739" s="217"/>
    </row>
    <row r="740" spans="1:9" ht="15" thickBot="1" x14ac:dyDescent="0.35">
      <c r="A740" s="188">
        <v>4</v>
      </c>
      <c r="B740" s="188">
        <v>22020305</v>
      </c>
      <c r="C740" s="189" t="s">
        <v>3355</v>
      </c>
      <c r="D740" s="190">
        <v>252528</v>
      </c>
      <c r="E740" s="190">
        <v>60000</v>
      </c>
      <c r="F740" s="190">
        <v>500000</v>
      </c>
      <c r="G740" s="195">
        <v>500000</v>
      </c>
      <c r="H740" s="195">
        <v>500000</v>
      </c>
      <c r="I740" s="217"/>
    </row>
    <row r="741" spans="1:9" ht="17.399999999999999" thickBot="1" x14ac:dyDescent="0.35">
      <c r="A741" s="188">
        <v>5</v>
      </c>
      <c r="B741" s="188">
        <v>22020401</v>
      </c>
      <c r="C741" s="189" t="s">
        <v>3356</v>
      </c>
      <c r="D741" s="190">
        <v>328288</v>
      </c>
      <c r="E741" s="190">
        <v>137500</v>
      </c>
      <c r="F741" s="190">
        <v>650000</v>
      </c>
      <c r="G741" s="195">
        <v>650000</v>
      </c>
      <c r="H741" s="195">
        <v>650000</v>
      </c>
      <c r="I741" s="217"/>
    </row>
    <row r="742" spans="1:9" ht="15" thickBot="1" x14ac:dyDescent="0.35">
      <c r="A742" s="188">
        <v>6</v>
      </c>
      <c r="B742" s="188">
        <v>22020402</v>
      </c>
      <c r="C742" s="189" t="s">
        <v>3366</v>
      </c>
      <c r="D742" s="190">
        <v>151520</v>
      </c>
      <c r="E742" s="190">
        <v>50000</v>
      </c>
      <c r="F742" s="190">
        <v>300000</v>
      </c>
      <c r="G742" s="195">
        <v>300000</v>
      </c>
      <c r="H742" s="195">
        <v>300000</v>
      </c>
      <c r="I742" s="217"/>
    </row>
    <row r="743" spans="1:9" ht="15" thickBot="1" x14ac:dyDescent="0.35">
      <c r="A743" s="188">
        <v>7</v>
      </c>
      <c r="B743" s="188">
        <v>22020501</v>
      </c>
      <c r="C743" s="189" t="s">
        <v>3370</v>
      </c>
      <c r="D743" s="190">
        <v>111112</v>
      </c>
      <c r="E743" s="190">
        <v>210000</v>
      </c>
      <c r="F743" s="190">
        <v>750000</v>
      </c>
      <c r="G743" s="195">
        <v>750000</v>
      </c>
      <c r="H743" s="195">
        <v>750000</v>
      </c>
      <c r="I743" s="217"/>
    </row>
    <row r="744" spans="1:9" ht="15" thickBot="1" x14ac:dyDescent="0.35">
      <c r="A744" s="188">
        <v>8</v>
      </c>
      <c r="B744" s="188">
        <v>22021001</v>
      </c>
      <c r="C744" s="189" t="s">
        <v>3360</v>
      </c>
      <c r="D744" s="190">
        <v>63120</v>
      </c>
      <c r="E744" s="190">
        <v>33000</v>
      </c>
      <c r="F744" s="190">
        <v>150000</v>
      </c>
      <c r="G744" s="195">
        <v>150000</v>
      </c>
      <c r="H744" s="195">
        <v>150000</v>
      </c>
      <c r="I744" s="217"/>
    </row>
    <row r="745" spans="1:9" ht="15" thickBot="1" x14ac:dyDescent="0.35">
      <c r="A745" s="188">
        <v>9</v>
      </c>
      <c r="B745" s="188">
        <v>22021007</v>
      </c>
      <c r="C745" s="189" t="s">
        <v>3362</v>
      </c>
      <c r="D745" s="190">
        <v>63120</v>
      </c>
      <c r="E745" s="190">
        <v>20000</v>
      </c>
      <c r="F745" s="190">
        <v>150000</v>
      </c>
      <c r="G745" s="195">
        <v>150000</v>
      </c>
      <c r="H745" s="195">
        <v>150000</v>
      </c>
      <c r="I745" s="217"/>
    </row>
    <row r="746" spans="1:9" ht="15" thickBot="1" x14ac:dyDescent="0.35">
      <c r="A746" s="665" t="s">
        <v>365</v>
      </c>
      <c r="B746" s="666"/>
      <c r="C746" s="667"/>
      <c r="D746" s="191">
        <v>1500000</v>
      </c>
      <c r="E746" s="191">
        <v>1562500</v>
      </c>
      <c r="F746" s="191">
        <v>4000000</v>
      </c>
      <c r="G746" s="196">
        <v>4000000</v>
      </c>
      <c r="H746" s="196">
        <f>SUM(H737:H745)</f>
        <v>4000000</v>
      </c>
      <c r="I746" s="217"/>
    </row>
    <row r="747" spans="1:9" ht="15" thickBot="1" x14ac:dyDescent="0.35">
      <c r="A747" s="187">
        <v>66</v>
      </c>
      <c r="B747" s="187">
        <v>22205100100</v>
      </c>
      <c r="C747" s="663" t="s">
        <v>676</v>
      </c>
      <c r="D747" s="664"/>
      <c r="E747" s="664"/>
      <c r="F747" s="664"/>
      <c r="G747" s="664"/>
      <c r="H747" s="664"/>
      <c r="I747" s="670"/>
    </row>
    <row r="748" spans="1:9" ht="15" thickBot="1" x14ac:dyDescent="0.35">
      <c r="A748" s="188">
        <v>1</v>
      </c>
      <c r="B748" s="188">
        <v>22020102</v>
      </c>
      <c r="C748" s="189" t="s">
        <v>3349</v>
      </c>
      <c r="D748" s="190">
        <v>2950000</v>
      </c>
      <c r="E748" s="190">
        <v>3180000</v>
      </c>
      <c r="F748" s="190">
        <v>4000000</v>
      </c>
      <c r="G748" s="195">
        <v>4800000</v>
      </c>
      <c r="H748" s="195">
        <v>4800000</v>
      </c>
      <c r="I748" s="217"/>
    </row>
    <row r="749" spans="1:9" ht="15" thickBot="1" x14ac:dyDescent="0.35">
      <c r="A749" s="188">
        <v>2</v>
      </c>
      <c r="B749" s="188">
        <v>22020201</v>
      </c>
      <c r="C749" s="189" t="s">
        <v>3363</v>
      </c>
      <c r="D749" s="190">
        <v>1000000</v>
      </c>
      <c r="E749" s="190">
        <v>800000</v>
      </c>
      <c r="F749" s="190">
        <v>2000000</v>
      </c>
      <c r="G749" s="195">
        <v>2000000</v>
      </c>
      <c r="H749" s="195">
        <v>2000000</v>
      </c>
      <c r="I749" s="217"/>
    </row>
    <row r="750" spans="1:9" ht="15" thickBot="1" x14ac:dyDescent="0.35">
      <c r="A750" s="188">
        <v>3</v>
      </c>
      <c r="B750" s="188">
        <v>22020202</v>
      </c>
      <c r="C750" s="189" t="s">
        <v>3350</v>
      </c>
      <c r="D750" s="190">
        <v>100000</v>
      </c>
      <c r="E750" s="190">
        <v>100000</v>
      </c>
      <c r="F750" s="190">
        <v>100000</v>
      </c>
      <c r="G750" s="195">
        <v>100000</v>
      </c>
      <c r="H750" s="195">
        <v>100000</v>
      </c>
      <c r="I750" s="217"/>
    </row>
    <row r="751" spans="1:9" ht="17.399999999999999" thickBot="1" x14ac:dyDescent="0.35">
      <c r="A751" s="188">
        <v>4</v>
      </c>
      <c r="B751" s="188">
        <v>22020301</v>
      </c>
      <c r="C751" s="189" t="s">
        <v>3352</v>
      </c>
      <c r="D751" s="190">
        <v>1399900</v>
      </c>
      <c r="E751" s="190">
        <v>1109000</v>
      </c>
      <c r="F751" s="190">
        <v>2000000</v>
      </c>
      <c r="G751" s="195">
        <v>2000000</v>
      </c>
      <c r="H751" s="195">
        <v>2000000</v>
      </c>
      <c r="I751" s="217"/>
    </row>
    <row r="752" spans="1:9" ht="15" thickBot="1" x14ac:dyDescent="0.35">
      <c r="A752" s="188">
        <v>5</v>
      </c>
      <c r="B752" s="188">
        <v>22020305</v>
      </c>
      <c r="C752" s="189" t="s">
        <v>3355</v>
      </c>
      <c r="D752" s="190">
        <v>231500</v>
      </c>
      <c r="E752" s="190">
        <v>230000</v>
      </c>
      <c r="F752" s="190">
        <v>300000</v>
      </c>
      <c r="G752" s="195">
        <v>500000</v>
      </c>
      <c r="H752" s="195">
        <v>500000</v>
      </c>
      <c r="I752" s="217"/>
    </row>
    <row r="753" spans="1:9" ht="17.399999999999999" thickBot="1" x14ac:dyDescent="0.35">
      <c r="A753" s="188">
        <v>6</v>
      </c>
      <c r="B753" s="188">
        <v>22020401</v>
      </c>
      <c r="C753" s="189" t="s">
        <v>3356</v>
      </c>
      <c r="D753" s="190">
        <v>790000</v>
      </c>
      <c r="E753" s="190">
        <v>940000</v>
      </c>
      <c r="F753" s="190">
        <v>4000000</v>
      </c>
      <c r="G753" s="195">
        <v>5000000</v>
      </c>
      <c r="H753" s="195">
        <v>2000000</v>
      </c>
      <c r="I753" s="217"/>
    </row>
    <row r="754" spans="1:9" ht="15" thickBot="1" x14ac:dyDescent="0.35">
      <c r="A754" s="188">
        <v>7</v>
      </c>
      <c r="B754" s="188">
        <v>22020402</v>
      </c>
      <c r="C754" s="189" t="s">
        <v>3366</v>
      </c>
      <c r="D754" s="190">
        <v>1130000</v>
      </c>
      <c r="E754" s="190">
        <v>1000000</v>
      </c>
      <c r="F754" s="190">
        <v>3000000</v>
      </c>
      <c r="G754" s="195">
        <v>2000000</v>
      </c>
      <c r="H754" s="195">
        <v>2000000</v>
      </c>
      <c r="I754" s="217"/>
    </row>
    <row r="755" spans="1:9" ht="15" thickBot="1" x14ac:dyDescent="0.35">
      <c r="A755" s="188">
        <v>8</v>
      </c>
      <c r="B755" s="188">
        <v>22020501</v>
      </c>
      <c r="C755" s="189" t="s">
        <v>3370</v>
      </c>
      <c r="D755" s="190">
        <v>840000</v>
      </c>
      <c r="E755" s="190">
        <v>920000</v>
      </c>
      <c r="F755" s="190">
        <v>2000000</v>
      </c>
      <c r="G755" s="195">
        <v>3000000</v>
      </c>
      <c r="H755" s="195">
        <v>2250000</v>
      </c>
      <c r="I755" s="217"/>
    </row>
    <row r="756" spans="1:9" ht="15" thickBot="1" x14ac:dyDescent="0.35">
      <c r="A756" s="188">
        <v>9</v>
      </c>
      <c r="B756" s="188">
        <v>22021001</v>
      </c>
      <c r="C756" s="189" t="s">
        <v>3360</v>
      </c>
      <c r="D756" s="190">
        <v>153300</v>
      </c>
      <c r="E756" s="190">
        <v>181000</v>
      </c>
      <c r="F756" s="190">
        <v>250000</v>
      </c>
      <c r="G756" s="195">
        <v>250000</v>
      </c>
      <c r="H756" s="195">
        <v>250000</v>
      </c>
      <c r="I756" s="217"/>
    </row>
    <row r="757" spans="1:9" ht="15" thickBot="1" x14ac:dyDescent="0.35">
      <c r="A757" s="188">
        <v>10</v>
      </c>
      <c r="B757" s="188">
        <v>22021007</v>
      </c>
      <c r="C757" s="189" t="s">
        <v>3362</v>
      </c>
      <c r="D757" s="190">
        <v>155300</v>
      </c>
      <c r="E757" s="190">
        <v>290000</v>
      </c>
      <c r="F757" s="190">
        <v>350000</v>
      </c>
      <c r="G757" s="195">
        <v>350000</v>
      </c>
      <c r="H757" s="195">
        <v>350000</v>
      </c>
      <c r="I757" s="217"/>
    </row>
    <row r="758" spans="1:9" ht="15" thickBot="1" x14ac:dyDescent="0.35">
      <c r="A758" s="665" t="s">
        <v>365</v>
      </c>
      <c r="B758" s="666"/>
      <c r="C758" s="667"/>
      <c r="D758" s="191">
        <v>8750000</v>
      </c>
      <c r="E758" s="191">
        <v>8750000</v>
      </c>
      <c r="F758" s="191">
        <v>18000000</v>
      </c>
      <c r="G758" s="196">
        <v>20000000</v>
      </c>
      <c r="H758" s="196">
        <f>SUM(H748:H757)</f>
        <v>16250000</v>
      </c>
      <c r="I758" s="217"/>
    </row>
    <row r="759" spans="1:9" ht="15" customHeight="1" thickBot="1" x14ac:dyDescent="0.35">
      <c r="A759" s="187">
        <v>69</v>
      </c>
      <c r="B759" s="187">
        <v>22800700100</v>
      </c>
      <c r="C759" s="663" t="s">
        <v>2578</v>
      </c>
      <c r="D759" s="664"/>
      <c r="E759" s="664"/>
      <c r="F759" s="664"/>
      <c r="G759" s="664"/>
      <c r="H759" s="664"/>
      <c r="I759" s="670"/>
    </row>
    <row r="760" spans="1:9" ht="15" thickBot="1" x14ac:dyDescent="0.35">
      <c r="A760" s="188">
        <v>1</v>
      </c>
      <c r="B760" s="188">
        <v>22020102</v>
      </c>
      <c r="C760" s="189" t="s">
        <v>3349</v>
      </c>
      <c r="D760" s="190">
        <v>2300000</v>
      </c>
      <c r="E760" s="190">
        <v>600000</v>
      </c>
      <c r="F760" s="190">
        <v>5400000</v>
      </c>
      <c r="G760" s="195">
        <v>4000000</v>
      </c>
      <c r="H760" s="195">
        <v>1700000</v>
      </c>
      <c r="I760" s="217"/>
    </row>
    <row r="761" spans="1:9" ht="15" thickBot="1" x14ac:dyDescent="0.35">
      <c r="A761" s="188">
        <v>2</v>
      </c>
      <c r="B761" s="188">
        <v>22020201</v>
      </c>
      <c r="C761" s="189" t="s">
        <v>3363</v>
      </c>
      <c r="D761" s="190">
        <v>1500000</v>
      </c>
      <c r="E761" s="190">
        <v>550000</v>
      </c>
      <c r="F761" s="190">
        <v>2000000</v>
      </c>
      <c r="G761" s="195">
        <v>1000000</v>
      </c>
      <c r="H761" s="195">
        <v>500000</v>
      </c>
      <c r="I761" s="217"/>
    </row>
    <row r="762" spans="1:9" ht="15" thickBot="1" x14ac:dyDescent="0.35">
      <c r="A762" s="188">
        <v>3</v>
      </c>
      <c r="B762" s="188">
        <v>22020202</v>
      </c>
      <c r="C762" s="189" t="s">
        <v>3350</v>
      </c>
      <c r="D762" s="190">
        <v>1100000</v>
      </c>
      <c r="E762" s="190">
        <v>350000</v>
      </c>
      <c r="F762" s="190">
        <v>1500000</v>
      </c>
      <c r="G762" s="195">
        <v>1000000</v>
      </c>
      <c r="H762" s="195">
        <v>500000</v>
      </c>
      <c r="I762" s="217"/>
    </row>
    <row r="763" spans="1:9" ht="17.399999999999999" thickBot="1" x14ac:dyDescent="0.35">
      <c r="A763" s="188">
        <v>4</v>
      </c>
      <c r="B763" s="188">
        <v>22020301</v>
      </c>
      <c r="C763" s="189" t="s">
        <v>3352</v>
      </c>
      <c r="D763" s="190">
        <v>1100000</v>
      </c>
      <c r="E763" s="190">
        <v>550000</v>
      </c>
      <c r="F763" s="190">
        <v>1800000</v>
      </c>
      <c r="G763" s="195">
        <v>1000000</v>
      </c>
      <c r="H763" s="195">
        <v>500000</v>
      </c>
      <c r="I763" s="217"/>
    </row>
    <row r="764" spans="1:9" ht="15" thickBot="1" x14ac:dyDescent="0.35">
      <c r="A764" s="188">
        <v>5</v>
      </c>
      <c r="B764" s="188">
        <v>22020305</v>
      </c>
      <c r="C764" s="189" t="s">
        <v>3355</v>
      </c>
      <c r="D764" s="190">
        <v>1100000</v>
      </c>
      <c r="E764" s="190">
        <v>350000</v>
      </c>
      <c r="F764" s="190">
        <v>1500000</v>
      </c>
      <c r="G764" s="195">
        <v>1500000</v>
      </c>
      <c r="H764" s="195">
        <v>900000</v>
      </c>
      <c r="I764" s="217"/>
    </row>
    <row r="765" spans="1:9" ht="17.399999999999999" thickBot="1" x14ac:dyDescent="0.35">
      <c r="A765" s="188">
        <v>6</v>
      </c>
      <c r="B765" s="188">
        <v>22020401</v>
      </c>
      <c r="C765" s="189" t="s">
        <v>3356</v>
      </c>
      <c r="D765" s="190">
        <v>1400000</v>
      </c>
      <c r="E765" s="190">
        <v>800000</v>
      </c>
      <c r="F765" s="190">
        <v>2500000</v>
      </c>
      <c r="G765" s="195">
        <v>2000000</v>
      </c>
      <c r="H765" s="195">
        <v>900000</v>
      </c>
      <c r="I765" s="217"/>
    </row>
    <row r="766" spans="1:9" ht="15" thickBot="1" x14ac:dyDescent="0.35">
      <c r="A766" s="188">
        <v>7</v>
      </c>
      <c r="B766" s="188">
        <v>22020402</v>
      </c>
      <c r="C766" s="189" t="s">
        <v>3366</v>
      </c>
      <c r="D766" s="190">
        <v>850000</v>
      </c>
      <c r="E766" s="190">
        <v>600000</v>
      </c>
      <c r="F766" s="190">
        <v>2000000</v>
      </c>
      <c r="G766" s="195">
        <v>500000</v>
      </c>
      <c r="H766" s="195">
        <v>500000</v>
      </c>
      <c r="I766" s="217"/>
    </row>
    <row r="767" spans="1:9" ht="15" thickBot="1" x14ac:dyDescent="0.35">
      <c r="A767" s="188">
        <v>8</v>
      </c>
      <c r="B767" s="188">
        <v>22020501</v>
      </c>
      <c r="C767" s="189" t="s">
        <v>3370</v>
      </c>
      <c r="D767" s="190">
        <v>2000000</v>
      </c>
      <c r="E767" s="190">
        <v>900000</v>
      </c>
      <c r="F767" s="190">
        <v>2500000</v>
      </c>
      <c r="G767" s="195">
        <v>3000000</v>
      </c>
      <c r="H767" s="195">
        <v>1250000</v>
      </c>
      <c r="I767" s="217"/>
    </row>
    <row r="768" spans="1:9" ht="15" thickBot="1" x14ac:dyDescent="0.35">
      <c r="A768" s="188">
        <v>9</v>
      </c>
      <c r="B768" s="188">
        <v>22020712</v>
      </c>
      <c r="C768" s="189" t="s">
        <v>3381</v>
      </c>
      <c r="D768" s="190">
        <v>550000</v>
      </c>
      <c r="E768" s="190">
        <v>600000</v>
      </c>
      <c r="F768" s="190">
        <v>2000000</v>
      </c>
      <c r="G768" s="195">
        <v>1000000</v>
      </c>
      <c r="H768" s="195">
        <v>500000</v>
      </c>
      <c r="I768" s="217"/>
    </row>
    <row r="769" spans="1:9" ht="15" thickBot="1" x14ac:dyDescent="0.35">
      <c r="A769" s="188">
        <v>10</v>
      </c>
      <c r="B769" s="188">
        <v>22021001</v>
      </c>
      <c r="C769" s="189" t="s">
        <v>3360</v>
      </c>
      <c r="D769" s="190">
        <v>550000</v>
      </c>
      <c r="E769" s="190">
        <v>500000</v>
      </c>
      <c r="F769" s="190">
        <v>2000000</v>
      </c>
      <c r="G769" s="195">
        <v>1000000</v>
      </c>
      <c r="H769" s="195">
        <v>500000</v>
      </c>
      <c r="I769" s="217"/>
    </row>
    <row r="770" spans="1:9" ht="15" thickBot="1" x14ac:dyDescent="0.35">
      <c r="A770" s="188">
        <v>11</v>
      </c>
      <c r="B770" s="188">
        <v>22021007</v>
      </c>
      <c r="C770" s="189" t="s">
        <v>3362</v>
      </c>
      <c r="D770" s="190">
        <v>550000</v>
      </c>
      <c r="E770" s="190">
        <v>800000</v>
      </c>
      <c r="F770" s="190">
        <v>1800000</v>
      </c>
      <c r="G770" s="195">
        <v>2000000</v>
      </c>
      <c r="H770" s="195">
        <v>700000</v>
      </c>
      <c r="I770" s="217"/>
    </row>
    <row r="771" spans="1:9" ht="15" thickBot="1" x14ac:dyDescent="0.35">
      <c r="A771" s="665" t="s">
        <v>365</v>
      </c>
      <c r="B771" s="666"/>
      <c r="C771" s="667"/>
      <c r="D771" s="191">
        <v>13000000</v>
      </c>
      <c r="E771" s="191">
        <v>6600000</v>
      </c>
      <c r="F771" s="191">
        <v>25000000</v>
      </c>
      <c r="G771" s="196">
        <v>18000000</v>
      </c>
      <c r="H771" s="196">
        <f>SUM(H760:H770)</f>
        <v>8450000</v>
      </c>
      <c r="I771" s="217"/>
    </row>
    <row r="772" spans="1:9" ht="15" customHeight="1" thickBot="1" x14ac:dyDescent="0.35">
      <c r="A772" s="187">
        <v>70</v>
      </c>
      <c r="B772" s="187">
        <v>22905500100</v>
      </c>
      <c r="C772" s="663" t="s">
        <v>3035</v>
      </c>
      <c r="D772" s="664"/>
      <c r="E772" s="664"/>
      <c r="F772" s="664"/>
      <c r="G772" s="664"/>
      <c r="H772" s="664"/>
      <c r="I772" s="670"/>
    </row>
    <row r="773" spans="1:9" ht="15" thickBot="1" x14ac:dyDescent="0.35">
      <c r="A773" s="188">
        <v>1</v>
      </c>
      <c r="B773" s="188">
        <v>22020102</v>
      </c>
      <c r="C773" s="189" t="s">
        <v>3349</v>
      </c>
      <c r="D773" s="190">
        <v>855000</v>
      </c>
      <c r="E773" s="190">
        <v>890000</v>
      </c>
      <c r="F773" s="190">
        <v>1800000</v>
      </c>
      <c r="G773" s="195">
        <v>1800000</v>
      </c>
      <c r="H773" s="195">
        <v>600000</v>
      </c>
      <c r="I773" s="217"/>
    </row>
    <row r="774" spans="1:9" ht="15" thickBot="1" x14ac:dyDescent="0.35">
      <c r="A774" s="188">
        <v>2</v>
      </c>
      <c r="B774" s="188">
        <v>22020201</v>
      </c>
      <c r="C774" s="189" t="s">
        <v>3363</v>
      </c>
      <c r="D774" s="190">
        <v>440000</v>
      </c>
      <c r="E774" s="190">
        <v>100000</v>
      </c>
      <c r="F774" s="190">
        <v>400000</v>
      </c>
      <c r="G774" s="195">
        <v>500000</v>
      </c>
      <c r="H774" s="190">
        <v>150000</v>
      </c>
      <c r="I774" s="217"/>
    </row>
    <row r="775" spans="1:9" ht="15" thickBot="1" x14ac:dyDescent="0.35">
      <c r="A775" s="188">
        <v>3</v>
      </c>
      <c r="B775" s="188">
        <v>22020202</v>
      </c>
      <c r="C775" s="189" t="s">
        <v>3350</v>
      </c>
      <c r="D775" s="190">
        <v>147000</v>
      </c>
      <c r="E775" s="190">
        <v>240000</v>
      </c>
      <c r="F775" s="190">
        <v>180000</v>
      </c>
      <c r="G775" s="195">
        <v>200000</v>
      </c>
      <c r="H775" s="195">
        <v>200000</v>
      </c>
      <c r="I775" s="217"/>
    </row>
    <row r="776" spans="1:9" ht="17.399999999999999" thickBot="1" x14ac:dyDescent="0.35">
      <c r="A776" s="188">
        <v>4</v>
      </c>
      <c r="B776" s="188">
        <v>22020301</v>
      </c>
      <c r="C776" s="189" t="s">
        <v>3352</v>
      </c>
      <c r="D776" s="190">
        <v>488000</v>
      </c>
      <c r="E776" s="190">
        <v>200000</v>
      </c>
      <c r="F776" s="190">
        <v>250000</v>
      </c>
      <c r="G776" s="195">
        <v>1000000</v>
      </c>
      <c r="H776" s="190">
        <v>300000</v>
      </c>
      <c r="I776" s="217"/>
    </row>
    <row r="777" spans="1:9" ht="17.399999999999999" thickBot="1" x14ac:dyDescent="0.35">
      <c r="A777" s="188">
        <v>5</v>
      </c>
      <c r="B777" s="188">
        <v>22020401</v>
      </c>
      <c r="C777" s="189" t="s">
        <v>3356</v>
      </c>
      <c r="D777" s="190">
        <v>728000</v>
      </c>
      <c r="E777" s="190">
        <v>980000</v>
      </c>
      <c r="F777" s="190">
        <v>1420000</v>
      </c>
      <c r="G777" s="195">
        <v>1500000</v>
      </c>
      <c r="H777" s="195">
        <v>500000</v>
      </c>
      <c r="I777" s="217"/>
    </row>
    <row r="778" spans="1:9" ht="15" thickBot="1" x14ac:dyDescent="0.35">
      <c r="A778" s="188">
        <v>6</v>
      </c>
      <c r="B778" s="188">
        <v>22020402</v>
      </c>
      <c r="C778" s="189" t="s">
        <v>3366</v>
      </c>
      <c r="D778" s="190">
        <v>20000</v>
      </c>
      <c r="E778" s="190">
        <v>10000</v>
      </c>
      <c r="F778" s="190">
        <v>800000</v>
      </c>
      <c r="G778" s="195">
        <v>1000000</v>
      </c>
      <c r="H778" s="190">
        <v>300000</v>
      </c>
      <c r="I778" s="217"/>
    </row>
    <row r="779" spans="1:9" ht="15" thickBot="1" x14ac:dyDescent="0.35">
      <c r="A779" s="188">
        <v>7</v>
      </c>
      <c r="B779" s="188">
        <v>22020501</v>
      </c>
      <c r="C779" s="189" t="s">
        <v>3370</v>
      </c>
      <c r="D779" s="190">
        <v>10000</v>
      </c>
      <c r="E779" s="192">
        <v>0</v>
      </c>
      <c r="F779" s="190">
        <v>400000</v>
      </c>
      <c r="G779" s="195">
        <v>1500000</v>
      </c>
      <c r="H779" s="195">
        <v>500000</v>
      </c>
      <c r="I779" s="217"/>
    </row>
    <row r="780" spans="1:9" ht="15" thickBot="1" x14ac:dyDescent="0.35">
      <c r="A780" s="188">
        <v>8</v>
      </c>
      <c r="B780" s="188">
        <v>22020712</v>
      </c>
      <c r="C780" s="189" t="s">
        <v>3381</v>
      </c>
      <c r="D780" s="190">
        <v>200000</v>
      </c>
      <c r="E780" s="192">
        <v>0</v>
      </c>
      <c r="F780" s="190">
        <v>300000</v>
      </c>
      <c r="G780" s="195">
        <v>200000</v>
      </c>
      <c r="H780" s="195">
        <v>200000</v>
      </c>
      <c r="I780" s="217"/>
    </row>
    <row r="781" spans="1:9" ht="15" thickBot="1" x14ac:dyDescent="0.35">
      <c r="A781" s="188">
        <v>9</v>
      </c>
      <c r="B781" s="188">
        <v>22021001</v>
      </c>
      <c r="C781" s="189" t="s">
        <v>3360</v>
      </c>
      <c r="D781" s="190">
        <v>42000</v>
      </c>
      <c r="E781" s="190">
        <v>80000</v>
      </c>
      <c r="F781" s="190">
        <v>200000</v>
      </c>
      <c r="G781" s="195">
        <v>300000</v>
      </c>
      <c r="H781" s="195">
        <v>200000</v>
      </c>
      <c r="I781" s="217"/>
    </row>
    <row r="782" spans="1:9" ht="15" thickBot="1" x14ac:dyDescent="0.35">
      <c r="A782" s="188">
        <v>10</v>
      </c>
      <c r="B782" s="188">
        <v>22021007</v>
      </c>
      <c r="C782" s="189" t="s">
        <v>3362</v>
      </c>
      <c r="D782" s="190">
        <v>70000</v>
      </c>
      <c r="E782" s="192">
        <v>0</v>
      </c>
      <c r="F782" s="190">
        <v>250000</v>
      </c>
      <c r="G782" s="195">
        <v>1000000</v>
      </c>
      <c r="H782" s="190">
        <v>300000</v>
      </c>
      <c r="I782" s="217"/>
    </row>
    <row r="783" spans="1:9" ht="15" thickBot="1" x14ac:dyDescent="0.35">
      <c r="A783" s="665" t="s">
        <v>365</v>
      </c>
      <c r="B783" s="666"/>
      <c r="C783" s="667"/>
      <c r="D783" s="191">
        <v>3000000</v>
      </c>
      <c r="E783" s="191">
        <v>2500000</v>
      </c>
      <c r="F783" s="191">
        <v>6000000</v>
      </c>
      <c r="G783" s="196">
        <v>9000000</v>
      </c>
      <c r="H783" s="196">
        <f>SUM(H773:H782)</f>
        <v>3250000</v>
      </c>
      <c r="I783" s="217"/>
    </row>
    <row r="784" spans="1:9" ht="15" thickBot="1" x14ac:dyDescent="0.35">
      <c r="A784" s="187">
        <v>71</v>
      </c>
      <c r="B784" s="187">
        <v>23100300100</v>
      </c>
      <c r="C784" s="663" t="s">
        <v>1997</v>
      </c>
      <c r="D784" s="664"/>
      <c r="E784" s="664"/>
      <c r="F784" s="664"/>
      <c r="G784" s="664"/>
      <c r="H784" s="664"/>
      <c r="I784" s="670"/>
    </row>
    <row r="785" spans="1:9" ht="15" thickBot="1" x14ac:dyDescent="0.35">
      <c r="A785" s="188">
        <v>1</v>
      </c>
      <c r="B785" s="188">
        <v>22020102</v>
      </c>
      <c r="C785" s="189" t="s">
        <v>3349</v>
      </c>
      <c r="D785" s="190">
        <v>3240000</v>
      </c>
      <c r="E785" s="190">
        <v>4290000</v>
      </c>
      <c r="F785" s="190">
        <v>5500000</v>
      </c>
      <c r="G785" s="195">
        <v>6000000</v>
      </c>
      <c r="H785" s="195">
        <v>4200000</v>
      </c>
      <c r="I785" s="217"/>
    </row>
    <row r="786" spans="1:9" ht="15" thickBot="1" x14ac:dyDescent="0.35">
      <c r="A786" s="188">
        <v>2</v>
      </c>
      <c r="B786" s="188">
        <v>22020201</v>
      </c>
      <c r="C786" s="189" t="s">
        <v>3363</v>
      </c>
      <c r="D786" s="192">
        <v>0</v>
      </c>
      <c r="E786" s="192">
        <v>0</v>
      </c>
      <c r="F786" s="190">
        <v>500000</v>
      </c>
      <c r="G786" s="195">
        <v>500000</v>
      </c>
      <c r="H786" s="195">
        <v>500000</v>
      </c>
      <c r="I786" s="217"/>
    </row>
    <row r="787" spans="1:9" ht="15" thickBot="1" x14ac:dyDescent="0.35">
      <c r="A787" s="188">
        <v>3</v>
      </c>
      <c r="B787" s="188">
        <v>22020202</v>
      </c>
      <c r="C787" s="189" t="s">
        <v>3350</v>
      </c>
      <c r="D787" s="190">
        <v>9145</v>
      </c>
      <c r="E787" s="192">
        <v>0</v>
      </c>
      <c r="F787" s="190">
        <v>250000</v>
      </c>
      <c r="G787" s="195">
        <v>250000</v>
      </c>
      <c r="H787" s="195">
        <v>250000</v>
      </c>
      <c r="I787" s="217"/>
    </row>
    <row r="788" spans="1:9" ht="15" thickBot="1" x14ac:dyDescent="0.35">
      <c r="A788" s="188">
        <v>4</v>
      </c>
      <c r="B788" s="188">
        <v>22020205</v>
      </c>
      <c r="C788" s="189" t="s">
        <v>3386</v>
      </c>
      <c r="D788" s="190">
        <v>100000</v>
      </c>
      <c r="E788" s="192">
        <v>0</v>
      </c>
      <c r="F788" s="190">
        <v>250000</v>
      </c>
      <c r="G788" s="195">
        <v>250000</v>
      </c>
      <c r="H788" s="195">
        <v>250000</v>
      </c>
      <c r="I788" s="217"/>
    </row>
    <row r="789" spans="1:9" ht="17.399999999999999" thickBot="1" x14ac:dyDescent="0.35">
      <c r="A789" s="188">
        <v>5</v>
      </c>
      <c r="B789" s="188">
        <v>22020301</v>
      </c>
      <c r="C789" s="189" t="s">
        <v>3352</v>
      </c>
      <c r="D789" s="190">
        <v>726755</v>
      </c>
      <c r="E789" s="190">
        <v>529300</v>
      </c>
      <c r="F789" s="190">
        <v>800000</v>
      </c>
      <c r="G789" s="195">
        <v>1000000</v>
      </c>
      <c r="H789" s="195">
        <v>600000</v>
      </c>
      <c r="I789" s="217"/>
    </row>
    <row r="790" spans="1:9" ht="15" thickBot="1" x14ac:dyDescent="0.35">
      <c r="A790" s="188">
        <v>6</v>
      </c>
      <c r="B790" s="188">
        <v>22020303</v>
      </c>
      <c r="C790" s="189" t="s">
        <v>3353</v>
      </c>
      <c r="D790" s="192">
        <v>0</v>
      </c>
      <c r="E790" s="192">
        <v>0</v>
      </c>
      <c r="F790" s="190">
        <v>400000</v>
      </c>
      <c r="G790" s="195">
        <v>200000</v>
      </c>
      <c r="H790" s="195">
        <v>200000</v>
      </c>
      <c r="I790" s="217"/>
    </row>
    <row r="791" spans="1:9" ht="15" thickBot="1" x14ac:dyDescent="0.35">
      <c r="A791" s="188">
        <v>7</v>
      </c>
      <c r="B791" s="188">
        <v>22020304</v>
      </c>
      <c r="C791" s="189" t="s">
        <v>3354</v>
      </c>
      <c r="D791" s="192">
        <v>0</v>
      </c>
      <c r="E791" s="192">
        <v>0</v>
      </c>
      <c r="F791" s="190">
        <v>300000</v>
      </c>
      <c r="G791" s="195">
        <v>300000</v>
      </c>
      <c r="H791" s="195">
        <v>300000</v>
      </c>
      <c r="I791" s="217"/>
    </row>
    <row r="792" spans="1:9" ht="15" thickBot="1" x14ac:dyDescent="0.35">
      <c r="A792" s="188">
        <v>8</v>
      </c>
      <c r="B792" s="188">
        <v>22020305</v>
      </c>
      <c r="C792" s="189" t="s">
        <v>3355</v>
      </c>
      <c r="D792" s="192">
        <v>0</v>
      </c>
      <c r="E792" s="192">
        <v>0</v>
      </c>
      <c r="F792" s="190">
        <v>300000</v>
      </c>
      <c r="G792" s="195">
        <v>300000</v>
      </c>
      <c r="H792" s="195">
        <v>300000</v>
      </c>
      <c r="I792" s="217"/>
    </row>
    <row r="793" spans="1:9" ht="17.399999999999999" thickBot="1" x14ac:dyDescent="0.35">
      <c r="A793" s="188">
        <v>9</v>
      </c>
      <c r="B793" s="188">
        <v>22020401</v>
      </c>
      <c r="C793" s="189" t="s">
        <v>3356</v>
      </c>
      <c r="D793" s="190">
        <v>291000</v>
      </c>
      <c r="E793" s="192">
        <v>0</v>
      </c>
      <c r="F793" s="190">
        <v>600000</v>
      </c>
      <c r="G793" s="195">
        <v>600000</v>
      </c>
      <c r="H793" s="195">
        <v>300000</v>
      </c>
      <c r="I793" s="217"/>
    </row>
    <row r="794" spans="1:9" ht="15" thickBot="1" x14ac:dyDescent="0.35">
      <c r="A794" s="188">
        <v>10</v>
      </c>
      <c r="B794" s="188">
        <v>22020404</v>
      </c>
      <c r="C794" s="189" t="s">
        <v>3368</v>
      </c>
      <c r="D794" s="190">
        <v>595970.24</v>
      </c>
      <c r="E794" s="190">
        <v>939000</v>
      </c>
      <c r="F794" s="190">
        <v>1000000</v>
      </c>
      <c r="G794" s="195">
        <v>1100000</v>
      </c>
      <c r="H794" s="195">
        <v>1000000</v>
      </c>
      <c r="I794" s="217"/>
    </row>
    <row r="795" spans="1:9" ht="17.399999999999999" thickBot="1" x14ac:dyDescent="0.35">
      <c r="A795" s="188">
        <v>11</v>
      </c>
      <c r="B795" s="188">
        <v>22020503</v>
      </c>
      <c r="C795" s="189" t="s">
        <v>3358</v>
      </c>
      <c r="D795" s="190">
        <v>297389.88</v>
      </c>
      <c r="E795" s="190">
        <v>1584000</v>
      </c>
      <c r="F795" s="190">
        <v>2000000</v>
      </c>
      <c r="G795" s="195">
        <v>2000000</v>
      </c>
      <c r="H795" s="195">
        <v>1000000</v>
      </c>
      <c r="I795" s="217"/>
    </row>
    <row r="796" spans="1:9" ht="15" thickBot="1" x14ac:dyDescent="0.35">
      <c r="A796" s="188">
        <v>12</v>
      </c>
      <c r="B796" s="188">
        <v>22021001</v>
      </c>
      <c r="C796" s="189" t="s">
        <v>3360</v>
      </c>
      <c r="D796" s="190">
        <v>520000</v>
      </c>
      <c r="E796" s="190">
        <v>160000</v>
      </c>
      <c r="F796" s="190">
        <v>600000</v>
      </c>
      <c r="G796" s="195">
        <v>500000</v>
      </c>
      <c r="H796" s="195">
        <v>500000</v>
      </c>
      <c r="I796" s="217"/>
    </row>
    <row r="797" spans="1:9" ht="15" thickBot="1" x14ac:dyDescent="0.35">
      <c r="A797" s="188">
        <v>13</v>
      </c>
      <c r="B797" s="188">
        <v>22021002</v>
      </c>
      <c r="C797" s="189" t="s">
        <v>3375</v>
      </c>
      <c r="D797" s="190">
        <v>16400</v>
      </c>
      <c r="E797" s="192">
        <v>0</v>
      </c>
      <c r="F797" s="190">
        <v>600000</v>
      </c>
      <c r="G797" s="195">
        <v>300000</v>
      </c>
      <c r="H797" s="195">
        <v>300000</v>
      </c>
      <c r="I797" s="217"/>
    </row>
    <row r="798" spans="1:9" ht="15" thickBot="1" x14ac:dyDescent="0.35">
      <c r="A798" s="188">
        <v>14</v>
      </c>
      <c r="B798" s="188">
        <v>22021003</v>
      </c>
      <c r="C798" s="189" t="s">
        <v>3376</v>
      </c>
      <c r="D798" s="190">
        <v>20000</v>
      </c>
      <c r="E798" s="192">
        <v>0</v>
      </c>
      <c r="F798" s="190">
        <v>400000</v>
      </c>
      <c r="G798" s="195">
        <v>200000</v>
      </c>
      <c r="H798" s="195">
        <v>200000</v>
      </c>
      <c r="I798" s="217"/>
    </row>
    <row r="799" spans="1:9" ht="15" thickBot="1" x14ac:dyDescent="0.35">
      <c r="A799" s="188">
        <v>15</v>
      </c>
      <c r="B799" s="188">
        <v>22021007</v>
      </c>
      <c r="C799" s="189" t="s">
        <v>3362</v>
      </c>
      <c r="D799" s="190">
        <v>183339.88</v>
      </c>
      <c r="E799" s="192">
        <v>0</v>
      </c>
      <c r="F799" s="190">
        <v>1500000</v>
      </c>
      <c r="G799" s="195">
        <v>1500000</v>
      </c>
      <c r="H799" s="195">
        <v>500000</v>
      </c>
      <c r="I799" s="217"/>
    </row>
    <row r="800" spans="1:9" ht="15" thickBot="1" x14ac:dyDescent="0.35">
      <c r="A800" s="665" t="s">
        <v>365</v>
      </c>
      <c r="B800" s="666"/>
      <c r="C800" s="667"/>
      <c r="D800" s="191">
        <v>6000000</v>
      </c>
      <c r="E800" s="191">
        <v>7502300</v>
      </c>
      <c r="F800" s="191">
        <v>15000000</v>
      </c>
      <c r="G800" s="196">
        <v>15000000</v>
      </c>
      <c r="H800" s="196">
        <f>SUM(H785:H799)</f>
        <v>10400000</v>
      </c>
      <c r="I800" s="217"/>
    </row>
    <row r="801" spans="1:9" ht="15" thickBot="1" x14ac:dyDescent="0.35">
      <c r="A801" s="187">
        <v>73</v>
      </c>
      <c r="B801" s="187">
        <v>23305100200</v>
      </c>
      <c r="C801" s="671" t="s">
        <v>2306</v>
      </c>
      <c r="D801" s="672"/>
      <c r="E801" s="672"/>
      <c r="F801" s="672"/>
      <c r="G801" s="672"/>
      <c r="H801" s="672"/>
      <c r="I801" s="673"/>
    </row>
    <row r="802" spans="1:9" ht="15" thickBot="1" x14ac:dyDescent="0.35">
      <c r="A802" s="188">
        <v>1</v>
      </c>
      <c r="B802" s="188">
        <v>22020102</v>
      </c>
      <c r="C802" s="189" t="s">
        <v>3349</v>
      </c>
      <c r="D802" s="192">
        <v>0</v>
      </c>
      <c r="E802" s="190">
        <v>2199000</v>
      </c>
      <c r="F802" s="190">
        <v>2250000</v>
      </c>
      <c r="G802" s="195">
        <v>2250000</v>
      </c>
      <c r="H802" s="195">
        <v>1000000</v>
      </c>
      <c r="I802" s="217"/>
    </row>
    <row r="803" spans="1:9" ht="15" thickBot="1" x14ac:dyDescent="0.35">
      <c r="A803" s="188">
        <v>2</v>
      </c>
      <c r="B803" s="188">
        <v>22020201</v>
      </c>
      <c r="C803" s="189" t="s">
        <v>3363</v>
      </c>
      <c r="D803" s="192">
        <v>0</v>
      </c>
      <c r="E803" s="190">
        <v>310000</v>
      </c>
      <c r="F803" s="190">
        <v>750000</v>
      </c>
      <c r="G803" s="195">
        <v>500000</v>
      </c>
      <c r="H803" s="195">
        <v>500000</v>
      </c>
      <c r="I803" s="217"/>
    </row>
    <row r="804" spans="1:9" ht="15" thickBot="1" x14ac:dyDescent="0.35">
      <c r="A804" s="188">
        <v>3</v>
      </c>
      <c r="B804" s="188">
        <v>22020202</v>
      </c>
      <c r="C804" s="189" t="s">
        <v>3350</v>
      </c>
      <c r="D804" s="192">
        <v>0</v>
      </c>
      <c r="E804" s="190">
        <v>290000</v>
      </c>
      <c r="F804" s="190">
        <v>750000</v>
      </c>
      <c r="G804" s="195">
        <v>500000</v>
      </c>
      <c r="H804" s="195">
        <v>400000</v>
      </c>
      <c r="I804" s="217"/>
    </row>
    <row r="805" spans="1:9" ht="17.399999999999999" thickBot="1" x14ac:dyDescent="0.35">
      <c r="A805" s="188">
        <v>4</v>
      </c>
      <c r="B805" s="188">
        <v>22020301</v>
      </c>
      <c r="C805" s="189" t="s">
        <v>3352</v>
      </c>
      <c r="D805" s="192">
        <v>0</v>
      </c>
      <c r="E805" s="190">
        <v>320000</v>
      </c>
      <c r="F805" s="190">
        <v>750000</v>
      </c>
      <c r="G805" s="195">
        <v>500000</v>
      </c>
      <c r="H805" s="195">
        <v>500000</v>
      </c>
      <c r="I805" s="217"/>
    </row>
    <row r="806" spans="1:9" ht="15" thickBot="1" x14ac:dyDescent="0.35">
      <c r="A806" s="188">
        <v>5</v>
      </c>
      <c r="B806" s="188">
        <v>22020305</v>
      </c>
      <c r="C806" s="189" t="s">
        <v>3355</v>
      </c>
      <c r="D806" s="192">
        <v>0</v>
      </c>
      <c r="E806" s="190">
        <v>260000</v>
      </c>
      <c r="F806" s="190">
        <v>675000</v>
      </c>
      <c r="G806" s="195">
        <v>675000</v>
      </c>
      <c r="H806" s="195">
        <v>375000</v>
      </c>
      <c r="I806" s="217"/>
    </row>
    <row r="807" spans="1:9" ht="17.399999999999999" thickBot="1" x14ac:dyDescent="0.35">
      <c r="A807" s="188">
        <v>6</v>
      </c>
      <c r="B807" s="188">
        <v>22020401</v>
      </c>
      <c r="C807" s="189" t="s">
        <v>3356</v>
      </c>
      <c r="D807" s="192">
        <v>0</v>
      </c>
      <c r="E807" s="190">
        <v>360000</v>
      </c>
      <c r="F807" s="190">
        <v>1500000</v>
      </c>
      <c r="G807" s="195">
        <v>1000000</v>
      </c>
      <c r="H807" s="195">
        <v>800000</v>
      </c>
      <c r="I807" s="217"/>
    </row>
    <row r="808" spans="1:9" ht="15" thickBot="1" x14ac:dyDescent="0.35">
      <c r="A808" s="188">
        <v>7</v>
      </c>
      <c r="B808" s="188">
        <v>22020402</v>
      </c>
      <c r="C808" s="189" t="s">
        <v>3366</v>
      </c>
      <c r="D808" s="192">
        <v>0</v>
      </c>
      <c r="E808" s="190">
        <v>400000</v>
      </c>
      <c r="F808" s="190">
        <v>600000</v>
      </c>
      <c r="G808" s="195">
        <v>600000</v>
      </c>
      <c r="H808" s="195">
        <v>600000</v>
      </c>
      <c r="I808" s="217"/>
    </row>
    <row r="809" spans="1:9" ht="15" thickBot="1" x14ac:dyDescent="0.35">
      <c r="A809" s="188">
        <v>8</v>
      </c>
      <c r="B809" s="188">
        <v>22020501</v>
      </c>
      <c r="C809" s="189" t="s">
        <v>3370</v>
      </c>
      <c r="D809" s="192">
        <v>0</v>
      </c>
      <c r="E809" s="190">
        <v>1590500</v>
      </c>
      <c r="F809" s="190">
        <v>1500000</v>
      </c>
      <c r="G809" s="195">
        <v>3250000</v>
      </c>
      <c r="H809" s="195">
        <v>1300000</v>
      </c>
      <c r="I809" s="217"/>
    </row>
    <row r="810" spans="1:9" ht="15" thickBot="1" x14ac:dyDescent="0.35">
      <c r="A810" s="188">
        <v>9</v>
      </c>
      <c r="B810" s="188">
        <v>22021001</v>
      </c>
      <c r="C810" s="189" t="s">
        <v>3360</v>
      </c>
      <c r="D810" s="192">
        <v>0</v>
      </c>
      <c r="E810" s="190">
        <v>250000</v>
      </c>
      <c r="F810" s="190">
        <v>450000</v>
      </c>
      <c r="G810" s="195">
        <v>450000</v>
      </c>
      <c r="H810" s="195">
        <v>450000</v>
      </c>
      <c r="I810" s="217"/>
    </row>
    <row r="811" spans="1:9" ht="15" thickBot="1" x14ac:dyDescent="0.35">
      <c r="A811" s="188">
        <v>10</v>
      </c>
      <c r="B811" s="188">
        <v>22021007</v>
      </c>
      <c r="C811" s="189" t="s">
        <v>3362</v>
      </c>
      <c r="D811" s="192">
        <v>0</v>
      </c>
      <c r="E811" s="190">
        <v>250000</v>
      </c>
      <c r="F811" s="190">
        <v>1275000</v>
      </c>
      <c r="G811" s="195">
        <v>775000</v>
      </c>
      <c r="H811" s="195">
        <v>575000</v>
      </c>
      <c r="I811" s="217"/>
    </row>
    <row r="812" spans="1:9" ht="15" thickBot="1" x14ac:dyDescent="0.35">
      <c r="A812" s="665" t="s">
        <v>365</v>
      </c>
      <c r="B812" s="666"/>
      <c r="C812" s="667"/>
      <c r="D812" s="193">
        <v>0</v>
      </c>
      <c r="E812" s="191">
        <v>6229500</v>
      </c>
      <c r="F812" s="191">
        <v>10500000</v>
      </c>
      <c r="G812" s="196">
        <v>10500000</v>
      </c>
      <c r="H812" s="196">
        <f>SUM(H802:H811)</f>
        <v>6500000</v>
      </c>
      <c r="I812" s="217"/>
    </row>
    <row r="813" spans="1:9" ht="15" customHeight="1" thickBot="1" x14ac:dyDescent="0.35">
      <c r="A813" s="187">
        <v>75</v>
      </c>
      <c r="B813" s="187">
        <v>23405600100</v>
      </c>
      <c r="C813" s="663" t="s">
        <v>2192</v>
      </c>
      <c r="D813" s="664"/>
      <c r="E813" s="664"/>
      <c r="F813" s="664"/>
      <c r="G813" s="664"/>
      <c r="H813" s="664"/>
      <c r="I813" s="670"/>
    </row>
    <row r="814" spans="1:9" ht="15" thickBot="1" x14ac:dyDescent="0.35">
      <c r="A814" s="188">
        <v>1</v>
      </c>
      <c r="B814" s="188">
        <v>22020102</v>
      </c>
      <c r="C814" s="189" t="s">
        <v>3349</v>
      </c>
      <c r="D814" s="190">
        <v>1788000</v>
      </c>
      <c r="E814" s="190">
        <v>1176000</v>
      </c>
      <c r="F814" s="190">
        <v>4400000</v>
      </c>
      <c r="G814" s="195">
        <v>2772000</v>
      </c>
      <c r="H814" s="195">
        <v>2072000</v>
      </c>
      <c r="I814" s="217"/>
    </row>
    <row r="815" spans="1:9" ht="15" thickBot="1" x14ac:dyDescent="0.35">
      <c r="A815" s="188">
        <v>2</v>
      </c>
      <c r="B815" s="188">
        <v>22020202</v>
      </c>
      <c r="C815" s="189" t="s">
        <v>3350</v>
      </c>
      <c r="D815" s="190">
        <v>304800</v>
      </c>
      <c r="E815" s="190">
        <v>225500</v>
      </c>
      <c r="F815" s="190">
        <v>400000</v>
      </c>
      <c r="G815" s="195">
        <v>244000</v>
      </c>
      <c r="H815" s="195">
        <v>244000</v>
      </c>
      <c r="I815" s="217"/>
    </row>
    <row r="816" spans="1:9" ht="17.399999999999999" thickBot="1" x14ac:dyDescent="0.35">
      <c r="A816" s="188">
        <v>3</v>
      </c>
      <c r="B816" s="188">
        <v>22020301</v>
      </c>
      <c r="C816" s="189" t="s">
        <v>3352</v>
      </c>
      <c r="D816" s="190">
        <v>414000</v>
      </c>
      <c r="E816" s="190">
        <v>280000</v>
      </c>
      <c r="F816" s="190">
        <v>400000</v>
      </c>
      <c r="G816" s="195">
        <v>248000</v>
      </c>
      <c r="H816" s="195">
        <v>248000</v>
      </c>
      <c r="I816" s="217"/>
    </row>
    <row r="817" spans="1:9" ht="15" thickBot="1" x14ac:dyDescent="0.35">
      <c r="A817" s="188">
        <v>4</v>
      </c>
      <c r="B817" s="188">
        <v>22020305</v>
      </c>
      <c r="C817" s="189" t="s">
        <v>3355</v>
      </c>
      <c r="D817" s="190">
        <v>20000</v>
      </c>
      <c r="E817" s="192">
        <v>0</v>
      </c>
      <c r="F817" s="190">
        <v>150000</v>
      </c>
      <c r="G817" s="195">
        <v>93000</v>
      </c>
      <c r="H817" s="195">
        <v>93000</v>
      </c>
      <c r="I817" s="217"/>
    </row>
    <row r="818" spans="1:9" ht="17.399999999999999" thickBot="1" x14ac:dyDescent="0.35">
      <c r="A818" s="188">
        <v>5</v>
      </c>
      <c r="B818" s="188">
        <v>22020401</v>
      </c>
      <c r="C818" s="189" t="s">
        <v>3356</v>
      </c>
      <c r="D818" s="190">
        <v>134600</v>
      </c>
      <c r="E818" s="192">
        <v>0</v>
      </c>
      <c r="F818" s="190">
        <v>500000</v>
      </c>
      <c r="G818" s="195">
        <v>310000</v>
      </c>
      <c r="H818" s="195">
        <v>310000</v>
      </c>
      <c r="I818" s="217"/>
    </row>
    <row r="819" spans="1:9" ht="15" thickBot="1" x14ac:dyDescent="0.35">
      <c r="A819" s="188">
        <v>6</v>
      </c>
      <c r="B819" s="188">
        <v>22020402</v>
      </c>
      <c r="C819" s="189" t="s">
        <v>3366</v>
      </c>
      <c r="D819" s="192">
        <v>0</v>
      </c>
      <c r="E819" s="192">
        <v>0</v>
      </c>
      <c r="F819" s="190">
        <v>150000</v>
      </c>
      <c r="G819" s="195">
        <v>93000</v>
      </c>
      <c r="H819" s="195">
        <v>93000</v>
      </c>
      <c r="I819" s="217"/>
    </row>
    <row r="820" spans="1:9" ht="15" thickBot="1" x14ac:dyDescent="0.35">
      <c r="A820" s="188">
        <v>7</v>
      </c>
      <c r="B820" s="188">
        <v>22020801</v>
      </c>
      <c r="C820" s="189" t="s">
        <v>3372</v>
      </c>
      <c r="D820" s="190">
        <v>494600</v>
      </c>
      <c r="E820" s="190">
        <v>342500</v>
      </c>
      <c r="F820" s="190">
        <v>1500000</v>
      </c>
      <c r="G820" s="195">
        <v>930000</v>
      </c>
      <c r="H820" s="195">
        <v>530000</v>
      </c>
      <c r="I820" s="217"/>
    </row>
    <row r="821" spans="1:9" ht="15" thickBot="1" x14ac:dyDescent="0.35">
      <c r="A821" s="188">
        <v>8</v>
      </c>
      <c r="B821" s="188">
        <v>22020803</v>
      </c>
      <c r="C821" s="189" t="s">
        <v>3373</v>
      </c>
      <c r="D821" s="190">
        <v>444000</v>
      </c>
      <c r="E821" s="190">
        <v>376000</v>
      </c>
      <c r="F821" s="190">
        <v>500000</v>
      </c>
      <c r="G821" s="195">
        <v>310000</v>
      </c>
      <c r="H821" s="195">
        <v>310000</v>
      </c>
      <c r="I821" s="217"/>
    </row>
    <row r="822" spans="1:9" ht="15" thickBot="1" x14ac:dyDescent="0.35">
      <c r="A822" s="665" t="s">
        <v>365</v>
      </c>
      <c r="B822" s="666"/>
      <c r="C822" s="667"/>
      <c r="D822" s="191">
        <v>3600000</v>
      </c>
      <c r="E822" s="191">
        <v>2400000</v>
      </c>
      <c r="F822" s="191">
        <v>8000000</v>
      </c>
      <c r="G822" s="196">
        <v>5000000</v>
      </c>
      <c r="H822" s="196">
        <f>SUM(H814:H821)</f>
        <v>3900000</v>
      </c>
      <c r="I822" s="217"/>
    </row>
    <row r="823" spans="1:9" ht="15" thickBot="1" x14ac:dyDescent="0.35">
      <c r="A823" s="187">
        <v>76</v>
      </c>
      <c r="B823" s="187">
        <v>23600100100</v>
      </c>
      <c r="C823" s="663" t="s">
        <v>808</v>
      </c>
      <c r="D823" s="664"/>
      <c r="E823" s="664"/>
      <c r="F823" s="664"/>
      <c r="G823" s="664"/>
      <c r="H823" s="664"/>
      <c r="I823" s="670"/>
    </row>
    <row r="824" spans="1:9" ht="15" thickBot="1" x14ac:dyDescent="0.35">
      <c r="A824" s="188">
        <v>1</v>
      </c>
      <c r="B824" s="188">
        <v>22020102</v>
      </c>
      <c r="C824" s="189" t="s">
        <v>3349</v>
      </c>
      <c r="D824" s="190">
        <v>4410938.83</v>
      </c>
      <c r="E824" s="190">
        <v>1330000</v>
      </c>
      <c r="F824" s="190">
        <v>5000000</v>
      </c>
      <c r="G824" s="195">
        <v>4000000</v>
      </c>
      <c r="H824" s="195">
        <v>2000000</v>
      </c>
      <c r="I824" s="217"/>
    </row>
    <row r="825" spans="1:9" ht="15" thickBot="1" x14ac:dyDescent="0.35">
      <c r="A825" s="188">
        <v>2</v>
      </c>
      <c r="B825" s="188">
        <v>22020201</v>
      </c>
      <c r="C825" s="189" t="s">
        <v>3363</v>
      </c>
      <c r="D825" s="190">
        <v>770000</v>
      </c>
      <c r="E825" s="190">
        <v>480000</v>
      </c>
      <c r="F825" s="190">
        <v>800000</v>
      </c>
      <c r="G825" s="195">
        <v>800000</v>
      </c>
      <c r="H825" s="195">
        <v>800000</v>
      </c>
      <c r="I825" s="217"/>
    </row>
    <row r="826" spans="1:9" ht="17.399999999999999" thickBot="1" x14ac:dyDescent="0.35">
      <c r="A826" s="188">
        <v>3</v>
      </c>
      <c r="B826" s="188">
        <v>22020301</v>
      </c>
      <c r="C826" s="189" t="s">
        <v>3352</v>
      </c>
      <c r="D826" s="190">
        <v>880000</v>
      </c>
      <c r="E826" s="190">
        <v>1200000</v>
      </c>
      <c r="F826" s="190">
        <v>2000000</v>
      </c>
      <c r="G826" s="195">
        <v>2000000</v>
      </c>
      <c r="H826" s="195">
        <v>1200000</v>
      </c>
      <c r="I826" s="217"/>
    </row>
    <row r="827" spans="1:9" ht="15" thickBot="1" x14ac:dyDescent="0.35">
      <c r="A827" s="188">
        <v>4</v>
      </c>
      <c r="B827" s="188">
        <v>22020305</v>
      </c>
      <c r="C827" s="189" t="s">
        <v>3355</v>
      </c>
      <c r="D827" s="190">
        <v>770000</v>
      </c>
      <c r="E827" s="190">
        <v>850000</v>
      </c>
      <c r="F827" s="190">
        <v>1700000</v>
      </c>
      <c r="G827" s="195">
        <v>1700000</v>
      </c>
      <c r="H827" s="195">
        <v>800000</v>
      </c>
      <c r="I827" s="217"/>
    </row>
    <row r="828" spans="1:9" ht="17.399999999999999" thickBot="1" x14ac:dyDescent="0.35">
      <c r="A828" s="188">
        <v>5</v>
      </c>
      <c r="B828" s="188">
        <v>22020401</v>
      </c>
      <c r="C828" s="189" t="s">
        <v>3356</v>
      </c>
      <c r="D828" s="190">
        <v>3485505</v>
      </c>
      <c r="E828" s="190">
        <v>1100000</v>
      </c>
      <c r="F828" s="190">
        <v>5000000</v>
      </c>
      <c r="G828" s="195">
        <v>5000000</v>
      </c>
      <c r="H828" s="195">
        <v>1050000</v>
      </c>
      <c r="I828" s="217"/>
    </row>
    <row r="829" spans="1:9" ht="15" thickBot="1" x14ac:dyDescent="0.35">
      <c r="A829" s="188">
        <v>6</v>
      </c>
      <c r="B829" s="188">
        <v>22020402</v>
      </c>
      <c r="C829" s="189" t="s">
        <v>3366</v>
      </c>
      <c r="D829" s="190">
        <v>770000</v>
      </c>
      <c r="E829" s="190">
        <v>560000</v>
      </c>
      <c r="F829" s="190">
        <v>1000000</v>
      </c>
      <c r="G829" s="195">
        <v>2000000</v>
      </c>
      <c r="H829" s="195">
        <v>1100000</v>
      </c>
      <c r="I829" s="217"/>
    </row>
    <row r="830" spans="1:9" ht="15" thickBot="1" x14ac:dyDescent="0.35">
      <c r="A830" s="188">
        <v>7</v>
      </c>
      <c r="B830" s="188">
        <v>22020406</v>
      </c>
      <c r="C830" s="189" t="s">
        <v>3357</v>
      </c>
      <c r="D830" s="192">
        <v>0</v>
      </c>
      <c r="E830" s="190">
        <v>1700000</v>
      </c>
      <c r="F830" s="190">
        <v>5000000</v>
      </c>
      <c r="G830" s="195">
        <v>4000000</v>
      </c>
      <c r="H830" s="195">
        <v>1600000</v>
      </c>
      <c r="I830" s="217"/>
    </row>
    <row r="831" spans="1:9" ht="15" thickBot="1" x14ac:dyDescent="0.35">
      <c r="A831" s="188">
        <v>8</v>
      </c>
      <c r="B831" s="188">
        <v>22020501</v>
      </c>
      <c r="C831" s="189" t="s">
        <v>3370</v>
      </c>
      <c r="D831" s="190">
        <v>1100000</v>
      </c>
      <c r="E831" s="190">
        <v>1100000</v>
      </c>
      <c r="F831" s="190">
        <v>2000000</v>
      </c>
      <c r="G831" s="195">
        <v>2000000</v>
      </c>
      <c r="H831" s="195">
        <v>1200000</v>
      </c>
      <c r="I831" s="217"/>
    </row>
    <row r="832" spans="1:9" ht="15" thickBot="1" x14ac:dyDescent="0.35">
      <c r="A832" s="188">
        <v>9</v>
      </c>
      <c r="B832" s="188">
        <v>22020712</v>
      </c>
      <c r="C832" s="189" t="s">
        <v>3381</v>
      </c>
      <c r="D832" s="190">
        <v>305000</v>
      </c>
      <c r="E832" s="192">
        <v>0</v>
      </c>
      <c r="F832" s="192">
        <v>0</v>
      </c>
      <c r="G832" s="197">
        <v>0</v>
      </c>
      <c r="H832" s="197">
        <v>0</v>
      </c>
      <c r="I832" s="217"/>
    </row>
    <row r="833" spans="1:9" ht="15" thickBot="1" x14ac:dyDescent="0.35">
      <c r="A833" s="188">
        <v>10</v>
      </c>
      <c r="B833" s="188">
        <v>22021001</v>
      </c>
      <c r="C833" s="189" t="s">
        <v>3360</v>
      </c>
      <c r="D833" s="190">
        <v>880000</v>
      </c>
      <c r="E833" s="190">
        <v>640000</v>
      </c>
      <c r="F833" s="190">
        <v>1500000</v>
      </c>
      <c r="G833" s="195">
        <v>1500000</v>
      </c>
      <c r="H833" s="195">
        <v>700000</v>
      </c>
      <c r="I833" s="217"/>
    </row>
    <row r="834" spans="1:9" ht="15" thickBot="1" x14ac:dyDescent="0.35">
      <c r="A834" s="188">
        <v>11</v>
      </c>
      <c r="B834" s="188">
        <v>22021007</v>
      </c>
      <c r="C834" s="189" t="s">
        <v>3362</v>
      </c>
      <c r="D834" s="190">
        <v>660000</v>
      </c>
      <c r="E834" s="190">
        <v>480000</v>
      </c>
      <c r="F834" s="190">
        <v>1000000</v>
      </c>
      <c r="G834" s="195">
        <v>1000000</v>
      </c>
      <c r="H834" s="195">
        <v>600000</v>
      </c>
      <c r="I834" s="217"/>
    </row>
    <row r="835" spans="1:9" ht="15" thickBot="1" x14ac:dyDescent="0.35">
      <c r="A835" s="188">
        <v>12</v>
      </c>
      <c r="B835" s="188">
        <v>41040105</v>
      </c>
      <c r="C835" s="189" t="s">
        <v>3382</v>
      </c>
      <c r="D835" s="190">
        <v>720000</v>
      </c>
      <c r="E835" s="190">
        <v>50000</v>
      </c>
      <c r="F835" s="192">
        <v>0</v>
      </c>
      <c r="G835" s="197">
        <v>0</v>
      </c>
      <c r="H835" s="197">
        <v>0</v>
      </c>
      <c r="I835" s="217"/>
    </row>
    <row r="836" spans="1:9" ht="15" thickBot="1" x14ac:dyDescent="0.35">
      <c r="A836" s="665" t="s">
        <v>365</v>
      </c>
      <c r="B836" s="666"/>
      <c r="C836" s="667"/>
      <c r="D836" s="191">
        <v>14751443.83</v>
      </c>
      <c r="E836" s="191">
        <v>9490000</v>
      </c>
      <c r="F836" s="191">
        <v>25000000</v>
      </c>
      <c r="G836" s="196">
        <v>24000000</v>
      </c>
      <c r="H836" s="196">
        <f>SUM(H824:H835)</f>
        <v>11050000</v>
      </c>
      <c r="I836" s="217"/>
    </row>
    <row r="884" spans="1:9" ht="15" thickBot="1" x14ac:dyDescent="0.35"/>
    <row r="885" spans="1:9" ht="15" thickBot="1" x14ac:dyDescent="0.35">
      <c r="A885" s="187">
        <v>82</v>
      </c>
      <c r="B885" s="187">
        <v>25210200100</v>
      </c>
      <c r="C885" s="663" t="s">
        <v>2407</v>
      </c>
      <c r="D885" s="664"/>
      <c r="E885" s="664"/>
      <c r="F885" s="664"/>
      <c r="G885" s="664"/>
      <c r="H885" s="664"/>
      <c r="I885" s="670"/>
    </row>
    <row r="886" spans="1:9" ht="15" thickBot="1" x14ac:dyDescent="0.35">
      <c r="A886" s="188">
        <v>1</v>
      </c>
      <c r="B886" s="188">
        <v>22020201</v>
      </c>
      <c r="C886" s="189" t="s">
        <v>3363</v>
      </c>
      <c r="D886" s="190">
        <v>350000</v>
      </c>
      <c r="E886" s="190">
        <v>400000</v>
      </c>
      <c r="F886" s="190">
        <v>500000</v>
      </c>
      <c r="G886" s="195">
        <v>1000000</v>
      </c>
      <c r="H886" s="195">
        <v>1000000</v>
      </c>
      <c r="I886" s="217"/>
    </row>
    <row r="887" spans="1:9" ht="17.399999999999999" thickBot="1" x14ac:dyDescent="0.35">
      <c r="A887" s="188">
        <v>2</v>
      </c>
      <c r="B887" s="188">
        <v>22020401</v>
      </c>
      <c r="C887" s="189" t="s">
        <v>3356</v>
      </c>
      <c r="D887" s="190">
        <v>550000</v>
      </c>
      <c r="E887" s="190">
        <v>1824960</v>
      </c>
      <c r="F887" s="190">
        <v>2500000</v>
      </c>
      <c r="G887" s="195">
        <v>2000000</v>
      </c>
      <c r="H887" s="195">
        <v>2000000</v>
      </c>
      <c r="I887" s="217"/>
    </row>
    <row r="888" spans="1:9" ht="15" thickBot="1" x14ac:dyDescent="0.35">
      <c r="A888" s="188">
        <v>3</v>
      </c>
      <c r="B888" s="188">
        <v>22020404</v>
      </c>
      <c r="C888" s="189" t="s">
        <v>3368</v>
      </c>
      <c r="D888" s="190">
        <v>200000</v>
      </c>
      <c r="E888" s="190">
        <v>1100000</v>
      </c>
      <c r="F888" s="190">
        <v>1500000</v>
      </c>
      <c r="G888" s="195">
        <v>1500000</v>
      </c>
      <c r="H888" s="195">
        <v>1000000</v>
      </c>
      <c r="I888" s="217"/>
    </row>
    <row r="889" spans="1:9" ht="15" thickBot="1" x14ac:dyDescent="0.35">
      <c r="A889" s="188">
        <v>4</v>
      </c>
      <c r="B889" s="188">
        <v>22020405</v>
      </c>
      <c r="C889" s="189" t="s">
        <v>3369</v>
      </c>
      <c r="D889" s="190">
        <v>6100000</v>
      </c>
      <c r="E889" s="190">
        <v>600000</v>
      </c>
      <c r="F889" s="190">
        <v>2300000</v>
      </c>
      <c r="G889" s="195">
        <v>1500000</v>
      </c>
      <c r="H889" s="195">
        <v>1500000</v>
      </c>
      <c r="I889" s="217"/>
    </row>
    <row r="890" spans="1:9" ht="17.399999999999999" thickBot="1" x14ac:dyDescent="0.35">
      <c r="A890" s="188">
        <v>5</v>
      </c>
      <c r="B890" s="188">
        <v>22020503</v>
      </c>
      <c r="C890" s="189" t="s">
        <v>3358</v>
      </c>
      <c r="D890" s="192">
        <v>0</v>
      </c>
      <c r="E890" s="192">
        <v>0</v>
      </c>
      <c r="F890" s="192">
        <v>0</v>
      </c>
      <c r="G890" s="195">
        <v>3000000</v>
      </c>
      <c r="H890" s="195">
        <v>1000000</v>
      </c>
      <c r="I890" s="217"/>
    </row>
    <row r="891" spans="1:9" ht="15" thickBot="1" x14ac:dyDescent="0.35">
      <c r="A891" s="188">
        <v>6</v>
      </c>
      <c r="B891" s="188">
        <v>22020601</v>
      </c>
      <c r="C891" s="189" t="s">
        <v>3371</v>
      </c>
      <c r="D891" s="192">
        <v>0</v>
      </c>
      <c r="E891" s="190">
        <v>5956160</v>
      </c>
      <c r="F891" s="190">
        <v>7000000</v>
      </c>
      <c r="G891" s="195">
        <v>13000000</v>
      </c>
      <c r="H891" s="195">
        <v>11000000</v>
      </c>
      <c r="I891" s="217"/>
    </row>
    <row r="892" spans="1:9" ht="15" thickBot="1" x14ac:dyDescent="0.35">
      <c r="A892" s="188">
        <v>7</v>
      </c>
      <c r="B892" s="188">
        <v>22020709</v>
      </c>
      <c r="C892" s="189" t="s">
        <v>3391</v>
      </c>
      <c r="D892" s="192">
        <v>0</v>
      </c>
      <c r="E892" s="192">
        <v>0</v>
      </c>
      <c r="F892" s="192">
        <v>0</v>
      </c>
      <c r="G892" s="195">
        <v>1500000</v>
      </c>
      <c r="H892" s="195">
        <v>1500000</v>
      </c>
      <c r="I892" s="217"/>
    </row>
    <row r="893" spans="1:9" ht="15" thickBot="1" x14ac:dyDescent="0.35">
      <c r="A893" s="188">
        <v>8</v>
      </c>
      <c r="B893" s="188">
        <v>22020801</v>
      </c>
      <c r="C893" s="189" t="s">
        <v>3372</v>
      </c>
      <c r="D893" s="192">
        <v>0</v>
      </c>
      <c r="E893" s="192">
        <v>0</v>
      </c>
      <c r="F893" s="192">
        <v>0</v>
      </c>
      <c r="G893" s="197">
        <v>0</v>
      </c>
      <c r="H893" s="197">
        <v>0</v>
      </c>
      <c r="I893" s="217"/>
    </row>
    <row r="894" spans="1:9" ht="15" thickBot="1" x14ac:dyDescent="0.35">
      <c r="A894" s="188">
        <v>9</v>
      </c>
      <c r="B894" s="188">
        <v>22021002</v>
      </c>
      <c r="C894" s="189" t="s">
        <v>3375</v>
      </c>
      <c r="D894" s="192">
        <v>0</v>
      </c>
      <c r="E894" s="192">
        <v>0</v>
      </c>
      <c r="F894" s="190">
        <v>200000</v>
      </c>
      <c r="G894" s="197">
        <v>0</v>
      </c>
      <c r="H894" s="197">
        <v>0</v>
      </c>
      <c r="I894" s="217"/>
    </row>
    <row r="895" spans="1:9" ht="15" thickBot="1" x14ac:dyDescent="0.35">
      <c r="A895" s="188">
        <v>10</v>
      </c>
      <c r="B895" s="188">
        <v>22021003</v>
      </c>
      <c r="C895" s="189" t="s">
        <v>3376</v>
      </c>
      <c r="D895" s="192">
        <v>0</v>
      </c>
      <c r="E895" s="192">
        <v>0</v>
      </c>
      <c r="F895" s="192">
        <v>0</v>
      </c>
      <c r="G895" s="195">
        <v>250000</v>
      </c>
      <c r="H895" s="195">
        <v>250000</v>
      </c>
      <c r="I895" s="217"/>
    </row>
    <row r="896" spans="1:9" ht="15" thickBot="1" x14ac:dyDescent="0.35">
      <c r="A896" s="188">
        <v>11</v>
      </c>
      <c r="B896" s="188">
        <v>22021007</v>
      </c>
      <c r="C896" s="189" t="s">
        <v>3362</v>
      </c>
      <c r="D896" s="192">
        <v>0</v>
      </c>
      <c r="E896" s="192">
        <v>0</v>
      </c>
      <c r="F896" s="192">
        <v>0</v>
      </c>
      <c r="G896" s="195">
        <v>250000</v>
      </c>
      <c r="H896" s="195">
        <v>250000</v>
      </c>
      <c r="I896" s="217"/>
    </row>
    <row r="897" spans="1:9" ht="15" thickBot="1" x14ac:dyDescent="0.35">
      <c r="A897" s="665" t="s">
        <v>365</v>
      </c>
      <c r="B897" s="666"/>
      <c r="C897" s="667"/>
      <c r="D897" s="191">
        <v>7200000</v>
      </c>
      <c r="E897" s="191">
        <v>9881120</v>
      </c>
      <c r="F897" s="191">
        <v>14000000</v>
      </c>
      <c r="G897" s="196">
        <v>24000000</v>
      </c>
      <c r="H897" s="196">
        <f>SUM(H886:H896)</f>
        <v>19500000</v>
      </c>
      <c r="I897" s="217"/>
    </row>
    <row r="898" spans="1:9" ht="15" customHeight="1" thickBot="1" x14ac:dyDescent="0.35">
      <c r="A898" s="187">
        <v>83</v>
      </c>
      <c r="B898" s="187">
        <v>25210300100</v>
      </c>
      <c r="C898" s="663" t="s">
        <v>2200</v>
      </c>
      <c r="D898" s="664"/>
      <c r="E898" s="664"/>
      <c r="F898" s="664"/>
      <c r="G898" s="664"/>
      <c r="H898" s="664"/>
      <c r="I898" s="670"/>
    </row>
    <row r="899" spans="1:9" ht="15" thickBot="1" x14ac:dyDescent="0.35">
      <c r="A899" s="188">
        <v>1</v>
      </c>
      <c r="B899" s="188">
        <v>22020102</v>
      </c>
      <c r="C899" s="189" t="s">
        <v>3349</v>
      </c>
      <c r="D899" s="190">
        <v>630000</v>
      </c>
      <c r="E899" s="190">
        <v>2033900</v>
      </c>
      <c r="F899" s="190">
        <v>4500000</v>
      </c>
      <c r="G899" s="195">
        <v>6000000</v>
      </c>
      <c r="H899" s="195">
        <v>5500000</v>
      </c>
      <c r="I899" s="217"/>
    </row>
    <row r="900" spans="1:9" ht="15" thickBot="1" x14ac:dyDescent="0.35">
      <c r="A900" s="188">
        <v>2</v>
      </c>
      <c r="B900" s="188">
        <v>22020201</v>
      </c>
      <c r="C900" s="189" t="s">
        <v>3363</v>
      </c>
      <c r="D900" s="190">
        <v>435000</v>
      </c>
      <c r="E900" s="190">
        <v>1293900</v>
      </c>
      <c r="F900" s="190">
        <v>1200000</v>
      </c>
      <c r="G900" s="195">
        <v>1000000</v>
      </c>
      <c r="H900" s="195">
        <v>1000000</v>
      </c>
      <c r="I900" s="217"/>
    </row>
    <row r="901" spans="1:9" ht="15" thickBot="1" x14ac:dyDescent="0.35">
      <c r="A901" s="188">
        <v>3</v>
      </c>
      <c r="B901" s="188">
        <v>22020202</v>
      </c>
      <c r="C901" s="189" t="s">
        <v>3350</v>
      </c>
      <c r="D901" s="190">
        <v>140000</v>
      </c>
      <c r="E901" s="190">
        <v>651600</v>
      </c>
      <c r="F901" s="190">
        <v>800000</v>
      </c>
      <c r="G901" s="195">
        <v>700000</v>
      </c>
      <c r="H901" s="195">
        <v>700000</v>
      </c>
      <c r="I901" s="217"/>
    </row>
    <row r="902" spans="1:9" ht="17.399999999999999" thickBot="1" x14ac:dyDescent="0.35">
      <c r="A902" s="188">
        <v>4</v>
      </c>
      <c r="B902" s="188">
        <v>22020301</v>
      </c>
      <c r="C902" s="189" t="s">
        <v>3352</v>
      </c>
      <c r="D902" s="190">
        <v>355000</v>
      </c>
      <c r="E902" s="190">
        <v>1251400</v>
      </c>
      <c r="F902" s="190">
        <v>2000000</v>
      </c>
      <c r="G902" s="195">
        <v>2000000</v>
      </c>
      <c r="H902" s="195">
        <v>2000000</v>
      </c>
      <c r="I902" s="217"/>
    </row>
    <row r="903" spans="1:9" ht="17.399999999999999" thickBot="1" x14ac:dyDescent="0.35">
      <c r="A903" s="188">
        <v>5</v>
      </c>
      <c r="B903" s="188">
        <v>22020401</v>
      </c>
      <c r="C903" s="189" t="s">
        <v>3356</v>
      </c>
      <c r="D903" s="190">
        <v>600000</v>
      </c>
      <c r="E903" s="190">
        <v>1581400</v>
      </c>
      <c r="F903" s="190">
        <v>5000000</v>
      </c>
      <c r="G903" s="195">
        <v>4400000</v>
      </c>
      <c r="H903" s="195">
        <v>4400000</v>
      </c>
      <c r="I903" s="217"/>
    </row>
    <row r="904" spans="1:9" ht="15" thickBot="1" x14ac:dyDescent="0.35">
      <c r="A904" s="188">
        <v>6</v>
      </c>
      <c r="B904" s="188">
        <v>22020402</v>
      </c>
      <c r="C904" s="189" t="s">
        <v>3366</v>
      </c>
      <c r="D904" s="190">
        <v>140000</v>
      </c>
      <c r="E904" s="190">
        <v>727800</v>
      </c>
      <c r="F904" s="190">
        <v>1800000</v>
      </c>
      <c r="G904" s="195">
        <v>1400000</v>
      </c>
      <c r="H904" s="195">
        <v>1400000</v>
      </c>
      <c r="I904" s="217"/>
    </row>
    <row r="905" spans="1:9" ht="15" thickBot="1" x14ac:dyDescent="0.35">
      <c r="A905" s="188">
        <v>7</v>
      </c>
      <c r="B905" s="188">
        <v>22020501</v>
      </c>
      <c r="C905" s="189" t="s">
        <v>3370</v>
      </c>
      <c r="D905" s="190">
        <v>55000</v>
      </c>
      <c r="E905" s="190">
        <v>1460000</v>
      </c>
      <c r="F905" s="190">
        <v>2000000</v>
      </c>
      <c r="G905" s="195">
        <v>2000000</v>
      </c>
      <c r="H905" s="195">
        <v>2000000</v>
      </c>
      <c r="I905" s="217"/>
    </row>
    <row r="906" spans="1:9" ht="15" thickBot="1" x14ac:dyDescent="0.35">
      <c r="A906" s="188">
        <v>8</v>
      </c>
      <c r="B906" s="188">
        <v>22021001</v>
      </c>
      <c r="C906" s="189" t="s">
        <v>3360</v>
      </c>
      <c r="D906" s="190">
        <v>375000</v>
      </c>
      <c r="E906" s="192">
        <v>0</v>
      </c>
      <c r="F906" s="190">
        <v>2700000</v>
      </c>
      <c r="G906" s="195">
        <v>2500000</v>
      </c>
      <c r="H906" s="195">
        <v>2500000</v>
      </c>
      <c r="I906" s="217"/>
    </row>
    <row r="907" spans="1:9" ht="15" thickBot="1" x14ac:dyDescent="0.35">
      <c r="A907" s="188">
        <v>9</v>
      </c>
      <c r="B907" s="188">
        <v>41040105</v>
      </c>
      <c r="C907" s="189" t="s">
        <v>3382</v>
      </c>
      <c r="D907" s="190">
        <v>145000</v>
      </c>
      <c r="E907" s="192">
        <v>0</v>
      </c>
      <c r="F907" s="192">
        <v>0</v>
      </c>
      <c r="G907" s="197">
        <v>0</v>
      </c>
      <c r="H907" s="197">
        <v>0</v>
      </c>
      <c r="I907" s="217"/>
    </row>
    <row r="908" spans="1:9" ht="15" thickBot="1" x14ac:dyDescent="0.35">
      <c r="A908" s="665" t="s">
        <v>365</v>
      </c>
      <c r="B908" s="666"/>
      <c r="C908" s="667"/>
      <c r="D908" s="191">
        <v>2875000</v>
      </c>
      <c r="E908" s="191">
        <v>9000000</v>
      </c>
      <c r="F908" s="191">
        <v>20000000</v>
      </c>
      <c r="G908" s="196">
        <v>20000000</v>
      </c>
      <c r="H908" s="196">
        <f>SUM(H899:H907)</f>
        <v>19500000</v>
      </c>
      <c r="I908" s="217"/>
    </row>
    <row r="909" spans="1:9" ht="15" customHeight="1" thickBot="1" x14ac:dyDescent="0.35">
      <c r="A909" s="187">
        <v>84</v>
      </c>
      <c r="B909" s="187">
        <v>25305300100</v>
      </c>
      <c r="C909" s="663" t="s">
        <v>1990</v>
      </c>
      <c r="D909" s="664"/>
      <c r="E909" s="664"/>
      <c r="F909" s="664"/>
      <c r="G909" s="664"/>
      <c r="H909" s="664"/>
      <c r="I909" s="670"/>
    </row>
    <row r="910" spans="1:9" ht="15" thickBot="1" x14ac:dyDescent="0.35">
      <c r="A910" s="188">
        <v>1</v>
      </c>
      <c r="B910" s="188">
        <v>22020101</v>
      </c>
      <c r="C910" s="189" t="s">
        <v>3387</v>
      </c>
      <c r="D910" s="190">
        <v>650000</v>
      </c>
      <c r="E910" s="190">
        <v>395000</v>
      </c>
      <c r="F910" s="190">
        <v>1000000</v>
      </c>
      <c r="G910" s="195">
        <v>500000</v>
      </c>
      <c r="H910" s="195">
        <v>500000</v>
      </c>
      <c r="I910" s="217"/>
    </row>
    <row r="911" spans="1:9" ht="15" thickBot="1" x14ac:dyDescent="0.35">
      <c r="A911" s="188">
        <v>2</v>
      </c>
      <c r="B911" s="188">
        <v>22020201</v>
      </c>
      <c r="C911" s="189" t="s">
        <v>3363</v>
      </c>
      <c r="D911" s="190">
        <v>400000</v>
      </c>
      <c r="E911" s="190">
        <v>366000</v>
      </c>
      <c r="F911" s="190">
        <v>600000</v>
      </c>
      <c r="G911" s="195">
        <v>300000</v>
      </c>
      <c r="H911" s="195">
        <v>300000</v>
      </c>
      <c r="I911" s="217"/>
    </row>
    <row r="912" spans="1:9" ht="17.399999999999999" thickBot="1" x14ac:dyDescent="0.35">
      <c r="A912" s="188">
        <v>3</v>
      </c>
      <c r="B912" s="188">
        <v>22020301</v>
      </c>
      <c r="C912" s="189" t="s">
        <v>3352</v>
      </c>
      <c r="D912" s="190">
        <v>607850</v>
      </c>
      <c r="E912" s="190">
        <v>413000</v>
      </c>
      <c r="F912" s="190">
        <v>800000</v>
      </c>
      <c r="G912" s="195">
        <v>750000</v>
      </c>
      <c r="H912" s="195">
        <v>750000</v>
      </c>
      <c r="I912" s="217"/>
    </row>
    <row r="913" spans="1:9" ht="15" thickBot="1" x14ac:dyDescent="0.35">
      <c r="A913" s="188">
        <v>4</v>
      </c>
      <c r="B913" s="188">
        <v>22020305</v>
      </c>
      <c r="C913" s="189" t="s">
        <v>3355</v>
      </c>
      <c r="D913" s="190">
        <v>275000</v>
      </c>
      <c r="E913" s="190">
        <v>200000</v>
      </c>
      <c r="F913" s="190">
        <v>700000</v>
      </c>
      <c r="G913" s="195">
        <v>575000</v>
      </c>
      <c r="H913" s="195">
        <v>575000</v>
      </c>
      <c r="I913" s="217"/>
    </row>
    <row r="914" spans="1:9" ht="17.399999999999999" thickBot="1" x14ac:dyDescent="0.35">
      <c r="A914" s="188">
        <v>5</v>
      </c>
      <c r="B914" s="188">
        <v>22020401</v>
      </c>
      <c r="C914" s="189" t="s">
        <v>3356</v>
      </c>
      <c r="D914" s="190">
        <v>522800</v>
      </c>
      <c r="E914" s="190">
        <v>426000</v>
      </c>
      <c r="F914" s="190">
        <v>1000000</v>
      </c>
      <c r="G914" s="195">
        <v>1200000</v>
      </c>
      <c r="H914" s="195">
        <v>700000</v>
      </c>
      <c r="I914" s="217"/>
    </row>
    <row r="915" spans="1:9" ht="15" thickBot="1" x14ac:dyDescent="0.35">
      <c r="A915" s="188">
        <v>6</v>
      </c>
      <c r="B915" s="188">
        <v>22020402</v>
      </c>
      <c r="C915" s="189" t="s">
        <v>3366</v>
      </c>
      <c r="D915" s="190">
        <v>169350</v>
      </c>
      <c r="E915" s="190">
        <v>70000</v>
      </c>
      <c r="F915" s="190">
        <v>500000</v>
      </c>
      <c r="G915" s="195">
        <v>350000</v>
      </c>
      <c r="H915" s="195">
        <v>350000</v>
      </c>
      <c r="I915" s="217"/>
    </row>
    <row r="916" spans="1:9" ht="15" thickBot="1" x14ac:dyDescent="0.35">
      <c r="A916" s="188">
        <v>7</v>
      </c>
      <c r="B916" s="188">
        <v>22020501</v>
      </c>
      <c r="C916" s="189" t="s">
        <v>3370</v>
      </c>
      <c r="D916" s="190">
        <v>700000</v>
      </c>
      <c r="E916" s="190">
        <v>100000</v>
      </c>
      <c r="F916" s="190">
        <v>700000</v>
      </c>
      <c r="G916" s="195">
        <v>800000</v>
      </c>
      <c r="H916" s="195">
        <v>800000</v>
      </c>
      <c r="I916" s="217"/>
    </row>
    <row r="917" spans="1:9" ht="15" thickBot="1" x14ac:dyDescent="0.35">
      <c r="A917" s="188">
        <v>8</v>
      </c>
      <c r="B917" s="188">
        <v>22020712</v>
      </c>
      <c r="C917" s="189" t="s">
        <v>3381</v>
      </c>
      <c r="D917" s="192">
        <v>0</v>
      </c>
      <c r="E917" s="190">
        <v>50000</v>
      </c>
      <c r="F917" s="190">
        <v>1000000</v>
      </c>
      <c r="G917" s="195">
        <v>750000</v>
      </c>
      <c r="H917" s="195">
        <v>500000</v>
      </c>
      <c r="I917" s="217"/>
    </row>
    <row r="918" spans="1:9" ht="15" thickBot="1" x14ac:dyDescent="0.35">
      <c r="A918" s="188">
        <v>9</v>
      </c>
      <c r="B918" s="188">
        <v>22021007</v>
      </c>
      <c r="C918" s="189" t="s">
        <v>3362</v>
      </c>
      <c r="D918" s="190">
        <v>50000</v>
      </c>
      <c r="E918" s="190">
        <v>230000</v>
      </c>
      <c r="F918" s="190">
        <v>1200000</v>
      </c>
      <c r="G918" s="195">
        <v>400000</v>
      </c>
      <c r="H918" s="195">
        <v>400000</v>
      </c>
      <c r="I918" s="217"/>
    </row>
    <row r="919" spans="1:9" ht="15" thickBot="1" x14ac:dyDescent="0.35">
      <c r="A919" s="665" t="s">
        <v>365</v>
      </c>
      <c r="B919" s="666"/>
      <c r="C919" s="667"/>
      <c r="D919" s="191">
        <v>3375000</v>
      </c>
      <c r="E919" s="191">
        <v>2250000</v>
      </c>
      <c r="F919" s="191">
        <v>7500000</v>
      </c>
      <c r="G919" s="196">
        <v>5625000</v>
      </c>
      <c r="H919" s="196">
        <f>SUM(H910:H918)</f>
        <v>4875000</v>
      </c>
      <c r="I919" s="217"/>
    </row>
    <row r="920" spans="1:9" ht="15" thickBot="1" x14ac:dyDescent="0.35">
      <c r="A920" s="187">
        <v>85</v>
      </c>
      <c r="B920" s="187">
        <v>25305700100</v>
      </c>
      <c r="C920" s="663" t="s">
        <v>473</v>
      </c>
      <c r="D920" s="664"/>
      <c r="E920" s="664"/>
      <c r="F920" s="664"/>
      <c r="G920" s="664"/>
      <c r="H920" s="664"/>
      <c r="I920" s="670"/>
    </row>
    <row r="921" spans="1:9" ht="15" thickBot="1" x14ac:dyDescent="0.35">
      <c r="A921" s="188">
        <v>1</v>
      </c>
      <c r="B921" s="188">
        <v>22020102</v>
      </c>
      <c r="C921" s="189" t="s">
        <v>3349</v>
      </c>
      <c r="D921" s="190">
        <v>1090700</v>
      </c>
      <c r="E921" s="190">
        <v>1300000</v>
      </c>
      <c r="F921" s="190">
        <v>1500000</v>
      </c>
      <c r="G921" s="195">
        <v>3000000</v>
      </c>
      <c r="H921" s="195">
        <v>1000000</v>
      </c>
      <c r="I921" s="217"/>
    </row>
    <row r="922" spans="1:9" ht="15" thickBot="1" x14ac:dyDescent="0.35">
      <c r="A922" s="188">
        <v>2</v>
      </c>
      <c r="B922" s="188">
        <v>22020201</v>
      </c>
      <c r="C922" s="189" t="s">
        <v>3363</v>
      </c>
      <c r="D922" s="190">
        <v>122500</v>
      </c>
      <c r="E922" s="190">
        <v>340000</v>
      </c>
      <c r="F922" s="190">
        <v>610000</v>
      </c>
      <c r="G922" s="195">
        <v>610000</v>
      </c>
      <c r="H922" s="195">
        <v>310000</v>
      </c>
      <c r="I922" s="217"/>
    </row>
    <row r="923" spans="1:9" ht="15" thickBot="1" x14ac:dyDescent="0.35">
      <c r="A923" s="188">
        <v>3</v>
      </c>
      <c r="B923" s="188">
        <v>22020202</v>
      </c>
      <c r="C923" s="189" t="s">
        <v>3350</v>
      </c>
      <c r="D923" s="190">
        <v>110000</v>
      </c>
      <c r="E923" s="190">
        <v>165000</v>
      </c>
      <c r="F923" s="190">
        <v>505000</v>
      </c>
      <c r="G923" s="195">
        <v>505000</v>
      </c>
      <c r="H923" s="195">
        <v>505000</v>
      </c>
      <c r="I923" s="217"/>
    </row>
    <row r="924" spans="1:9" ht="17.399999999999999" thickBot="1" x14ac:dyDescent="0.35">
      <c r="A924" s="188">
        <v>4</v>
      </c>
      <c r="B924" s="188">
        <v>22020301</v>
      </c>
      <c r="C924" s="189" t="s">
        <v>3352</v>
      </c>
      <c r="D924" s="190">
        <v>520800</v>
      </c>
      <c r="E924" s="190">
        <v>655000</v>
      </c>
      <c r="F924" s="190">
        <v>1000000</v>
      </c>
      <c r="G924" s="195">
        <v>800000</v>
      </c>
      <c r="H924" s="195">
        <v>800000</v>
      </c>
      <c r="I924" s="217"/>
    </row>
    <row r="925" spans="1:9" ht="15" thickBot="1" x14ac:dyDescent="0.35">
      <c r="A925" s="188">
        <v>5</v>
      </c>
      <c r="B925" s="188">
        <v>22020305</v>
      </c>
      <c r="C925" s="189" t="s">
        <v>3355</v>
      </c>
      <c r="D925" s="190">
        <v>41000</v>
      </c>
      <c r="E925" s="190">
        <v>75000</v>
      </c>
      <c r="F925" s="190">
        <v>400000</v>
      </c>
      <c r="G925" s="195">
        <v>300000</v>
      </c>
      <c r="H925" s="195">
        <v>300000</v>
      </c>
      <c r="I925" s="217"/>
    </row>
    <row r="926" spans="1:9" ht="17.399999999999999" thickBot="1" x14ac:dyDescent="0.35">
      <c r="A926" s="188">
        <v>6</v>
      </c>
      <c r="B926" s="188">
        <v>22020401</v>
      </c>
      <c r="C926" s="189" t="s">
        <v>3356</v>
      </c>
      <c r="D926" s="190">
        <v>140000</v>
      </c>
      <c r="E926" s="190">
        <v>637500</v>
      </c>
      <c r="F926" s="190">
        <v>800000</v>
      </c>
      <c r="G926" s="195">
        <v>1200000</v>
      </c>
      <c r="H926" s="195">
        <v>400000</v>
      </c>
      <c r="I926" s="217"/>
    </row>
    <row r="927" spans="1:9" ht="15" thickBot="1" x14ac:dyDescent="0.35">
      <c r="A927" s="188">
        <v>7</v>
      </c>
      <c r="B927" s="188">
        <v>22020402</v>
      </c>
      <c r="C927" s="189" t="s">
        <v>3366</v>
      </c>
      <c r="D927" s="190">
        <v>125000</v>
      </c>
      <c r="E927" s="190">
        <v>330000</v>
      </c>
      <c r="F927" s="190">
        <v>900000</v>
      </c>
      <c r="G927" s="195">
        <v>1000000</v>
      </c>
      <c r="H927" s="195">
        <v>400000</v>
      </c>
      <c r="I927" s="217"/>
    </row>
    <row r="928" spans="1:9" ht="15" thickBot="1" x14ac:dyDescent="0.35">
      <c r="A928" s="188">
        <v>8</v>
      </c>
      <c r="B928" s="188">
        <v>22020501</v>
      </c>
      <c r="C928" s="189" t="s">
        <v>3370</v>
      </c>
      <c r="D928" s="192">
        <v>0</v>
      </c>
      <c r="E928" s="190">
        <v>255000</v>
      </c>
      <c r="F928" s="190">
        <v>600000</v>
      </c>
      <c r="G928" s="195">
        <v>2500000</v>
      </c>
      <c r="H928" s="195">
        <v>500000</v>
      </c>
      <c r="I928" s="217"/>
    </row>
    <row r="929" spans="1:9" ht="15" thickBot="1" x14ac:dyDescent="0.35">
      <c r="A929" s="188">
        <v>9</v>
      </c>
      <c r="B929" s="188">
        <v>22021001</v>
      </c>
      <c r="C929" s="189" t="s">
        <v>3360</v>
      </c>
      <c r="D929" s="190">
        <v>105000</v>
      </c>
      <c r="E929" s="190">
        <v>230000</v>
      </c>
      <c r="F929" s="190">
        <v>900000</v>
      </c>
      <c r="G929" s="195">
        <v>718402</v>
      </c>
      <c r="H929" s="195">
        <v>400000</v>
      </c>
      <c r="I929" s="217"/>
    </row>
    <row r="930" spans="1:9" ht="15" thickBot="1" x14ac:dyDescent="0.35">
      <c r="A930" s="188">
        <v>10</v>
      </c>
      <c r="B930" s="188">
        <v>22021007</v>
      </c>
      <c r="C930" s="189" t="s">
        <v>3362</v>
      </c>
      <c r="D930" s="190">
        <v>195000</v>
      </c>
      <c r="E930" s="190">
        <v>681000</v>
      </c>
      <c r="F930" s="190">
        <v>785000</v>
      </c>
      <c r="G930" s="195">
        <v>585000</v>
      </c>
      <c r="H930" s="195">
        <v>585000</v>
      </c>
      <c r="I930" s="217"/>
    </row>
    <row r="931" spans="1:9" ht="15" thickBot="1" x14ac:dyDescent="0.35">
      <c r="A931" s="665" t="s">
        <v>365</v>
      </c>
      <c r="B931" s="666"/>
      <c r="C931" s="667"/>
      <c r="D931" s="191">
        <v>2450000</v>
      </c>
      <c r="E931" s="191">
        <v>4668500</v>
      </c>
      <c r="F931" s="191">
        <v>8000000</v>
      </c>
      <c r="G931" s="196">
        <f>SUM(G921:G930)</f>
        <v>11218402</v>
      </c>
      <c r="H931" s="196">
        <f>SUM(H921:H930)</f>
        <v>5200000</v>
      </c>
      <c r="I931" s="217"/>
    </row>
    <row r="932" spans="1:9" ht="15" thickBot="1" x14ac:dyDescent="0.35">
      <c r="A932" s="187">
        <v>86</v>
      </c>
      <c r="B932" s="187">
        <v>26000100100</v>
      </c>
      <c r="C932" s="663" t="s">
        <v>1348</v>
      </c>
      <c r="D932" s="664"/>
      <c r="E932" s="664"/>
      <c r="F932" s="664"/>
      <c r="G932" s="664"/>
      <c r="H932" s="664"/>
      <c r="I932" s="670"/>
    </row>
    <row r="933" spans="1:9" ht="15" thickBot="1" x14ac:dyDescent="0.35">
      <c r="A933" s="188">
        <v>1</v>
      </c>
      <c r="B933" s="188">
        <v>22020102</v>
      </c>
      <c r="C933" s="189" t="s">
        <v>3349</v>
      </c>
      <c r="D933" s="190">
        <v>1840620</v>
      </c>
      <c r="E933" s="190">
        <v>2102200</v>
      </c>
      <c r="F933" s="190">
        <v>2500000</v>
      </c>
      <c r="G933" s="195">
        <v>2600000</v>
      </c>
      <c r="H933" s="195">
        <v>2600000</v>
      </c>
      <c r="I933" s="217"/>
    </row>
    <row r="934" spans="1:9" ht="15" thickBot="1" x14ac:dyDescent="0.35">
      <c r="A934" s="188">
        <v>2</v>
      </c>
      <c r="B934" s="188">
        <v>22020201</v>
      </c>
      <c r="C934" s="189" t="s">
        <v>3363</v>
      </c>
      <c r="D934" s="190">
        <v>1988980</v>
      </c>
      <c r="E934" s="190">
        <v>925000</v>
      </c>
      <c r="F934" s="190">
        <v>3000000</v>
      </c>
      <c r="G934" s="195">
        <v>3000000</v>
      </c>
      <c r="H934" s="195">
        <v>3000000</v>
      </c>
      <c r="I934" s="217"/>
    </row>
    <row r="935" spans="1:9" ht="15" thickBot="1" x14ac:dyDescent="0.35">
      <c r="A935" s="188">
        <v>3</v>
      </c>
      <c r="B935" s="188">
        <v>22020202</v>
      </c>
      <c r="C935" s="189" t="s">
        <v>3350</v>
      </c>
      <c r="D935" s="190">
        <v>596940</v>
      </c>
      <c r="E935" s="190">
        <v>769000</v>
      </c>
      <c r="F935" s="190">
        <v>2000000</v>
      </c>
      <c r="G935" s="195">
        <v>2000000</v>
      </c>
      <c r="H935" s="195">
        <v>2000000</v>
      </c>
      <c r="I935" s="217"/>
    </row>
    <row r="936" spans="1:9" ht="17.399999999999999" thickBot="1" x14ac:dyDescent="0.35">
      <c r="A936" s="188">
        <v>4</v>
      </c>
      <c r="B936" s="188">
        <v>22020301</v>
      </c>
      <c r="C936" s="189" t="s">
        <v>3352</v>
      </c>
      <c r="D936" s="190">
        <v>2200200</v>
      </c>
      <c r="E936" s="190">
        <v>1119800</v>
      </c>
      <c r="F936" s="190">
        <v>3000000</v>
      </c>
      <c r="G936" s="195">
        <v>3000000</v>
      </c>
      <c r="H936" s="195">
        <v>1900000</v>
      </c>
      <c r="I936" s="217"/>
    </row>
    <row r="937" spans="1:9" ht="15" thickBot="1" x14ac:dyDescent="0.35">
      <c r="A937" s="188">
        <v>5</v>
      </c>
      <c r="B937" s="188">
        <v>22020305</v>
      </c>
      <c r="C937" s="189" t="s">
        <v>3355</v>
      </c>
      <c r="D937" s="190">
        <v>1197600</v>
      </c>
      <c r="E937" s="190">
        <v>457000</v>
      </c>
      <c r="F937" s="190">
        <v>1000000</v>
      </c>
      <c r="G937" s="195">
        <v>1000000</v>
      </c>
      <c r="H937" s="195"/>
      <c r="I937" s="217"/>
    </row>
    <row r="938" spans="1:9" ht="17.399999999999999" thickBot="1" x14ac:dyDescent="0.35">
      <c r="A938" s="188">
        <v>6</v>
      </c>
      <c r="B938" s="188">
        <v>22020401</v>
      </c>
      <c r="C938" s="189" t="s">
        <v>3356</v>
      </c>
      <c r="D938" s="190">
        <v>1935310</v>
      </c>
      <c r="E938" s="190">
        <v>625000</v>
      </c>
      <c r="F938" s="190">
        <v>2000000</v>
      </c>
      <c r="G938" s="195">
        <v>2000000</v>
      </c>
      <c r="H938" s="195">
        <v>2000000</v>
      </c>
      <c r="I938" s="217"/>
    </row>
    <row r="939" spans="1:9" ht="15" thickBot="1" x14ac:dyDescent="0.35">
      <c r="A939" s="188">
        <v>7</v>
      </c>
      <c r="B939" s="188">
        <v>22020402</v>
      </c>
      <c r="C939" s="189" t="s">
        <v>3366</v>
      </c>
      <c r="D939" s="190">
        <v>865700</v>
      </c>
      <c r="E939" s="190">
        <v>399000</v>
      </c>
      <c r="F939" s="190">
        <v>1200000</v>
      </c>
      <c r="G939" s="195">
        <v>1200000</v>
      </c>
      <c r="H939" s="195">
        <v>1200000</v>
      </c>
      <c r="I939" s="217"/>
    </row>
    <row r="940" spans="1:9" ht="15" thickBot="1" x14ac:dyDescent="0.35">
      <c r="A940" s="188">
        <v>8</v>
      </c>
      <c r="B940" s="188">
        <v>22020501</v>
      </c>
      <c r="C940" s="189" t="s">
        <v>3370</v>
      </c>
      <c r="D940" s="190">
        <v>913580</v>
      </c>
      <c r="E940" s="190">
        <v>536000</v>
      </c>
      <c r="F940" s="190">
        <v>1500000</v>
      </c>
      <c r="G940" s="195">
        <v>1500000</v>
      </c>
      <c r="H940" s="195">
        <v>1500000</v>
      </c>
      <c r="I940" s="217"/>
    </row>
    <row r="941" spans="1:9" ht="15" thickBot="1" x14ac:dyDescent="0.35">
      <c r="A941" s="188">
        <v>9</v>
      </c>
      <c r="B941" s="188">
        <v>22020712</v>
      </c>
      <c r="C941" s="189" t="s">
        <v>3381</v>
      </c>
      <c r="D941" s="190">
        <v>256850</v>
      </c>
      <c r="E941" s="190">
        <v>82000</v>
      </c>
      <c r="F941" s="190">
        <v>300000</v>
      </c>
      <c r="G941" s="195">
        <v>300000</v>
      </c>
      <c r="H941" s="195">
        <v>300000</v>
      </c>
      <c r="I941" s="217"/>
    </row>
    <row r="942" spans="1:9" ht="15" thickBot="1" x14ac:dyDescent="0.35">
      <c r="A942" s="188">
        <v>10</v>
      </c>
      <c r="B942" s="188">
        <v>22021001</v>
      </c>
      <c r="C942" s="189" t="s">
        <v>3360</v>
      </c>
      <c r="D942" s="190">
        <v>454300</v>
      </c>
      <c r="E942" s="190">
        <v>409000</v>
      </c>
      <c r="F942" s="190">
        <v>500000</v>
      </c>
      <c r="G942" s="195">
        <v>500000</v>
      </c>
      <c r="H942" s="195">
        <v>500000</v>
      </c>
      <c r="I942" s="217"/>
    </row>
    <row r="943" spans="1:9" ht="15" thickBot="1" x14ac:dyDescent="0.35">
      <c r="A943" s="188">
        <v>11</v>
      </c>
      <c r="B943" s="188">
        <v>22021007</v>
      </c>
      <c r="C943" s="189" t="s">
        <v>3362</v>
      </c>
      <c r="D943" s="190">
        <v>523600</v>
      </c>
      <c r="E943" s="190">
        <v>1090000</v>
      </c>
      <c r="F943" s="190">
        <v>1000000</v>
      </c>
      <c r="G943" s="195">
        <v>900000</v>
      </c>
      <c r="H943" s="195">
        <v>900000</v>
      </c>
      <c r="I943" s="217"/>
    </row>
    <row r="944" spans="1:9" ht="15" thickBot="1" x14ac:dyDescent="0.35">
      <c r="A944" s="188">
        <v>12</v>
      </c>
      <c r="B944" s="188">
        <v>41040105</v>
      </c>
      <c r="C944" s="189" t="s">
        <v>3382</v>
      </c>
      <c r="D944" s="190">
        <v>190300</v>
      </c>
      <c r="E944" s="192">
        <v>0</v>
      </c>
      <c r="F944" s="192">
        <v>0</v>
      </c>
      <c r="G944" s="197">
        <v>0</v>
      </c>
      <c r="H944" s="197">
        <v>0</v>
      </c>
      <c r="I944" s="217"/>
    </row>
    <row r="945" spans="1:9" ht="15" thickBot="1" x14ac:dyDescent="0.35">
      <c r="A945" s="665" t="s">
        <v>365</v>
      </c>
      <c r="B945" s="666"/>
      <c r="C945" s="667"/>
      <c r="D945" s="191">
        <v>12963980</v>
      </c>
      <c r="E945" s="191">
        <v>8514000</v>
      </c>
      <c r="F945" s="191">
        <v>18000000</v>
      </c>
      <c r="G945" s="196">
        <f>SUM(G933:G944)</f>
        <v>18000000</v>
      </c>
      <c r="H945" s="196">
        <f>SUM(H933:H944)</f>
        <v>15900000</v>
      </c>
      <c r="I945" s="217"/>
    </row>
    <row r="946" spans="1:9" ht="15" customHeight="1" thickBot="1" x14ac:dyDescent="0.35">
      <c r="A946" s="187">
        <v>87</v>
      </c>
      <c r="B946" s="187">
        <v>26300100100</v>
      </c>
      <c r="C946" s="663" t="s">
        <v>1479</v>
      </c>
      <c r="D946" s="664"/>
      <c r="E946" s="664"/>
      <c r="F946" s="664"/>
      <c r="G946" s="664"/>
      <c r="H946" s="664"/>
      <c r="I946" s="670"/>
    </row>
    <row r="947" spans="1:9" ht="15" thickBot="1" x14ac:dyDescent="0.35">
      <c r="A947" s="188">
        <v>1</v>
      </c>
      <c r="B947" s="188">
        <v>22020102</v>
      </c>
      <c r="C947" s="189" t="s">
        <v>3349</v>
      </c>
      <c r="D947" s="190">
        <v>600000</v>
      </c>
      <c r="E947" s="190">
        <v>1200300</v>
      </c>
      <c r="F947" s="190">
        <v>3000000</v>
      </c>
      <c r="G947" s="195">
        <v>3200000</v>
      </c>
      <c r="H947" s="195">
        <v>2200000</v>
      </c>
      <c r="I947" s="217"/>
    </row>
    <row r="948" spans="1:9" ht="15" thickBot="1" x14ac:dyDescent="0.35">
      <c r="A948" s="188">
        <v>2</v>
      </c>
      <c r="B948" s="188">
        <v>22020201</v>
      </c>
      <c r="C948" s="189" t="s">
        <v>3363</v>
      </c>
      <c r="D948" s="190">
        <v>160000</v>
      </c>
      <c r="E948" s="190">
        <v>275000</v>
      </c>
      <c r="F948" s="190">
        <v>1000000</v>
      </c>
      <c r="G948" s="195">
        <v>700000</v>
      </c>
      <c r="H948" s="195">
        <v>700000</v>
      </c>
      <c r="I948" s="217"/>
    </row>
    <row r="949" spans="1:9" ht="15" thickBot="1" x14ac:dyDescent="0.35">
      <c r="A949" s="188">
        <v>3</v>
      </c>
      <c r="B949" s="188">
        <v>22020202</v>
      </c>
      <c r="C949" s="189" t="s">
        <v>3350</v>
      </c>
      <c r="D949" s="190">
        <v>80000</v>
      </c>
      <c r="E949" s="190">
        <v>200000</v>
      </c>
      <c r="F949" s="190">
        <v>500000</v>
      </c>
      <c r="G949" s="195">
        <v>400000</v>
      </c>
      <c r="H949" s="195">
        <v>400000</v>
      </c>
      <c r="I949" s="217"/>
    </row>
    <row r="950" spans="1:9" ht="17.399999999999999" thickBot="1" x14ac:dyDescent="0.35">
      <c r="A950" s="188">
        <v>4</v>
      </c>
      <c r="B950" s="188">
        <v>22020301</v>
      </c>
      <c r="C950" s="189" t="s">
        <v>3352</v>
      </c>
      <c r="D950" s="190">
        <v>800000</v>
      </c>
      <c r="E950" s="190">
        <v>550000</v>
      </c>
      <c r="F950" s="190">
        <v>3000000</v>
      </c>
      <c r="G950" s="195">
        <v>2000000</v>
      </c>
      <c r="H950" s="195">
        <v>1000000</v>
      </c>
      <c r="I950" s="217"/>
    </row>
    <row r="951" spans="1:9" ht="15" thickBot="1" x14ac:dyDescent="0.35">
      <c r="A951" s="188">
        <v>5</v>
      </c>
      <c r="B951" s="188">
        <v>22020305</v>
      </c>
      <c r="C951" s="189" t="s">
        <v>3355</v>
      </c>
      <c r="D951" s="190">
        <v>400000</v>
      </c>
      <c r="E951" s="190">
        <v>250000</v>
      </c>
      <c r="F951" s="190">
        <v>1500000</v>
      </c>
      <c r="G951" s="195">
        <v>1000000</v>
      </c>
      <c r="H951" s="195">
        <v>1000000</v>
      </c>
      <c r="I951" s="217"/>
    </row>
    <row r="952" spans="1:9" ht="15" thickBot="1" x14ac:dyDescent="0.35">
      <c r="A952" s="188">
        <v>6</v>
      </c>
      <c r="B952" s="188">
        <v>22020402</v>
      </c>
      <c r="C952" s="189" t="s">
        <v>3366</v>
      </c>
      <c r="D952" s="190">
        <v>400000</v>
      </c>
      <c r="E952" s="190">
        <v>425000</v>
      </c>
      <c r="F952" s="190">
        <v>2000000</v>
      </c>
      <c r="G952" s="195">
        <v>1200000</v>
      </c>
      <c r="H952" s="195">
        <v>1200000</v>
      </c>
      <c r="I952" s="217"/>
    </row>
    <row r="953" spans="1:9" ht="15" thickBot="1" x14ac:dyDescent="0.35">
      <c r="A953" s="188">
        <v>7</v>
      </c>
      <c r="B953" s="188">
        <v>22020501</v>
      </c>
      <c r="C953" s="189" t="s">
        <v>3370</v>
      </c>
      <c r="D953" s="190">
        <v>200000</v>
      </c>
      <c r="E953" s="190">
        <v>3838500</v>
      </c>
      <c r="F953" s="190">
        <v>4000000</v>
      </c>
      <c r="G953" s="195">
        <v>7500000</v>
      </c>
      <c r="H953" s="195">
        <v>3700000</v>
      </c>
      <c r="I953" s="217"/>
    </row>
    <row r="954" spans="1:9" ht="15" thickBot="1" x14ac:dyDescent="0.35">
      <c r="A954" s="188">
        <v>8</v>
      </c>
      <c r="B954" s="188">
        <v>22020712</v>
      </c>
      <c r="C954" s="189" t="s">
        <v>3381</v>
      </c>
      <c r="D954" s="190">
        <v>60000</v>
      </c>
      <c r="E954" s="190">
        <v>200000</v>
      </c>
      <c r="F954" s="190">
        <v>500000</v>
      </c>
      <c r="G954" s="195">
        <v>300000</v>
      </c>
      <c r="H954" s="195">
        <v>300000</v>
      </c>
      <c r="I954" s="217"/>
    </row>
    <row r="955" spans="1:9" ht="15" thickBot="1" x14ac:dyDescent="0.35">
      <c r="A955" s="188">
        <v>9</v>
      </c>
      <c r="B955" s="188">
        <v>22021001</v>
      </c>
      <c r="C955" s="189" t="s">
        <v>3360</v>
      </c>
      <c r="D955" s="190">
        <v>100000</v>
      </c>
      <c r="E955" s="190">
        <v>300000</v>
      </c>
      <c r="F955" s="190">
        <v>1000000</v>
      </c>
      <c r="G955" s="195">
        <v>700000</v>
      </c>
      <c r="H955" s="195">
        <v>700000</v>
      </c>
      <c r="I955" s="217"/>
    </row>
    <row r="956" spans="1:9" ht="15" thickBot="1" x14ac:dyDescent="0.35">
      <c r="A956" s="188">
        <v>10</v>
      </c>
      <c r="B956" s="188">
        <v>22021007</v>
      </c>
      <c r="C956" s="189" t="s">
        <v>3362</v>
      </c>
      <c r="D956" s="190">
        <v>200000</v>
      </c>
      <c r="E956" s="190">
        <v>450000</v>
      </c>
      <c r="F956" s="190">
        <v>1500000</v>
      </c>
      <c r="G956" s="195">
        <v>1000000</v>
      </c>
      <c r="H956" s="195">
        <v>500000</v>
      </c>
      <c r="I956" s="217"/>
    </row>
    <row r="957" spans="1:9" ht="15" thickBot="1" x14ac:dyDescent="0.35">
      <c r="A957" s="665" t="s">
        <v>365</v>
      </c>
      <c r="B957" s="666"/>
      <c r="C957" s="667"/>
      <c r="D957" s="191">
        <v>3000000</v>
      </c>
      <c r="E957" s="191">
        <v>7688800</v>
      </c>
      <c r="F957" s="191">
        <v>18000000</v>
      </c>
      <c r="G957" s="196">
        <v>18000000</v>
      </c>
      <c r="H957" s="196">
        <f>SUM(H947:H956)</f>
        <v>11700000</v>
      </c>
      <c r="I957" s="217"/>
    </row>
    <row r="958" spans="1:9" ht="15" thickBot="1" x14ac:dyDescent="0.35">
      <c r="A958" s="187">
        <v>88</v>
      </c>
      <c r="B958" s="187">
        <v>31800100100</v>
      </c>
      <c r="C958" s="663" t="s">
        <v>2790</v>
      </c>
      <c r="D958" s="664"/>
      <c r="E958" s="664"/>
      <c r="F958" s="664"/>
      <c r="G958" s="664"/>
      <c r="H958" s="664"/>
      <c r="I958" s="670"/>
    </row>
    <row r="959" spans="1:9" ht="15" thickBot="1" x14ac:dyDescent="0.35">
      <c r="A959" s="188">
        <v>1</v>
      </c>
      <c r="B959" s="188">
        <v>22020102</v>
      </c>
      <c r="C959" s="189" t="s">
        <v>3349</v>
      </c>
      <c r="D959" s="190">
        <v>17471082</v>
      </c>
      <c r="E959" s="190">
        <v>14991600</v>
      </c>
      <c r="F959" s="190">
        <v>15000000</v>
      </c>
      <c r="G959" s="195">
        <v>13200000</v>
      </c>
      <c r="H959" s="195">
        <v>12200000</v>
      </c>
      <c r="I959" s="217"/>
    </row>
    <row r="960" spans="1:9" ht="15" thickBot="1" x14ac:dyDescent="0.35">
      <c r="A960" s="188">
        <v>2</v>
      </c>
      <c r="B960" s="188">
        <v>22020201</v>
      </c>
      <c r="C960" s="189" t="s">
        <v>3363</v>
      </c>
      <c r="D960" s="190">
        <v>970893</v>
      </c>
      <c r="E960" s="190">
        <v>1000000</v>
      </c>
      <c r="F960" s="190">
        <v>1000000</v>
      </c>
      <c r="G960" s="195">
        <v>1000000</v>
      </c>
      <c r="H960" s="195">
        <v>1000000</v>
      </c>
      <c r="I960" s="217"/>
    </row>
    <row r="961" spans="1:9" ht="15" thickBot="1" x14ac:dyDescent="0.35">
      <c r="A961" s="188">
        <v>3</v>
      </c>
      <c r="B961" s="188">
        <v>22020202</v>
      </c>
      <c r="C961" s="189" t="s">
        <v>3350</v>
      </c>
      <c r="D961" s="190">
        <v>970893</v>
      </c>
      <c r="E961" s="190">
        <v>875000</v>
      </c>
      <c r="F961" s="190">
        <v>1000000</v>
      </c>
      <c r="G961" s="195">
        <v>500000</v>
      </c>
      <c r="H961" s="195">
        <v>500000</v>
      </c>
      <c r="I961" s="217"/>
    </row>
    <row r="962" spans="1:9" ht="15" thickBot="1" x14ac:dyDescent="0.35">
      <c r="A962" s="188">
        <v>4</v>
      </c>
      <c r="B962" s="188">
        <v>22020203</v>
      </c>
      <c r="C962" s="189" t="s">
        <v>3351</v>
      </c>
      <c r="D962" s="192">
        <v>0</v>
      </c>
      <c r="E962" s="190">
        <v>1000000</v>
      </c>
      <c r="F962" s="190">
        <v>1000000</v>
      </c>
      <c r="G962" s="195">
        <v>500000</v>
      </c>
      <c r="H962" s="195">
        <v>500000</v>
      </c>
      <c r="I962" s="217"/>
    </row>
    <row r="963" spans="1:9" ht="15" thickBot="1" x14ac:dyDescent="0.35">
      <c r="A963" s="188">
        <v>5</v>
      </c>
      <c r="B963" s="188">
        <v>22020206</v>
      </c>
      <c r="C963" s="189" t="s">
        <v>3364</v>
      </c>
      <c r="D963" s="192">
        <v>0</v>
      </c>
      <c r="E963" s="190">
        <v>1000000</v>
      </c>
      <c r="F963" s="190">
        <v>1000000</v>
      </c>
      <c r="G963" s="195">
        <v>1000000</v>
      </c>
      <c r="H963" s="195">
        <v>1000000</v>
      </c>
      <c r="I963" s="217"/>
    </row>
    <row r="964" spans="1:9" ht="17.399999999999999" thickBot="1" x14ac:dyDescent="0.35">
      <c r="A964" s="188">
        <v>6</v>
      </c>
      <c r="B964" s="188">
        <v>22020301</v>
      </c>
      <c r="C964" s="189" t="s">
        <v>3352</v>
      </c>
      <c r="D964" s="190">
        <v>7766148</v>
      </c>
      <c r="E964" s="190">
        <v>8000000</v>
      </c>
      <c r="F964" s="190">
        <v>8000000</v>
      </c>
      <c r="G964" s="195">
        <v>8000000</v>
      </c>
      <c r="H964" s="195">
        <v>5000000</v>
      </c>
      <c r="I964" s="217"/>
    </row>
    <row r="965" spans="1:9" ht="15" thickBot="1" x14ac:dyDescent="0.35">
      <c r="A965" s="188">
        <v>7</v>
      </c>
      <c r="B965" s="188">
        <v>22020303</v>
      </c>
      <c r="C965" s="189" t="s">
        <v>3353</v>
      </c>
      <c r="D965" s="192">
        <v>0</v>
      </c>
      <c r="E965" s="190">
        <v>1000000</v>
      </c>
      <c r="F965" s="190">
        <v>1000000</v>
      </c>
      <c r="G965" s="195">
        <v>500000</v>
      </c>
      <c r="H965" s="195">
        <v>500000</v>
      </c>
      <c r="I965" s="217"/>
    </row>
    <row r="966" spans="1:9" ht="15" thickBot="1" x14ac:dyDescent="0.35">
      <c r="A966" s="188">
        <v>8</v>
      </c>
      <c r="B966" s="188">
        <v>22020305</v>
      </c>
      <c r="C966" s="189" t="s">
        <v>3355</v>
      </c>
      <c r="D966" s="190">
        <v>970893</v>
      </c>
      <c r="E966" s="190">
        <v>991600</v>
      </c>
      <c r="F966" s="190">
        <v>1000000</v>
      </c>
      <c r="G966" s="195">
        <v>1500000</v>
      </c>
      <c r="H966" s="195">
        <v>1500000</v>
      </c>
      <c r="I966" s="217"/>
    </row>
    <row r="967" spans="1:9" ht="15" thickBot="1" x14ac:dyDescent="0.35">
      <c r="A967" s="188">
        <v>9</v>
      </c>
      <c r="B967" s="188">
        <v>22020307</v>
      </c>
      <c r="C967" s="189" t="s">
        <v>3365</v>
      </c>
      <c r="D967" s="192">
        <v>0</v>
      </c>
      <c r="E967" s="190">
        <v>1000000</v>
      </c>
      <c r="F967" s="190">
        <v>1000000</v>
      </c>
      <c r="G967" s="195">
        <v>500000</v>
      </c>
      <c r="H967" s="195">
        <v>500000</v>
      </c>
      <c r="I967" s="217"/>
    </row>
    <row r="968" spans="1:9" ht="17.399999999999999" thickBot="1" x14ac:dyDescent="0.35">
      <c r="A968" s="188">
        <v>10</v>
      </c>
      <c r="B968" s="188">
        <v>22020401</v>
      </c>
      <c r="C968" s="189" t="s">
        <v>3356</v>
      </c>
      <c r="D968" s="190">
        <v>7766148</v>
      </c>
      <c r="E968" s="190">
        <v>7000000</v>
      </c>
      <c r="F968" s="190">
        <v>7000000</v>
      </c>
      <c r="G968" s="195">
        <v>5000000</v>
      </c>
      <c r="H968" s="195">
        <v>5000000</v>
      </c>
      <c r="I968" s="217"/>
    </row>
    <row r="969" spans="1:9" ht="15" thickBot="1" x14ac:dyDescent="0.35">
      <c r="A969" s="188">
        <v>11</v>
      </c>
      <c r="B969" s="188">
        <v>22020402</v>
      </c>
      <c r="C969" s="189" t="s">
        <v>3366</v>
      </c>
      <c r="D969" s="190">
        <v>7766148</v>
      </c>
      <c r="E969" s="190">
        <v>5400000</v>
      </c>
      <c r="F969" s="190">
        <v>7000000</v>
      </c>
      <c r="G969" s="195">
        <v>5000000</v>
      </c>
      <c r="H969" s="195">
        <v>3000000</v>
      </c>
      <c r="I969" s="217"/>
    </row>
    <row r="970" spans="1:9" ht="17.399999999999999" thickBot="1" x14ac:dyDescent="0.35">
      <c r="A970" s="188">
        <v>12</v>
      </c>
      <c r="B970" s="188">
        <v>22020403</v>
      </c>
      <c r="C970" s="189" t="s">
        <v>3367</v>
      </c>
      <c r="D970" s="192">
        <v>0</v>
      </c>
      <c r="E970" s="190">
        <v>2000000</v>
      </c>
      <c r="F970" s="190">
        <v>2000000</v>
      </c>
      <c r="G970" s="195">
        <v>1000000</v>
      </c>
      <c r="H970" s="195">
        <v>1000000</v>
      </c>
      <c r="I970" s="217"/>
    </row>
    <row r="971" spans="1:9" ht="15" thickBot="1" x14ac:dyDescent="0.35">
      <c r="A971" s="188">
        <v>13</v>
      </c>
      <c r="B971" s="188">
        <v>22020404</v>
      </c>
      <c r="C971" s="189" t="s">
        <v>3368</v>
      </c>
      <c r="D971" s="192">
        <v>0</v>
      </c>
      <c r="E971" s="190">
        <v>350000</v>
      </c>
      <c r="F971" s="190">
        <v>1000000</v>
      </c>
      <c r="G971" s="195">
        <v>1000000</v>
      </c>
      <c r="H971" s="195">
        <v>1000000</v>
      </c>
      <c r="I971" s="217"/>
    </row>
    <row r="972" spans="1:9" ht="15" thickBot="1" x14ac:dyDescent="0.35">
      <c r="A972" s="188">
        <v>14</v>
      </c>
      <c r="B972" s="188">
        <v>22020405</v>
      </c>
      <c r="C972" s="189" t="s">
        <v>3369</v>
      </c>
      <c r="D972" s="192">
        <v>0</v>
      </c>
      <c r="E972" s="190">
        <v>1400000</v>
      </c>
      <c r="F972" s="190">
        <v>2000000</v>
      </c>
      <c r="G972" s="195">
        <v>1000000</v>
      </c>
      <c r="H972" s="195">
        <v>1000000</v>
      </c>
      <c r="I972" s="217"/>
    </row>
    <row r="973" spans="1:9" ht="15" thickBot="1" x14ac:dyDescent="0.35">
      <c r="A973" s="188">
        <v>15</v>
      </c>
      <c r="B973" s="188">
        <v>22020406</v>
      </c>
      <c r="C973" s="189" t="s">
        <v>3357</v>
      </c>
      <c r="D973" s="192">
        <v>0</v>
      </c>
      <c r="E973" s="192">
        <v>0</v>
      </c>
      <c r="F973" s="192">
        <v>0</v>
      </c>
      <c r="G973" s="195">
        <v>500000</v>
      </c>
      <c r="H973" s="195">
        <v>500000</v>
      </c>
      <c r="I973" s="217"/>
    </row>
    <row r="974" spans="1:9" ht="15" thickBot="1" x14ac:dyDescent="0.35">
      <c r="A974" s="188">
        <v>16</v>
      </c>
      <c r="B974" s="188">
        <v>22020501</v>
      </c>
      <c r="C974" s="189" t="s">
        <v>3370</v>
      </c>
      <c r="D974" s="190">
        <v>7766148</v>
      </c>
      <c r="E974" s="190">
        <v>8000000</v>
      </c>
      <c r="F974" s="190">
        <v>8000000</v>
      </c>
      <c r="G974" s="195">
        <v>8000000</v>
      </c>
      <c r="H974" s="195">
        <v>8000000</v>
      </c>
      <c r="I974" s="217"/>
    </row>
    <row r="975" spans="1:9" ht="17.399999999999999" thickBot="1" x14ac:dyDescent="0.35">
      <c r="A975" s="188">
        <v>17</v>
      </c>
      <c r="B975" s="188">
        <v>22020503</v>
      </c>
      <c r="C975" s="189" t="s">
        <v>3358</v>
      </c>
      <c r="D975" s="192">
        <v>0</v>
      </c>
      <c r="E975" s="192">
        <v>0</v>
      </c>
      <c r="F975" s="192">
        <v>0</v>
      </c>
      <c r="G975" s="195">
        <v>5000000</v>
      </c>
      <c r="H975" s="195">
        <f>5000000-834200</f>
        <v>4165800</v>
      </c>
      <c r="I975" s="217"/>
    </row>
    <row r="976" spans="1:9" ht="15" thickBot="1" x14ac:dyDescent="0.35">
      <c r="A976" s="188">
        <v>18</v>
      </c>
      <c r="B976" s="188">
        <v>22020601</v>
      </c>
      <c r="C976" s="189" t="s">
        <v>3371</v>
      </c>
      <c r="D976" s="192">
        <v>0</v>
      </c>
      <c r="E976" s="192">
        <v>0</v>
      </c>
      <c r="F976" s="192">
        <v>0</v>
      </c>
      <c r="G976" s="195">
        <v>500000</v>
      </c>
      <c r="H976" s="195">
        <v>500000</v>
      </c>
      <c r="I976" s="217"/>
    </row>
    <row r="977" spans="1:9" ht="15" thickBot="1" x14ac:dyDescent="0.35">
      <c r="A977" s="188">
        <v>19</v>
      </c>
      <c r="B977" s="188">
        <v>22020801</v>
      </c>
      <c r="C977" s="189" t="s">
        <v>3372</v>
      </c>
      <c r="D977" s="192">
        <v>0</v>
      </c>
      <c r="E977" s="192">
        <v>0</v>
      </c>
      <c r="F977" s="190">
        <v>2000000</v>
      </c>
      <c r="G977" s="195">
        <v>2000000</v>
      </c>
      <c r="H977" s="195">
        <v>1000000</v>
      </c>
      <c r="I977" s="217"/>
    </row>
    <row r="978" spans="1:9" ht="15" thickBot="1" x14ac:dyDescent="0.35">
      <c r="A978" s="188">
        <v>20</v>
      </c>
      <c r="B978" s="188">
        <v>22020803</v>
      </c>
      <c r="C978" s="189" t="s">
        <v>3373</v>
      </c>
      <c r="D978" s="192">
        <v>0</v>
      </c>
      <c r="E978" s="190">
        <v>2400000</v>
      </c>
      <c r="F978" s="190">
        <v>2400000</v>
      </c>
      <c r="G978" s="195">
        <v>3000000</v>
      </c>
      <c r="H978" s="195">
        <v>2500000</v>
      </c>
      <c r="I978" s="217"/>
    </row>
    <row r="979" spans="1:9" ht="15" thickBot="1" x14ac:dyDescent="0.35">
      <c r="A979" s="188">
        <v>21</v>
      </c>
      <c r="B979" s="188">
        <v>22020901</v>
      </c>
      <c r="C979" s="189" t="s">
        <v>3374</v>
      </c>
      <c r="D979" s="192">
        <v>0</v>
      </c>
      <c r="E979" s="190">
        <v>50000</v>
      </c>
      <c r="F979" s="190">
        <v>200000</v>
      </c>
      <c r="G979" s="195">
        <v>50000</v>
      </c>
      <c r="H979" s="195">
        <v>50000</v>
      </c>
      <c r="I979" s="217"/>
    </row>
    <row r="980" spans="1:9" ht="15" thickBot="1" x14ac:dyDescent="0.35">
      <c r="A980" s="188">
        <v>22</v>
      </c>
      <c r="B980" s="188">
        <v>22021001</v>
      </c>
      <c r="C980" s="189" t="s">
        <v>3360</v>
      </c>
      <c r="D980" s="190">
        <v>970893</v>
      </c>
      <c r="E980" s="190">
        <v>699600</v>
      </c>
      <c r="F980" s="190">
        <v>1200000</v>
      </c>
      <c r="G980" s="195">
        <v>1000000</v>
      </c>
      <c r="H980" s="195">
        <v>1000000</v>
      </c>
      <c r="I980" s="217"/>
    </row>
    <row r="981" spans="1:9" ht="15" thickBot="1" x14ac:dyDescent="0.35">
      <c r="A981" s="188">
        <v>23</v>
      </c>
      <c r="B981" s="188">
        <v>22021002</v>
      </c>
      <c r="C981" s="189" t="s">
        <v>3375</v>
      </c>
      <c r="D981" s="192">
        <v>0</v>
      </c>
      <c r="E981" s="192">
        <v>0</v>
      </c>
      <c r="F981" s="192">
        <v>0</v>
      </c>
      <c r="G981" s="195">
        <v>1000000</v>
      </c>
      <c r="H981" s="195">
        <v>1000000</v>
      </c>
      <c r="I981" s="217"/>
    </row>
    <row r="982" spans="1:9" ht="15" thickBot="1" x14ac:dyDescent="0.35">
      <c r="A982" s="188">
        <v>24</v>
      </c>
      <c r="B982" s="188">
        <v>22021003</v>
      </c>
      <c r="C982" s="189" t="s">
        <v>3376</v>
      </c>
      <c r="D982" s="192">
        <v>0</v>
      </c>
      <c r="E982" s="192">
        <v>0</v>
      </c>
      <c r="F982" s="192">
        <v>0</v>
      </c>
      <c r="G982" s="195">
        <v>500000</v>
      </c>
      <c r="H982" s="195">
        <v>500000</v>
      </c>
      <c r="I982" s="217"/>
    </row>
    <row r="983" spans="1:9" ht="15" thickBot="1" x14ac:dyDescent="0.35">
      <c r="A983" s="188">
        <v>25</v>
      </c>
      <c r="B983" s="188">
        <v>22021004</v>
      </c>
      <c r="C983" s="189" t="s">
        <v>3377</v>
      </c>
      <c r="D983" s="192">
        <v>0</v>
      </c>
      <c r="E983" s="192">
        <v>0</v>
      </c>
      <c r="F983" s="192">
        <v>0</v>
      </c>
      <c r="G983" s="195">
        <v>500000</v>
      </c>
      <c r="H983" s="195">
        <v>500000</v>
      </c>
      <c r="I983" s="217"/>
    </row>
    <row r="984" spans="1:9" ht="15" thickBot="1" x14ac:dyDescent="0.35">
      <c r="A984" s="188">
        <v>26</v>
      </c>
      <c r="B984" s="188">
        <v>22021006</v>
      </c>
      <c r="C984" s="189" t="s">
        <v>3361</v>
      </c>
      <c r="D984" s="192">
        <v>0</v>
      </c>
      <c r="E984" s="192">
        <v>0</v>
      </c>
      <c r="F984" s="192">
        <v>0</v>
      </c>
      <c r="G984" s="195">
        <v>250000</v>
      </c>
      <c r="H984" s="195">
        <v>250000</v>
      </c>
      <c r="I984" s="217"/>
    </row>
    <row r="985" spans="1:9" ht="15" thickBot="1" x14ac:dyDescent="0.35">
      <c r="A985" s="188">
        <v>27</v>
      </c>
      <c r="B985" s="188">
        <v>22021007</v>
      </c>
      <c r="C985" s="189" t="s">
        <v>3362</v>
      </c>
      <c r="D985" s="190">
        <v>5824362</v>
      </c>
      <c r="E985" s="190">
        <v>5410000</v>
      </c>
      <c r="F985" s="190">
        <v>6000000</v>
      </c>
      <c r="G985" s="195">
        <v>5000000</v>
      </c>
      <c r="H985" s="195">
        <v>4000000</v>
      </c>
      <c r="I985" s="217"/>
    </row>
    <row r="986" spans="1:9" ht="15" thickBot="1" x14ac:dyDescent="0.35">
      <c r="A986" s="188">
        <v>28</v>
      </c>
      <c r="B986" s="188">
        <v>22021008</v>
      </c>
      <c r="C986" s="189" t="s">
        <v>3378</v>
      </c>
      <c r="D986" s="192">
        <v>0</v>
      </c>
      <c r="E986" s="190">
        <v>750000</v>
      </c>
      <c r="F986" s="190">
        <v>1200000</v>
      </c>
      <c r="G986" s="195">
        <v>1000000</v>
      </c>
      <c r="H986" s="195">
        <v>1000000</v>
      </c>
      <c r="I986" s="217"/>
    </row>
    <row r="987" spans="1:9" ht="15" thickBot="1" x14ac:dyDescent="0.35">
      <c r="A987" s="188">
        <v>29</v>
      </c>
      <c r="B987" s="188">
        <v>22021052</v>
      </c>
      <c r="C987" s="189" t="s">
        <v>3379</v>
      </c>
      <c r="D987" s="192">
        <v>0</v>
      </c>
      <c r="E987" s="192">
        <v>0</v>
      </c>
      <c r="F987" s="192">
        <v>0</v>
      </c>
      <c r="G987" s="195">
        <v>2000000</v>
      </c>
      <c r="H987" s="195">
        <v>2000000</v>
      </c>
      <c r="I987" s="222"/>
    </row>
    <row r="988" spans="1:9" ht="15" thickBot="1" x14ac:dyDescent="0.35">
      <c r="A988" s="665" t="s">
        <v>365</v>
      </c>
      <c r="B988" s="666"/>
      <c r="C988" s="667"/>
      <c r="D988" s="191">
        <v>58243608</v>
      </c>
      <c r="E988" s="191">
        <v>63317800</v>
      </c>
      <c r="F988" s="191">
        <v>70000000</v>
      </c>
      <c r="G988" s="196">
        <v>70000000</v>
      </c>
      <c r="H988" s="196">
        <f>SUM(H959:H987)</f>
        <v>60665800</v>
      </c>
      <c r="I988" s="223"/>
    </row>
    <row r="989" spans="1:9" ht="15" customHeight="1" thickBot="1" x14ac:dyDescent="0.35">
      <c r="A989" s="187">
        <v>89</v>
      </c>
      <c r="B989" s="187">
        <v>31801100100</v>
      </c>
      <c r="C989" s="663" t="s">
        <v>2090</v>
      </c>
      <c r="D989" s="664"/>
      <c r="E989" s="664"/>
      <c r="F989" s="664"/>
      <c r="G989" s="664"/>
      <c r="H989" s="664"/>
      <c r="I989" s="670"/>
    </row>
    <row r="990" spans="1:9" ht="15" thickBot="1" x14ac:dyDescent="0.35">
      <c r="A990" s="188">
        <v>1</v>
      </c>
      <c r="B990" s="188">
        <v>22020102</v>
      </c>
      <c r="C990" s="189" t="s">
        <v>3349</v>
      </c>
      <c r="D990" s="190">
        <v>3750000.03</v>
      </c>
      <c r="E990" s="190">
        <v>3400000</v>
      </c>
      <c r="F990" s="190">
        <v>6000000</v>
      </c>
      <c r="G990" s="195">
        <v>4000000</v>
      </c>
      <c r="H990" s="195">
        <v>4000000</v>
      </c>
      <c r="I990" s="217"/>
    </row>
    <row r="991" spans="1:9" ht="15" thickBot="1" x14ac:dyDescent="0.35">
      <c r="A991" s="188">
        <v>2</v>
      </c>
      <c r="B991" s="188">
        <v>22020201</v>
      </c>
      <c r="C991" s="189" t="s">
        <v>3363</v>
      </c>
      <c r="D991" s="190">
        <v>1500000.03</v>
      </c>
      <c r="E991" s="190">
        <v>1350000</v>
      </c>
      <c r="F991" s="190">
        <v>2000000</v>
      </c>
      <c r="G991" s="195">
        <v>1000000</v>
      </c>
      <c r="H991" s="195">
        <v>1000000</v>
      </c>
      <c r="I991" s="217"/>
    </row>
    <row r="992" spans="1:9" ht="15" thickBot="1" x14ac:dyDescent="0.35">
      <c r="A992" s="188">
        <v>3</v>
      </c>
      <c r="B992" s="188">
        <v>22020202</v>
      </c>
      <c r="C992" s="189" t="s">
        <v>3350</v>
      </c>
      <c r="D992" s="190">
        <v>1874999.97</v>
      </c>
      <c r="E992" s="190">
        <v>1250150</v>
      </c>
      <c r="F992" s="190">
        <v>2500000</v>
      </c>
      <c r="G992" s="195">
        <v>1000000</v>
      </c>
      <c r="H992" s="195">
        <v>1000000</v>
      </c>
      <c r="I992" s="217"/>
    </row>
    <row r="993" spans="1:9" ht="15" thickBot="1" x14ac:dyDescent="0.35">
      <c r="A993" s="188">
        <v>4</v>
      </c>
      <c r="B993" s="188">
        <v>22020203</v>
      </c>
      <c r="C993" s="189" t="s">
        <v>3351</v>
      </c>
      <c r="D993" s="192">
        <v>0</v>
      </c>
      <c r="E993" s="192">
        <v>0</v>
      </c>
      <c r="F993" s="192">
        <v>0</v>
      </c>
      <c r="G993" s="195">
        <v>500000</v>
      </c>
      <c r="H993" s="195">
        <v>500000</v>
      </c>
      <c r="I993" s="217"/>
    </row>
    <row r="994" spans="1:9" ht="15" thickBot="1" x14ac:dyDescent="0.35">
      <c r="A994" s="188">
        <v>5</v>
      </c>
      <c r="B994" s="188">
        <v>22020206</v>
      </c>
      <c r="C994" s="189" t="s">
        <v>3364</v>
      </c>
      <c r="D994" s="192">
        <v>0</v>
      </c>
      <c r="E994" s="192">
        <v>0</v>
      </c>
      <c r="F994" s="192">
        <v>0</v>
      </c>
      <c r="G994" s="195">
        <v>500000</v>
      </c>
      <c r="H994" s="195">
        <v>500000</v>
      </c>
      <c r="I994" s="217"/>
    </row>
    <row r="995" spans="1:9" ht="17.399999999999999" thickBot="1" x14ac:dyDescent="0.35">
      <c r="A995" s="188">
        <v>6</v>
      </c>
      <c r="B995" s="188">
        <v>22020301</v>
      </c>
      <c r="C995" s="189" t="s">
        <v>3352</v>
      </c>
      <c r="D995" s="190">
        <v>3750000.03</v>
      </c>
      <c r="E995" s="190">
        <v>3850450</v>
      </c>
      <c r="F995" s="190">
        <v>5000000</v>
      </c>
      <c r="G995" s="195">
        <v>3500000</v>
      </c>
      <c r="H995" s="195">
        <v>3500000</v>
      </c>
      <c r="I995" s="217"/>
    </row>
    <row r="996" spans="1:9" ht="15" thickBot="1" x14ac:dyDescent="0.35">
      <c r="A996" s="188">
        <v>7</v>
      </c>
      <c r="B996" s="188">
        <v>22020303</v>
      </c>
      <c r="C996" s="189" t="s">
        <v>3353</v>
      </c>
      <c r="D996" s="192">
        <v>0</v>
      </c>
      <c r="E996" s="192">
        <v>0</v>
      </c>
      <c r="F996" s="192">
        <v>0</v>
      </c>
      <c r="G996" s="195">
        <v>380000</v>
      </c>
      <c r="H996" s="195">
        <v>380000</v>
      </c>
      <c r="I996" s="217"/>
    </row>
    <row r="997" spans="1:9" ht="15" thickBot="1" x14ac:dyDescent="0.35">
      <c r="A997" s="188">
        <v>8</v>
      </c>
      <c r="B997" s="188">
        <v>22020305</v>
      </c>
      <c r="C997" s="189" t="s">
        <v>3355</v>
      </c>
      <c r="D997" s="190">
        <v>2625000.0299999998</v>
      </c>
      <c r="E997" s="190">
        <v>2450000</v>
      </c>
      <c r="F997" s="190">
        <v>3000000</v>
      </c>
      <c r="G997" s="195">
        <v>1300000</v>
      </c>
      <c r="H997" s="195">
        <v>1300000</v>
      </c>
      <c r="I997" s="217"/>
    </row>
    <row r="998" spans="1:9" ht="17.399999999999999" thickBot="1" x14ac:dyDescent="0.35">
      <c r="A998" s="188">
        <v>9</v>
      </c>
      <c r="B998" s="188">
        <v>22020401</v>
      </c>
      <c r="C998" s="189" t="s">
        <v>3356</v>
      </c>
      <c r="D998" s="190">
        <v>2250000</v>
      </c>
      <c r="E998" s="190">
        <v>1600000</v>
      </c>
      <c r="F998" s="190">
        <v>3000000</v>
      </c>
      <c r="G998" s="195">
        <v>2000000</v>
      </c>
      <c r="H998" s="195">
        <v>2000000</v>
      </c>
      <c r="I998" s="217"/>
    </row>
    <row r="999" spans="1:9" ht="15" thickBot="1" x14ac:dyDescent="0.35">
      <c r="A999" s="188">
        <v>10</v>
      </c>
      <c r="B999" s="188">
        <v>22020402</v>
      </c>
      <c r="C999" s="189" t="s">
        <v>3366</v>
      </c>
      <c r="D999" s="190">
        <v>2999999</v>
      </c>
      <c r="E999" s="190">
        <v>2100000</v>
      </c>
      <c r="F999" s="190">
        <v>3000000</v>
      </c>
      <c r="G999" s="195">
        <v>2000000</v>
      </c>
      <c r="H999" s="195">
        <v>2000000</v>
      </c>
      <c r="I999" s="217"/>
    </row>
    <row r="1000" spans="1:9" ht="15" thickBot="1" x14ac:dyDescent="0.35">
      <c r="A1000" s="188">
        <v>11</v>
      </c>
      <c r="B1000" s="188">
        <v>22020501</v>
      </c>
      <c r="C1000" s="189" t="s">
        <v>3370</v>
      </c>
      <c r="D1000" s="190">
        <v>3375000</v>
      </c>
      <c r="E1000" s="190">
        <v>2200000</v>
      </c>
      <c r="F1000" s="190">
        <v>6000000</v>
      </c>
      <c r="G1000" s="195">
        <v>5000000</v>
      </c>
      <c r="H1000" s="195">
        <v>5000000</v>
      </c>
      <c r="I1000" s="217"/>
    </row>
    <row r="1001" spans="1:9" ht="15" thickBot="1" x14ac:dyDescent="0.35">
      <c r="A1001" s="188">
        <v>12</v>
      </c>
      <c r="B1001" s="188">
        <v>22020801</v>
      </c>
      <c r="C1001" s="189" t="s">
        <v>3372</v>
      </c>
      <c r="D1001" s="192">
        <v>0</v>
      </c>
      <c r="E1001" s="192">
        <v>0</v>
      </c>
      <c r="F1001" s="192">
        <v>0</v>
      </c>
      <c r="G1001" s="195">
        <v>1000000</v>
      </c>
      <c r="H1001" s="195">
        <v>1000000</v>
      </c>
      <c r="I1001" s="217"/>
    </row>
    <row r="1002" spans="1:9" ht="15" thickBot="1" x14ac:dyDescent="0.35">
      <c r="A1002" s="188">
        <v>13</v>
      </c>
      <c r="B1002" s="188">
        <v>22020803</v>
      </c>
      <c r="C1002" s="189" t="s">
        <v>3373</v>
      </c>
      <c r="D1002" s="192">
        <v>0</v>
      </c>
      <c r="E1002" s="192">
        <v>0</v>
      </c>
      <c r="F1002" s="192">
        <v>0</v>
      </c>
      <c r="G1002" s="195">
        <v>2000000</v>
      </c>
      <c r="H1002" s="195">
        <v>2000000</v>
      </c>
      <c r="I1002" s="217"/>
    </row>
    <row r="1003" spans="1:9" ht="15" thickBot="1" x14ac:dyDescent="0.35">
      <c r="A1003" s="188">
        <v>14</v>
      </c>
      <c r="B1003" s="188">
        <v>22020901</v>
      </c>
      <c r="C1003" s="189" t="s">
        <v>3374</v>
      </c>
      <c r="D1003" s="192">
        <v>0</v>
      </c>
      <c r="E1003" s="192">
        <v>0</v>
      </c>
      <c r="F1003" s="192">
        <v>0</v>
      </c>
      <c r="G1003" s="195">
        <v>20000</v>
      </c>
      <c r="H1003" s="195">
        <v>20000</v>
      </c>
      <c r="I1003" s="217"/>
    </row>
    <row r="1004" spans="1:9" ht="15" thickBot="1" x14ac:dyDescent="0.35">
      <c r="A1004" s="188">
        <v>15</v>
      </c>
      <c r="B1004" s="188">
        <v>22021001</v>
      </c>
      <c r="C1004" s="189" t="s">
        <v>3360</v>
      </c>
      <c r="D1004" s="190">
        <v>2250000</v>
      </c>
      <c r="E1004" s="190">
        <v>1050000</v>
      </c>
      <c r="F1004" s="190">
        <v>2000000</v>
      </c>
      <c r="G1004" s="195">
        <v>3000000</v>
      </c>
      <c r="H1004" s="195">
        <v>3000000</v>
      </c>
      <c r="I1004" s="217"/>
    </row>
    <row r="1005" spans="1:9" ht="15" thickBot="1" x14ac:dyDescent="0.35">
      <c r="A1005" s="188">
        <v>16</v>
      </c>
      <c r="B1005" s="188">
        <v>22021002</v>
      </c>
      <c r="C1005" s="189" t="s">
        <v>3375</v>
      </c>
      <c r="D1005" s="192">
        <v>0</v>
      </c>
      <c r="E1005" s="192">
        <v>0</v>
      </c>
      <c r="F1005" s="192">
        <v>0</v>
      </c>
      <c r="G1005" s="195">
        <v>2000000</v>
      </c>
      <c r="H1005" s="195">
        <v>2000000</v>
      </c>
      <c r="I1005" s="217"/>
    </row>
    <row r="1006" spans="1:9" ht="15" thickBot="1" x14ac:dyDescent="0.35">
      <c r="A1006" s="188">
        <v>17</v>
      </c>
      <c r="B1006" s="188">
        <v>22021006</v>
      </c>
      <c r="C1006" s="189" t="s">
        <v>3361</v>
      </c>
      <c r="D1006" s="192">
        <v>0</v>
      </c>
      <c r="E1006" s="192">
        <v>0</v>
      </c>
      <c r="F1006" s="192">
        <v>0</v>
      </c>
      <c r="G1006" s="195">
        <v>1000000</v>
      </c>
      <c r="H1006" s="195">
        <v>1000000</v>
      </c>
      <c r="I1006" s="217"/>
    </row>
    <row r="1007" spans="1:9" ht="15" thickBot="1" x14ac:dyDescent="0.35">
      <c r="A1007" s="188">
        <v>18</v>
      </c>
      <c r="B1007" s="188">
        <v>22021007</v>
      </c>
      <c r="C1007" s="189" t="s">
        <v>3362</v>
      </c>
      <c r="D1007" s="190">
        <v>1874999.97</v>
      </c>
      <c r="E1007" s="190">
        <v>1999400</v>
      </c>
      <c r="F1007" s="190">
        <v>2500000</v>
      </c>
      <c r="G1007" s="195">
        <v>4000000</v>
      </c>
      <c r="H1007" s="195">
        <v>4000000</v>
      </c>
      <c r="I1007" s="217"/>
    </row>
    <row r="1008" spans="1:9" ht="15" thickBot="1" x14ac:dyDescent="0.35">
      <c r="A1008" s="188">
        <v>19</v>
      </c>
      <c r="B1008" s="188">
        <v>22021008</v>
      </c>
      <c r="C1008" s="189" t="s">
        <v>3378</v>
      </c>
      <c r="D1008" s="192">
        <v>0</v>
      </c>
      <c r="E1008" s="192">
        <v>0</v>
      </c>
      <c r="F1008" s="192">
        <v>0</v>
      </c>
      <c r="G1008" s="195">
        <v>800000</v>
      </c>
      <c r="H1008" s="195">
        <v>800000</v>
      </c>
      <c r="I1008" s="217"/>
    </row>
    <row r="1009" spans="1:9" ht="17.399999999999999" thickBot="1" x14ac:dyDescent="0.35">
      <c r="A1009" s="188">
        <v>20</v>
      </c>
      <c r="B1009" s="188">
        <v>22021011</v>
      </c>
      <c r="C1009" s="189" t="s">
        <v>3392</v>
      </c>
      <c r="D1009" s="192">
        <v>0</v>
      </c>
      <c r="E1009" s="192">
        <v>0</v>
      </c>
      <c r="F1009" s="192">
        <v>0</v>
      </c>
      <c r="G1009" s="195">
        <v>1000000</v>
      </c>
      <c r="H1009" s="195">
        <v>1000000</v>
      </c>
      <c r="I1009" s="217"/>
    </row>
    <row r="1010" spans="1:9" ht="15" thickBot="1" x14ac:dyDescent="0.35">
      <c r="A1010" s="188">
        <v>21</v>
      </c>
      <c r="B1010" s="188">
        <v>22021052</v>
      </c>
      <c r="C1010" s="189" t="s">
        <v>3379</v>
      </c>
      <c r="D1010" s="192">
        <v>0</v>
      </c>
      <c r="E1010" s="192">
        <v>0</v>
      </c>
      <c r="F1010" s="192">
        <v>0</v>
      </c>
      <c r="G1010" s="195">
        <v>4000000</v>
      </c>
      <c r="H1010" s="195">
        <v>3000000</v>
      </c>
      <c r="I1010" s="217"/>
    </row>
    <row r="1011" spans="1:9" ht="15" thickBot="1" x14ac:dyDescent="0.35">
      <c r="A1011" s="665" t="s">
        <v>365</v>
      </c>
      <c r="B1011" s="666"/>
      <c r="C1011" s="667"/>
      <c r="D1011" s="191">
        <v>26249999.059999999</v>
      </c>
      <c r="E1011" s="191">
        <v>21250000</v>
      </c>
      <c r="F1011" s="191">
        <v>35000000</v>
      </c>
      <c r="G1011" s="196">
        <v>40000000</v>
      </c>
      <c r="H1011" s="196">
        <f>SUM(H990:H1010)</f>
        <v>39000000</v>
      </c>
      <c r="I1011" s="217"/>
    </row>
    <row r="1012" spans="1:9" ht="15" thickBot="1" x14ac:dyDescent="0.35">
      <c r="A1012" s="187">
        <v>90</v>
      </c>
      <c r="B1012" s="187">
        <v>31801200100</v>
      </c>
      <c r="C1012" s="663" t="s">
        <v>2971</v>
      </c>
      <c r="D1012" s="664"/>
      <c r="E1012" s="664"/>
      <c r="F1012" s="664"/>
      <c r="G1012" s="664"/>
      <c r="H1012" s="664"/>
      <c r="I1012" s="670"/>
    </row>
    <row r="1013" spans="1:9" ht="15" thickBot="1" x14ac:dyDescent="0.35">
      <c r="A1013" s="188">
        <v>1</v>
      </c>
      <c r="B1013" s="188">
        <v>22020102</v>
      </c>
      <c r="C1013" s="189" t="s">
        <v>3349</v>
      </c>
      <c r="D1013" s="190">
        <v>6167071</v>
      </c>
      <c r="E1013" s="190">
        <v>6999800</v>
      </c>
      <c r="F1013" s="190">
        <v>7000000</v>
      </c>
      <c r="G1013" s="195">
        <v>9000000</v>
      </c>
      <c r="H1013" s="195">
        <v>7000000</v>
      </c>
      <c r="I1013" s="217"/>
    </row>
    <row r="1014" spans="1:9" ht="15" thickBot="1" x14ac:dyDescent="0.35">
      <c r="A1014" s="188">
        <v>2</v>
      </c>
      <c r="B1014" s="188">
        <v>22020201</v>
      </c>
      <c r="C1014" s="189" t="s">
        <v>3363</v>
      </c>
      <c r="D1014" s="190">
        <v>717023</v>
      </c>
      <c r="E1014" s="190">
        <v>500000</v>
      </c>
      <c r="F1014" s="190">
        <v>500000</v>
      </c>
      <c r="G1014" s="195">
        <v>1000000</v>
      </c>
      <c r="H1014" s="195">
        <v>1000000</v>
      </c>
      <c r="I1014" s="217"/>
    </row>
    <row r="1015" spans="1:9" ht="15" thickBot="1" x14ac:dyDescent="0.35">
      <c r="A1015" s="188">
        <v>3</v>
      </c>
      <c r="B1015" s="188">
        <v>22020202</v>
      </c>
      <c r="C1015" s="189" t="s">
        <v>3350</v>
      </c>
      <c r="D1015" s="190">
        <v>717023</v>
      </c>
      <c r="E1015" s="190">
        <v>400000</v>
      </c>
      <c r="F1015" s="190">
        <v>400000</v>
      </c>
      <c r="G1015" s="195">
        <v>480000</v>
      </c>
      <c r="H1015" s="195">
        <v>480000</v>
      </c>
      <c r="I1015" s="217"/>
    </row>
    <row r="1016" spans="1:9" ht="15" thickBot="1" x14ac:dyDescent="0.35">
      <c r="A1016" s="188">
        <v>4</v>
      </c>
      <c r="B1016" s="188">
        <v>22020203</v>
      </c>
      <c r="C1016" s="189" t="s">
        <v>3351</v>
      </c>
      <c r="D1016" s="192">
        <v>0</v>
      </c>
      <c r="E1016" s="190">
        <v>950000</v>
      </c>
      <c r="F1016" s="190">
        <v>1000000</v>
      </c>
      <c r="G1016" s="195">
        <v>500000</v>
      </c>
      <c r="H1016" s="195">
        <v>500000</v>
      </c>
      <c r="I1016" s="217"/>
    </row>
    <row r="1017" spans="1:9" ht="15" thickBot="1" x14ac:dyDescent="0.35">
      <c r="A1017" s="188">
        <v>5</v>
      </c>
      <c r="B1017" s="188">
        <v>22020206</v>
      </c>
      <c r="C1017" s="189" t="s">
        <v>3364</v>
      </c>
      <c r="D1017" s="192">
        <v>0</v>
      </c>
      <c r="E1017" s="190">
        <v>700000</v>
      </c>
      <c r="F1017" s="190">
        <v>1000000</v>
      </c>
      <c r="G1017" s="195">
        <v>1000000</v>
      </c>
      <c r="H1017" s="195">
        <v>1000000</v>
      </c>
      <c r="I1017" s="217"/>
    </row>
    <row r="1018" spans="1:9" ht="17.399999999999999" thickBot="1" x14ac:dyDescent="0.35">
      <c r="A1018" s="188">
        <v>6</v>
      </c>
      <c r="B1018" s="188">
        <v>22020301</v>
      </c>
      <c r="C1018" s="189" t="s">
        <v>3352</v>
      </c>
      <c r="D1018" s="190">
        <v>4303813</v>
      </c>
      <c r="E1018" s="190">
        <v>2950000</v>
      </c>
      <c r="F1018" s="190">
        <v>4000000</v>
      </c>
      <c r="G1018" s="195">
        <v>3000000</v>
      </c>
      <c r="H1018" s="195">
        <v>2500000</v>
      </c>
      <c r="I1018" s="217"/>
    </row>
    <row r="1019" spans="1:9" ht="15" thickBot="1" x14ac:dyDescent="0.35">
      <c r="A1019" s="188">
        <v>7</v>
      </c>
      <c r="B1019" s="188">
        <v>22020303</v>
      </c>
      <c r="C1019" s="189" t="s">
        <v>3353</v>
      </c>
      <c r="D1019" s="192">
        <v>0</v>
      </c>
      <c r="E1019" s="190">
        <v>450000</v>
      </c>
      <c r="F1019" s="190">
        <v>500000</v>
      </c>
      <c r="G1019" s="195">
        <v>500000</v>
      </c>
      <c r="H1019" s="195">
        <v>500000</v>
      </c>
      <c r="I1019" s="217"/>
    </row>
    <row r="1020" spans="1:9" ht="15" thickBot="1" x14ac:dyDescent="0.35">
      <c r="A1020" s="188">
        <v>8</v>
      </c>
      <c r="B1020" s="188">
        <v>22020305</v>
      </c>
      <c r="C1020" s="189" t="s">
        <v>3355</v>
      </c>
      <c r="D1020" s="190">
        <v>717023</v>
      </c>
      <c r="E1020" s="190">
        <v>500000</v>
      </c>
      <c r="F1020" s="190">
        <v>500000</v>
      </c>
      <c r="G1020" s="195">
        <v>500000</v>
      </c>
      <c r="H1020" s="195">
        <v>500000</v>
      </c>
      <c r="I1020" s="217"/>
    </row>
    <row r="1021" spans="1:9" ht="17.399999999999999" thickBot="1" x14ac:dyDescent="0.35">
      <c r="A1021" s="188">
        <v>9</v>
      </c>
      <c r="B1021" s="188">
        <v>22020401</v>
      </c>
      <c r="C1021" s="189" t="s">
        <v>3356</v>
      </c>
      <c r="D1021" s="190">
        <v>3514000</v>
      </c>
      <c r="E1021" s="190">
        <v>1950000</v>
      </c>
      <c r="F1021" s="190">
        <v>2000000</v>
      </c>
      <c r="G1021" s="195">
        <v>2000000</v>
      </c>
      <c r="H1021" s="195">
        <v>1500000</v>
      </c>
      <c r="I1021" s="217"/>
    </row>
    <row r="1022" spans="1:9" ht="15" thickBot="1" x14ac:dyDescent="0.35">
      <c r="A1022" s="188">
        <v>10</v>
      </c>
      <c r="B1022" s="188">
        <v>22020402</v>
      </c>
      <c r="C1022" s="189" t="s">
        <v>3366</v>
      </c>
      <c r="D1022" s="190">
        <v>3944047</v>
      </c>
      <c r="E1022" s="190">
        <v>950000</v>
      </c>
      <c r="F1022" s="190">
        <v>1500000</v>
      </c>
      <c r="G1022" s="195">
        <v>1000000</v>
      </c>
      <c r="H1022" s="195">
        <v>1000000</v>
      </c>
      <c r="I1022" s="217"/>
    </row>
    <row r="1023" spans="1:9" ht="15" thickBot="1" x14ac:dyDescent="0.35">
      <c r="A1023" s="188">
        <v>11</v>
      </c>
      <c r="B1023" s="188">
        <v>22020406</v>
      </c>
      <c r="C1023" s="189" t="s">
        <v>3357</v>
      </c>
      <c r="D1023" s="192">
        <v>0</v>
      </c>
      <c r="E1023" s="190">
        <v>500000</v>
      </c>
      <c r="F1023" s="190">
        <v>1000000</v>
      </c>
      <c r="G1023" s="195">
        <v>1000000</v>
      </c>
      <c r="H1023" s="195">
        <v>1000000</v>
      </c>
      <c r="I1023" s="217"/>
    </row>
    <row r="1024" spans="1:9" ht="15" thickBot="1" x14ac:dyDescent="0.35">
      <c r="A1024" s="188">
        <v>12</v>
      </c>
      <c r="B1024" s="188">
        <v>22020501</v>
      </c>
      <c r="C1024" s="189" t="s">
        <v>3370</v>
      </c>
      <c r="D1024" s="192">
        <v>0</v>
      </c>
      <c r="E1024" s="192">
        <v>0</v>
      </c>
      <c r="F1024" s="192">
        <v>0</v>
      </c>
      <c r="G1024" s="195">
        <v>2000000</v>
      </c>
      <c r="H1024" s="195">
        <v>2000000</v>
      </c>
      <c r="I1024" s="217"/>
    </row>
    <row r="1025" spans="1:9" ht="17.399999999999999" thickBot="1" x14ac:dyDescent="0.35">
      <c r="A1025" s="188">
        <v>13</v>
      </c>
      <c r="B1025" s="188">
        <v>22020503</v>
      </c>
      <c r="C1025" s="189" t="s">
        <v>3358</v>
      </c>
      <c r="D1025" s="192">
        <v>0</v>
      </c>
      <c r="E1025" s="192">
        <v>0</v>
      </c>
      <c r="F1025" s="192">
        <v>0</v>
      </c>
      <c r="G1025" s="195">
        <v>2000000</v>
      </c>
      <c r="H1025" s="195">
        <v>2000000</v>
      </c>
      <c r="I1025" s="217"/>
    </row>
    <row r="1026" spans="1:9" ht="15" thickBot="1" x14ac:dyDescent="0.35">
      <c r="A1026" s="188">
        <v>14</v>
      </c>
      <c r="B1026" s="188">
        <v>22020604</v>
      </c>
      <c r="C1026" s="189" t="s">
        <v>3393</v>
      </c>
      <c r="D1026" s="192">
        <v>0</v>
      </c>
      <c r="E1026" s="190">
        <v>9999800</v>
      </c>
      <c r="F1026" s="190">
        <v>10000000</v>
      </c>
      <c r="G1026" s="195">
        <v>5000000</v>
      </c>
      <c r="H1026" s="195">
        <v>3000000</v>
      </c>
      <c r="I1026" s="217"/>
    </row>
    <row r="1027" spans="1:9" ht="15" thickBot="1" x14ac:dyDescent="0.35">
      <c r="A1027" s="188">
        <v>15</v>
      </c>
      <c r="B1027" s="188">
        <v>22020708</v>
      </c>
      <c r="C1027" s="189" t="s">
        <v>3394</v>
      </c>
      <c r="D1027" s="192">
        <v>0</v>
      </c>
      <c r="E1027" s="190">
        <v>5000000</v>
      </c>
      <c r="F1027" s="190">
        <v>5000000</v>
      </c>
      <c r="G1027" s="195">
        <v>500000</v>
      </c>
      <c r="H1027" s="195">
        <v>500000</v>
      </c>
      <c r="I1027" s="217"/>
    </row>
    <row r="1028" spans="1:9" ht="15" thickBot="1" x14ac:dyDescent="0.35">
      <c r="A1028" s="188">
        <v>16</v>
      </c>
      <c r="B1028" s="188">
        <v>22020801</v>
      </c>
      <c r="C1028" s="189" t="s">
        <v>3372</v>
      </c>
      <c r="D1028" s="192">
        <v>0</v>
      </c>
      <c r="E1028" s="190">
        <v>1850000</v>
      </c>
      <c r="F1028" s="190">
        <v>2000000</v>
      </c>
      <c r="G1028" s="195">
        <v>3000000</v>
      </c>
      <c r="H1028" s="195">
        <f>3000000-334200</f>
        <v>2665800</v>
      </c>
      <c r="I1028" s="217"/>
    </row>
    <row r="1029" spans="1:9" ht="15" thickBot="1" x14ac:dyDescent="0.35">
      <c r="A1029" s="188">
        <v>17</v>
      </c>
      <c r="B1029" s="188">
        <v>22020806</v>
      </c>
      <c r="C1029" s="189" t="s">
        <v>3395</v>
      </c>
      <c r="D1029" s="192">
        <v>0</v>
      </c>
      <c r="E1029" s="190">
        <v>950000</v>
      </c>
      <c r="F1029" s="190">
        <v>1000000</v>
      </c>
      <c r="G1029" s="195">
        <v>1000000</v>
      </c>
      <c r="H1029" s="195">
        <v>1000000</v>
      </c>
      <c r="I1029" s="217"/>
    </row>
    <row r="1030" spans="1:9" ht="15" thickBot="1" x14ac:dyDescent="0.35">
      <c r="A1030" s="188">
        <v>18</v>
      </c>
      <c r="B1030" s="188">
        <v>22020901</v>
      </c>
      <c r="C1030" s="189" t="s">
        <v>3374</v>
      </c>
      <c r="D1030" s="192">
        <v>0</v>
      </c>
      <c r="E1030" s="192">
        <v>0</v>
      </c>
      <c r="F1030" s="190">
        <v>100000</v>
      </c>
      <c r="G1030" s="195">
        <v>20000</v>
      </c>
      <c r="H1030" s="195">
        <v>20000</v>
      </c>
      <c r="I1030" s="217"/>
    </row>
    <row r="1031" spans="1:9" ht="15" thickBot="1" x14ac:dyDescent="0.35">
      <c r="A1031" s="188">
        <v>19</v>
      </c>
      <c r="B1031" s="188">
        <v>22021001</v>
      </c>
      <c r="C1031" s="189" t="s">
        <v>3360</v>
      </c>
      <c r="D1031" s="190">
        <v>2868930</v>
      </c>
      <c r="E1031" s="190">
        <v>966600</v>
      </c>
      <c r="F1031" s="190">
        <v>1000000</v>
      </c>
      <c r="G1031" s="195">
        <v>2000000</v>
      </c>
      <c r="H1031" s="195">
        <v>2000000</v>
      </c>
      <c r="I1031" s="217"/>
    </row>
    <row r="1032" spans="1:9" ht="15" thickBot="1" x14ac:dyDescent="0.35">
      <c r="A1032" s="188">
        <v>20</v>
      </c>
      <c r="B1032" s="188">
        <v>22021004</v>
      </c>
      <c r="C1032" s="189" t="s">
        <v>3377</v>
      </c>
      <c r="D1032" s="192">
        <v>0</v>
      </c>
      <c r="E1032" s="192">
        <v>0</v>
      </c>
      <c r="F1032" s="192">
        <v>0</v>
      </c>
      <c r="G1032" s="195">
        <v>12000000</v>
      </c>
      <c r="H1032" s="195">
        <v>2000000</v>
      </c>
      <c r="I1032" s="221"/>
    </row>
    <row r="1033" spans="1:9" ht="15" thickBot="1" x14ac:dyDescent="0.35">
      <c r="A1033" s="188">
        <v>21</v>
      </c>
      <c r="B1033" s="188">
        <v>22021006</v>
      </c>
      <c r="C1033" s="189" t="s">
        <v>3361</v>
      </c>
      <c r="D1033" s="192">
        <v>0</v>
      </c>
      <c r="E1033" s="190">
        <v>116600</v>
      </c>
      <c r="F1033" s="190">
        <v>500000</v>
      </c>
      <c r="G1033" s="195">
        <v>500000</v>
      </c>
      <c r="H1033" s="195">
        <v>500000</v>
      </c>
      <c r="I1033" s="217"/>
    </row>
    <row r="1034" spans="1:9" ht="15" thickBot="1" x14ac:dyDescent="0.35">
      <c r="A1034" s="188">
        <v>22</v>
      </c>
      <c r="B1034" s="188">
        <v>22021007</v>
      </c>
      <c r="C1034" s="189" t="s">
        <v>3362</v>
      </c>
      <c r="D1034" s="190">
        <v>2151070</v>
      </c>
      <c r="E1034" s="190">
        <v>1000000</v>
      </c>
      <c r="F1034" s="190">
        <v>1000000</v>
      </c>
      <c r="G1034" s="195">
        <v>2000000</v>
      </c>
      <c r="H1034" s="195">
        <v>2000000</v>
      </c>
      <c r="I1034" s="217"/>
    </row>
    <row r="1035" spans="1:9" ht="15" thickBot="1" x14ac:dyDescent="0.35">
      <c r="A1035" s="665" t="s">
        <v>365</v>
      </c>
      <c r="B1035" s="666"/>
      <c r="C1035" s="667"/>
      <c r="D1035" s="191">
        <v>25100000</v>
      </c>
      <c r="E1035" s="191">
        <v>36732800</v>
      </c>
      <c r="F1035" s="191">
        <v>40000000</v>
      </c>
      <c r="G1035" s="196">
        <v>50000000</v>
      </c>
      <c r="H1035" s="196">
        <f>SUM(H1013:H1034)</f>
        <v>34665800</v>
      </c>
      <c r="I1035" s="217"/>
    </row>
    <row r="1036" spans="1:9" ht="15" customHeight="1" thickBot="1" x14ac:dyDescent="0.35">
      <c r="A1036" s="187">
        <v>91</v>
      </c>
      <c r="B1036" s="187">
        <v>32600300100</v>
      </c>
      <c r="C1036" s="663" t="s">
        <v>2955</v>
      </c>
      <c r="D1036" s="664"/>
      <c r="E1036" s="664"/>
      <c r="F1036" s="664"/>
      <c r="G1036" s="664"/>
      <c r="H1036" s="664"/>
      <c r="I1036" s="670"/>
    </row>
    <row r="1037" spans="1:9" ht="15" thickBot="1" x14ac:dyDescent="0.35">
      <c r="A1037" s="188">
        <v>1</v>
      </c>
      <c r="B1037" s="188">
        <v>22020102</v>
      </c>
      <c r="C1037" s="189" t="s">
        <v>3349</v>
      </c>
      <c r="D1037" s="190">
        <v>1191666.6299999999</v>
      </c>
      <c r="E1037" s="190">
        <v>1779309.6</v>
      </c>
      <c r="F1037" s="190">
        <v>2036000</v>
      </c>
      <c r="G1037" s="195">
        <v>2036000</v>
      </c>
      <c r="H1037" s="195">
        <v>2036000</v>
      </c>
      <c r="I1037" s="217"/>
    </row>
    <row r="1038" spans="1:9" ht="15" thickBot="1" x14ac:dyDescent="0.35">
      <c r="A1038" s="188">
        <v>2</v>
      </c>
      <c r="B1038" s="188">
        <v>22020202</v>
      </c>
      <c r="C1038" s="189" t="s">
        <v>3350</v>
      </c>
      <c r="D1038" s="190">
        <v>366666.63</v>
      </c>
      <c r="E1038" s="190">
        <v>461200</v>
      </c>
      <c r="F1038" s="190">
        <v>600000</v>
      </c>
      <c r="G1038" s="195">
        <v>600000</v>
      </c>
      <c r="H1038" s="195">
        <v>600000</v>
      </c>
      <c r="I1038" s="217"/>
    </row>
    <row r="1039" spans="1:9" ht="17.399999999999999" thickBot="1" x14ac:dyDescent="0.35">
      <c r="A1039" s="188">
        <v>3</v>
      </c>
      <c r="B1039" s="188">
        <v>22020301</v>
      </c>
      <c r="C1039" s="189" t="s">
        <v>3352</v>
      </c>
      <c r="D1039" s="190">
        <v>366666.63</v>
      </c>
      <c r="E1039" s="190">
        <v>222400</v>
      </c>
      <c r="F1039" s="190">
        <v>600000</v>
      </c>
      <c r="G1039" s="195">
        <v>600000</v>
      </c>
      <c r="H1039" s="195">
        <v>600000</v>
      </c>
      <c r="I1039" s="217"/>
    </row>
    <row r="1040" spans="1:9" ht="15" thickBot="1" x14ac:dyDescent="0.35">
      <c r="A1040" s="188">
        <v>4</v>
      </c>
      <c r="B1040" s="188">
        <v>22020305</v>
      </c>
      <c r="C1040" s="189" t="s">
        <v>3355</v>
      </c>
      <c r="D1040" s="190">
        <v>183333.26</v>
      </c>
      <c r="E1040" s="190">
        <v>397200</v>
      </c>
      <c r="F1040" s="190">
        <v>400000</v>
      </c>
      <c r="G1040" s="195">
        <v>400000</v>
      </c>
      <c r="H1040" s="195">
        <v>400000</v>
      </c>
      <c r="I1040" s="217"/>
    </row>
    <row r="1041" spans="1:9" ht="17.399999999999999" thickBot="1" x14ac:dyDescent="0.35">
      <c r="A1041" s="188">
        <v>5</v>
      </c>
      <c r="B1041" s="188">
        <v>22020401</v>
      </c>
      <c r="C1041" s="189" t="s">
        <v>3356</v>
      </c>
      <c r="D1041" s="190">
        <v>825000</v>
      </c>
      <c r="E1041" s="190">
        <v>576000</v>
      </c>
      <c r="F1041" s="190">
        <v>1000000</v>
      </c>
      <c r="G1041" s="195">
        <v>1000000</v>
      </c>
      <c r="H1041" s="195">
        <v>1000000</v>
      </c>
      <c r="I1041" s="217"/>
    </row>
    <row r="1042" spans="1:9" ht="15" thickBot="1" x14ac:dyDescent="0.35">
      <c r="A1042" s="188">
        <v>6</v>
      </c>
      <c r="B1042" s="188">
        <v>22020402</v>
      </c>
      <c r="C1042" s="189" t="s">
        <v>3366</v>
      </c>
      <c r="D1042" s="190">
        <v>366666.63</v>
      </c>
      <c r="E1042" s="190">
        <v>110160</v>
      </c>
      <c r="F1042" s="190">
        <v>500000</v>
      </c>
      <c r="G1042" s="195">
        <v>500000</v>
      </c>
      <c r="H1042" s="195">
        <v>500000</v>
      </c>
      <c r="I1042" s="217"/>
    </row>
    <row r="1043" spans="1:9" ht="17.399999999999999" thickBot="1" x14ac:dyDescent="0.35">
      <c r="A1043" s="188">
        <v>7</v>
      </c>
      <c r="B1043" s="188">
        <v>22020503</v>
      </c>
      <c r="C1043" s="189" t="s">
        <v>3358</v>
      </c>
      <c r="D1043" s="190">
        <v>458333.37</v>
      </c>
      <c r="E1043" s="190">
        <v>453600</v>
      </c>
      <c r="F1043" s="190">
        <v>500000</v>
      </c>
      <c r="G1043" s="195">
        <v>3000000</v>
      </c>
      <c r="H1043" s="195">
        <f>3000000-750000</f>
        <v>2250000</v>
      </c>
      <c r="I1043" s="217"/>
    </row>
    <row r="1044" spans="1:9" ht="15" thickBot="1" x14ac:dyDescent="0.35">
      <c r="A1044" s="188">
        <v>8</v>
      </c>
      <c r="B1044" s="188">
        <v>22020605</v>
      </c>
      <c r="C1044" s="189" t="s">
        <v>3388</v>
      </c>
      <c r="D1044" s="190">
        <v>242000</v>
      </c>
      <c r="E1044" s="190">
        <v>147240</v>
      </c>
      <c r="F1044" s="190">
        <v>264000</v>
      </c>
      <c r="G1044" s="195">
        <v>264000</v>
      </c>
      <c r="H1044" s="195">
        <v>264000</v>
      </c>
      <c r="I1044" s="217"/>
    </row>
    <row r="1045" spans="1:9" ht="15" thickBot="1" x14ac:dyDescent="0.35">
      <c r="A1045" s="188">
        <v>9</v>
      </c>
      <c r="B1045" s="188">
        <v>22020703</v>
      </c>
      <c r="C1045" s="189" t="s">
        <v>3396</v>
      </c>
      <c r="D1045" s="190">
        <v>275000</v>
      </c>
      <c r="E1045" s="190">
        <v>175000</v>
      </c>
      <c r="F1045" s="190">
        <v>400000</v>
      </c>
      <c r="G1045" s="195">
        <v>400000</v>
      </c>
      <c r="H1045" s="195">
        <v>400000</v>
      </c>
      <c r="I1045" s="217"/>
    </row>
    <row r="1046" spans="1:9" ht="15" thickBot="1" x14ac:dyDescent="0.35">
      <c r="A1046" s="188">
        <v>10</v>
      </c>
      <c r="B1046" s="188">
        <v>22021001</v>
      </c>
      <c r="C1046" s="189" t="s">
        <v>3360</v>
      </c>
      <c r="D1046" s="190">
        <v>183333.37</v>
      </c>
      <c r="E1046" s="190">
        <v>61200</v>
      </c>
      <c r="F1046" s="190">
        <v>200000</v>
      </c>
      <c r="G1046" s="195">
        <v>200000</v>
      </c>
      <c r="H1046" s="195">
        <v>200000</v>
      </c>
      <c r="I1046" s="217"/>
    </row>
    <row r="1047" spans="1:9" ht="15" thickBot="1" x14ac:dyDescent="0.35">
      <c r="A1047" s="188">
        <v>11</v>
      </c>
      <c r="B1047" s="188">
        <v>22021003</v>
      </c>
      <c r="C1047" s="189" t="s">
        <v>3376</v>
      </c>
      <c r="D1047" s="190">
        <v>275000</v>
      </c>
      <c r="E1047" s="190">
        <v>175000</v>
      </c>
      <c r="F1047" s="190">
        <v>400000</v>
      </c>
      <c r="G1047" s="195">
        <v>400000</v>
      </c>
      <c r="H1047" s="195">
        <v>400000</v>
      </c>
      <c r="I1047" s="217"/>
    </row>
    <row r="1048" spans="1:9" ht="15" thickBot="1" x14ac:dyDescent="0.35">
      <c r="A1048" s="188">
        <v>12</v>
      </c>
      <c r="B1048" s="188">
        <v>22021006</v>
      </c>
      <c r="C1048" s="189" t="s">
        <v>3361</v>
      </c>
      <c r="D1048" s="190">
        <v>183333.37</v>
      </c>
      <c r="E1048" s="190">
        <v>116662</v>
      </c>
      <c r="F1048" s="190">
        <v>200000</v>
      </c>
      <c r="G1048" s="195">
        <v>200000</v>
      </c>
      <c r="H1048" s="195">
        <v>200000</v>
      </c>
      <c r="I1048" s="217"/>
    </row>
    <row r="1049" spans="1:9" ht="15" thickBot="1" x14ac:dyDescent="0.35">
      <c r="A1049" s="188">
        <v>13</v>
      </c>
      <c r="B1049" s="188">
        <v>22021058</v>
      </c>
      <c r="C1049" s="189" t="s">
        <v>3397</v>
      </c>
      <c r="D1049" s="190">
        <v>733333.37</v>
      </c>
      <c r="E1049" s="190">
        <v>725028.4</v>
      </c>
      <c r="F1049" s="190">
        <v>900000</v>
      </c>
      <c r="G1049" s="195">
        <v>900000</v>
      </c>
      <c r="H1049" s="195">
        <v>900000</v>
      </c>
      <c r="I1049" s="217"/>
    </row>
    <row r="1050" spans="1:9" ht="15" thickBot="1" x14ac:dyDescent="0.35">
      <c r="A1050" s="188">
        <v>14</v>
      </c>
      <c r="B1050" s="188">
        <v>41040105</v>
      </c>
      <c r="C1050" s="189" t="s">
        <v>3382</v>
      </c>
      <c r="D1050" s="190">
        <v>91666.74</v>
      </c>
      <c r="E1050" s="192">
        <v>0</v>
      </c>
      <c r="F1050" s="192">
        <v>0</v>
      </c>
      <c r="G1050" s="197">
        <v>0</v>
      </c>
      <c r="H1050" s="197">
        <v>0</v>
      </c>
      <c r="I1050" s="217"/>
    </row>
    <row r="1051" spans="1:9" ht="15" thickBot="1" x14ac:dyDescent="0.35">
      <c r="A1051" s="665" t="s">
        <v>365</v>
      </c>
      <c r="B1051" s="666"/>
      <c r="C1051" s="667"/>
      <c r="D1051" s="191">
        <v>5742000</v>
      </c>
      <c r="E1051" s="191">
        <v>5400000</v>
      </c>
      <c r="F1051" s="191">
        <v>8000000</v>
      </c>
      <c r="G1051" s="196">
        <v>10500000</v>
      </c>
      <c r="H1051" s="196">
        <f>SUM(H1037:H1050)</f>
        <v>9750000</v>
      </c>
      <c r="I1051" s="217"/>
    </row>
    <row r="1052" spans="1:9" ht="15" thickBot="1" x14ac:dyDescent="0.35">
      <c r="A1052" s="187">
        <v>92</v>
      </c>
      <c r="B1052" s="187">
        <v>32605200100</v>
      </c>
      <c r="C1052" s="663" t="s">
        <v>409</v>
      </c>
      <c r="D1052" s="664"/>
      <c r="E1052" s="664"/>
      <c r="F1052" s="664"/>
      <c r="G1052" s="664"/>
      <c r="H1052" s="664"/>
      <c r="I1052" s="670"/>
    </row>
    <row r="1053" spans="1:9" ht="15" thickBot="1" x14ac:dyDescent="0.35">
      <c r="A1053" s="188">
        <v>1</v>
      </c>
      <c r="B1053" s="188">
        <v>22020102</v>
      </c>
      <c r="C1053" s="189" t="s">
        <v>3349</v>
      </c>
      <c r="D1053" s="190">
        <v>3850000</v>
      </c>
      <c r="E1053" s="190">
        <v>5472000</v>
      </c>
      <c r="F1053" s="190">
        <v>10000000</v>
      </c>
      <c r="G1053" s="195">
        <v>10000000</v>
      </c>
      <c r="H1053" s="195">
        <v>10000000</v>
      </c>
      <c r="I1053" s="217"/>
    </row>
    <row r="1054" spans="1:9" ht="15" thickBot="1" x14ac:dyDescent="0.35">
      <c r="A1054" s="188">
        <v>2</v>
      </c>
      <c r="B1054" s="188">
        <v>22020201</v>
      </c>
      <c r="C1054" s="189" t="s">
        <v>3363</v>
      </c>
      <c r="D1054" s="190">
        <v>1800000</v>
      </c>
      <c r="E1054" s="190">
        <v>3100000</v>
      </c>
      <c r="F1054" s="190">
        <v>4000000</v>
      </c>
      <c r="G1054" s="195">
        <v>4000000</v>
      </c>
      <c r="H1054" s="195">
        <v>4000000</v>
      </c>
      <c r="I1054" s="217"/>
    </row>
    <row r="1055" spans="1:9" ht="15" thickBot="1" x14ac:dyDescent="0.35">
      <c r="A1055" s="188">
        <v>3</v>
      </c>
      <c r="B1055" s="188">
        <v>22020202</v>
      </c>
      <c r="C1055" s="189" t="s">
        <v>3350</v>
      </c>
      <c r="D1055" s="190">
        <v>2350000</v>
      </c>
      <c r="E1055" s="190">
        <v>2500000</v>
      </c>
      <c r="F1055" s="190">
        <v>4000000</v>
      </c>
      <c r="G1055" s="195">
        <v>4000000</v>
      </c>
      <c r="H1055" s="195">
        <v>2600000</v>
      </c>
      <c r="I1055" s="217"/>
    </row>
    <row r="1056" spans="1:9" ht="17.399999999999999" thickBot="1" x14ac:dyDescent="0.35">
      <c r="A1056" s="188">
        <v>4</v>
      </c>
      <c r="B1056" s="188">
        <v>22020301</v>
      </c>
      <c r="C1056" s="189" t="s">
        <v>3352</v>
      </c>
      <c r="D1056" s="190">
        <v>2400000</v>
      </c>
      <c r="E1056" s="190">
        <v>2300000</v>
      </c>
      <c r="F1056" s="190">
        <v>3000000</v>
      </c>
      <c r="G1056" s="195">
        <v>3000000</v>
      </c>
      <c r="H1056" s="195">
        <v>3000000</v>
      </c>
      <c r="I1056" s="217"/>
    </row>
    <row r="1057" spans="1:9" ht="15" thickBot="1" x14ac:dyDescent="0.35">
      <c r="A1057" s="188">
        <v>5</v>
      </c>
      <c r="B1057" s="188">
        <v>22020305</v>
      </c>
      <c r="C1057" s="189" t="s">
        <v>3355</v>
      </c>
      <c r="D1057" s="190">
        <v>2150000</v>
      </c>
      <c r="E1057" s="190">
        <v>2100000</v>
      </c>
      <c r="F1057" s="190">
        <v>3000000</v>
      </c>
      <c r="G1057" s="195">
        <v>3000000</v>
      </c>
      <c r="H1057" s="195">
        <v>3000000</v>
      </c>
      <c r="I1057" s="217"/>
    </row>
    <row r="1058" spans="1:9" ht="17.399999999999999" thickBot="1" x14ac:dyDescent="0.35">
      <c r="A1058" s="188">
        <v>6</v>
      </c>
      <c r="B1058" s="188">
        <v>22020401</v>
      </c>
      <c r="C1058" s="189" t="s">
        <v>3356</v>
      </c>
      <c r="D1058" s="190">
        <v>1225000</v>
      </c>
      <c r="E1058" s="190">
        <v>950000</v>
      </c>
      <c r="F1058" s="190">
        <v>2000000</v>
      </c>
      <c r="G1058" s="195">
        <v>3000000</v>
      </c>
      <c r="H1058" s="195">
        <v>3000000</v>
      </c>
      <c r="I1058" s="217"/>
    </row>
    <row r="1059" spans="1:9" ht="15" thickBot="1" x14ac:dyDescent="0.35">
      <c r="A1059" s="188">
        <v>7</v>
      </c>
      <c r="B1059" s="188">
        <v>22020402</v>
      </c>
      <c r="C1059" s="189" t="s">
        <v>3366</v>
      </c>
      <c r="D1059" s="190">
        <v>1225000</v>
      </c>
      <c r="E1059" s="190">
        <v>1450000</v>
      </c>
      <c r="F1059" s="190">
        <v>2000000</v>
      </c>
      <c r="G1059" s="195">
        <v>2000000</v>
      </c>
      <c r="H1059" s="195">
        <v>2000000</v>
      </c>
      <c r="I1059" s="217"/>
    </row>
    <row r="1060" spans="1:9" ht="15" thickBot="1" x14ac:dyDescent="0.35">
      <c r="A1060" s="188">
        <v>8</v>
      </c>
      <c r="B1060" s="188">
        <v>22020501</v>
      </c>
      <c r="C1060" s="189" t="s">
        <v>3370</v>
      </c>
      <c r="D1060" s="190">
        <v>2975000</v>
      </c>
      <c r="E1060" s="190">
        <v>4712000</v>
      </c>
      <c r="F1060" s="190">
        <v>6000000</v>
      </c>
      <c r="G1060" s="195">
        <v>5000000</v>
      </c>
      <c r="H1060" s="195">
        <v>5000000</v>
      </c>
      <c r="I1060" s="217"/>
    </row>
    <row r="1061" spans="1:9" ht="15" thickBot="1" x14ac:dyDescent="0.35">
      <c r="A1061" s="188">
        <v>9</v>
      </c>
      <c r="B1061" s="188">
        <v>22021001</v>
      </c>
      <c r="C1061" s="189" t="s">
        <v>3360</v>
      </c>
      <c r="D1061" s="190">
        <v>1425000</v>
      </c>
      <c r="E1061" s="190">
        <v>862000</v>
      </c>
      <c r="F1061" s="190">
        <v>2000000</v>
      </c>
      <c r="G1061" s="195">
        <v>2000000</v>
      </c>
      <c r="H1061" s="195">
        <v>2000000</v>
      </c>
      <c r="I1061" s="217"/>
    </row>
    <row r="1062" spans="1:9" ht="15" thickBot="1" x14ac:dyDescent="0.35">
      <c r="A1062" s="188">
        <v>10</v>
      </c>
      <c r="B1062" s="188">
        <v>22021007</v>
      </c>
      <c r="C1062" s="189" t="s">
        <v>3362</v>
      </c>
      <c r="D1062" s="190">
        <v>1525000</v>
      </c>
      <c r="E1062" s="190">
        <v>1150000</v>
      </c>
      <c r="F1062" s="190">
        <v>2000000</v>
      </c>
      <c r="G1062" s="195">
        <v>2000000</v>
      </c>
      <c r="H1062" s="195">
        <v>2000000</v>
      </c>
      <c r="I1062" s="217"/>
    </row>
    <row r="1063" spans="1:9" ht="15" thickBot="1" x14ac:dyDescent="0.35">
      <c r="A1063" s="665" t="s">
        <v>365</v>
      </c>
      <c r="B1063" s="666"/>
      <c r="C1063" s="667"/>
      <c r="D1063" s="191">
        <v>20925000</v>
      </c>
      <c r="E1063" s="191">
        <v>24596000</v>
      </c>
      <c r="F1063" s="191">
        <v>38000000</v>
      </c>
      <c r="G1063" s="196">
        <v>38000000</v>
      </c>
      <c r="H1063" s="196">
        <f>SUM(H1053:H1062)</f>
        <v>36600000</v>
      </c>
      <c r="I1063" s="217"/>
    </row>
    <row r="1064" spans="1:9" ht="15" customHeight="1" thickBot="1" x14ac:dyDescent="0.35">
      <c r="A1064" s="187">
        <v>93</v>
      </c>
      <c r="B1064" s="187">
        <v>32605200200</v>
      </c>
      <c r="C1064" s="663" t="s">
        <v>2997</v>
      </c>
      <c r="D1064" s="664"/>
      <c r="E1064" s="664"/>
      <c r="F1064" s="664"/>
      <c r="G1064" s="664"/>
      <c r="H1064" s="664"/>
      <c r="I1064" s="670"/>
    </row>
    <row r="1065" spans="1:9" ht="15" thickBot="1" x14ac:dyDescent="0.35">
      <c r="A1065" s="188">
        <v>1</v>
      </c>
      <c r="B1065" s="188">
        <v>22020102</v>
      </c>
      <c r="C1065" s="189" t="s">
        <v>3349</v>
      </c>
      <c r="D1065" s="190">
        <v>3100000</v>
      </c>
      <c r="E1065" s="190">
        <v>3613000</v>
      </c>
      <c r="F1065" s="190">
        <v>5000000</v>
      </c>
      <c r="G1065" s="195">
        <v>8000000</v>
      </c>
      <c r="H1065" s="195">
        <v>8000000</v>
      </c>
      <c r="I1065" s="217"/>
    </row>
    <row r="1066" spans="1:9" ht="15" thickBot="1" x14ac:dyDescent="0.35">
      <c r="A1066" s="188">
        <v>2</v>
      </c>
      <c r="B1066" s="188">
        <v>22020201</v>
      </c>
      <c r="C1066" s="189" t="s">
        <v>3363</v>
      </c>
      <c r="D1066" s="190">
        <v>860000</v>
      </c>
      <c r="E1066" s="190">
        <v>700000</v>
      </c>
      <c r="F1066" s="190">
        <v>1000000</v>
      </c>
      <c r="G1066" s="195">
        <v>2000000</v>
      </c>
      <c r="H1066" s="195">
        <v>2000000</v>
      </c>
      <c r="I1066" s="217"/>
    </row>
    <row r="1067" spans="1:9" ht="15" thickBot="1" x14ac:dyDescent="0.35">
      <c r="A1067" s="188">
        <v>3</v>
      </c>
      <c r="B1067" s="188">
        <v>22020202</v>
      </c>
      <c r="C1067" s="189" t="s">
        <v>3350</v>
      </c>
      <c r="D1067" s="190">
        <v>800000</v>
      </c>
      <c r="E1067" s="190">
        <v>750000</v>
      </c>
      <c r="F1067" s="190">
        <v>1000000</v>
      </c>
      <c r="G1067" s="195">
        <v>2000000</v>
      </c>
      <c r="H1067" s="195">
        <v>2000000</v>
      </c>
      <c r="I1067" s="217"/>
    </row>
    <row r="1068" spans="1:9" ht="17.399999999999999" thickBot="1" x14ac:dyDescent="0.35">
      <c r="A1068" s="188">
        <v>4</v>
      </c>
      <c r="B1068" s="188">
        <v>22020301</v>
      </c>
      <c r="C1068" s="189" t="s">
        <v>3352</v>
      </c>
      <c r="D1068" s="190">
        <v>1425000</v>
      </c>
      <c r="E1068" s="190">
        <v>1300000</v>
      </c>
      <c r="F1068" s="190">
        <v>2000000</v>
      </c>
      <c r="G1068" s="195">
        <v>1000000</v>
      </c>
      <c r="H1068" s="195">
        <v>1000000</v>
      </c>
      <c r="I1068" s="217"/>
    </row>
    <row r="1069" spans="1:9" ht="15" thickBot="1" x14ac:dyDescent="0.35">
      <c r="A1069" s="188">
        <v>5</v>
      </c>
      <c r="B1069" s="188">
        <v>22020305</v>
      </c>
      <c r="C1069" s="189" t="s">
        <v>3355</v>
      </c>
      <c r="D1069" s="190">
        <v>910000</v>
      </c>
      <c r="E1069" s="190">
        <v>500000</v>
      </c>
      <c r="F1069" s="190">
        <v>1000000</v>
      </c>
      <c r="G1069" s="195">
        <v>2000000</v>
      </c>
      <c r="H1069" s="195">
        <v>2000000</v>
      </c>
      <c r="I1069" s="217"/>
    </row>
    <row r="1070" spans="1:9" ht="17.399999999999999" thickBot="1" x14ac:dyDescent="0.35">
      <c r="A1070" s="188">
        <v>6</v>
      </c>
      <c r="B1070" s="188">
        <v>22020401</v>
      </c>
      <c r="C1070" s="189" t="s">
        <v>3356</v>
      </c>
      <c r="D1070" s="190">
        <v>1200000</v>
      </c>
      <c r="E1070" s="190">
        <v>1050000</v>
      </c>
      <c r="F1070" s="190">
        <v>2000000</v>
      </c>
      <c r="G1070" s="195">
        <v>2000000</v>
      </c>
      <c r="H1070" s="195">
        <v>2000000</v>
      </c>
      <c r="I1070" s="217"/>
    </row>
    <row r="1071" spans="1:9" ht="15" thickBot="1" x14ac:dyDescent="0.35">
      <c r="A1071" s="188">
        <v>7</v>
      </c>
      <c r="B1071" s="188">
        <v>22020402</v>
      </c>
      <c r="C1071" s="189" t="s">
        <v>3366</v>
      </c>
      <c r="D1071" s="190">
        <v>1200000</v>
      </c>
      <c r="E1071" s="190">
        <v>1312000</v>
      </c>
      <c r="F1071" s="190">
        <v>2000000</v>
      </c>
      <c r="G1071" s="195">
        <v>2000000</v>
      </c>
      <c r="H1071" s="195">
        <v>2000000</v>
      </c>
      <c r="I1071" s="217"/>
    </row>
    <row r="1072" spans="1:9" ht="15" thickBot="1" x14ac:dyDescent="0.35">
      <c r="A1072" s="188">
        <v>8</v>
      </c>
      <c r="B1072" s="188">
        <v>22020501</v>
      </c>
      <c r="C1072" s="189" t="s">
        <v>3370</v>
      </c>
      <c r="D1072" s="190">
        <v>1325000</v>
      </c>
      <c r="E1072" s="190">
        <v>900000</v>
      </c>
      <c r="F1072" s="190">
        <v>2000000</v>
      </c>
      <c r="G1072" s="195">
        <v>2000000</v>
      </c>
      <c r="H1072" s="195">
        <v>2000000</v>
      </c>
      <c r="I1072" s="217"/>
    </row>
    <row r="1073" spans="1:9" ht="15" thickBot="1" x14ac:dyDescent="0.35">
      <c r="A1073" s="188">
        <v>9</v>
      </c>
      <c r="B1073" s="188">
        <v>22021001</v>
      </c>
      <c r="C1073" s="189" t="s">
        <v>3360</v>
      </c>
      <c r="D1073" s="190">
        <v>1300000</v>
      </c>
      <c r="E1073" s="190">
        <v>1100000</v>
      </c>
      <c r="F1073" s="190">
        <v>2000000</v>
      </c>
      <c r="G1073" s="195">
        <v>2000000</v>
      </c>
      <c r="H1073" s="195">
        <v>2000000</v>
      </c>
      <c r="I1073" s="217"/>
    </row>
    <row r="1074" spans="1:9" ht="15" thickBot="1" x14ac:dyDescent="0.35">
      <c r="A1074" s="188">
        <v>10</v>
      </c>
      <c r="B1074" s="188">
        <v>22021007</v>
      </c>
      <c r="C1074" s="189" t="s">
        <v>3362</v>
      </c>
      <c r="D1074" s="190">
        <v>1325000</v>
      </c>
      <c r="E1074" s="190">
        <v>1375000</v>
      </c>
      <c r="F1074" s="190">
        <v>2000000</v>
      </c>
      <c r="G1074" s="195">
        <v>2000000</v>
      </c>
      <c r="H1074" s="195">
        <v>1700000</v>
      </c>
      <c r="I1074" s="217"/>
    </row>
    <row r="1075" spans="1:9" ht="15" thickBot="1" x14ac:dyDescent="0.35">
      <c r="A1075" s="665" t="s">
        <v>365</v>
      </c>
      <c r="B1075" s="666"/>
      <c r="C1075" s="667"/>
      <c r="D1075" s="191">
        <v>13445000</v>
      </c>
      <c r="E1075" s="191">
        <v>12600000</v>
      </c>
      <c r="F1075" s="191">
        <v>20000000</v>
      </c>
      <c r="G1075" s="196">
        <v>25000000</v>
      </c>
      <c r="H1075" s="196">
        <f>SUM(H1065:H1074)</f>
        <v>24700000</v>
      </c>
      <c r="I1075" s="217"/>
    </row>
    <row r="1076" spans="1:9" ht="15" customHeight="1" thickBot="1" x14ac:dyDescent="0.35">
      <c r="A1076" s="187">
        <v>94</v>
      </c>
      <c r="B1076" s="187">
        <v>32605200300</v>
      </c>
      <c r="C1076" s="663" t="s">
        <v>2968</v>
      </c>
      <c r="D1076" s="664"/>
      <c r="E1076" s="664"/>
      <c r="F1076" s="664"/>
      <c r="G1076" s="664"/>
      <c r="H1076" s="664"/>
      <c r="I1076" s="670"/>
    </row>
    <row r="1077" spans="1:9" ht="15" thickBot="1" x14ac:dyDescent="0.35">
      <c r="A1077" s="188">
        <v>1</v>
      </c>
      <c r="B1077" s="188">
        <v>22020102</v>
      </c>
      <c r="C1077" s="189" t="s">
        <v>3349</v>
      </c>
      <c r="D1077" s="190">
        <v>1600000</v>
      </c>
      <c r="E1077" s="190">
        <v>1100000</v>
      </c>
      <c r="F1077" s="190">
        <v>2000000</v>
      </c>
      <c r="G1077" s="195">
        <v>2000000</v>
      </c>
      <c r="H1077" s="195">
        <v>2000000</v>
      </c>
      <c r="I1077" s="217"/>
    </row>
    <row r="1078" spans="1:9" ht="15" thickBot="1" x14ac:dyDescent="0.35">
      <c r="A1078" s="188">
        <v>2</v>
      </c>
      <c r="B1078" s="188">
        <v>22020201</v>
      </c>
      <c r="C1078" s="189" t="s">
        <v>3363</v>
      </c>
      <c r="D1078" s="190">
        <v>3000000</v>
      </c>
      <c r="E1078" s="190">
        <v>2045000</v>
      </c>
      <c r="F1078" s="190">
        <v>3000000</v>
      </c>
      <c r="G1078" s="195">
        <v>3000000</v>
      </c>
      <c r="H1078" s="195">
        <v>3000000</v>
      </c>
      <c r="I1078" s="217"/>
    </row>
    <row r="1079" spans="1:9" ht="17.399999999999999" thickBot="1" x14ac:dyDescent="0.35">
      <c r="A1079" s="188">
        <v>3</v>
      </c>
      <c r="B1079" s="188">
        <v>22020301</v>
      </c>
      <c r="C1079" s="189" t="s">
        <v>3352</v>
      </c>
      <c r="D1079" s="190">
        <v>1200000</v>
      </c>
      <c r="E1079" s="190">
        <v>1200000</v>
      </c>
      <c r="F1079" s="190">
        <v>2000000</v>
      </c>
      <c r="G1079" s="195">
        <v>2000000</v>
      </c>
      <c r="H1079" s="195">
        <v>2000000</v>
      </c>
      <c r="I1079" s="217"/>
    </row>
    <row r="1080" spans="1:9" ht="17.399999999999999" thickBot="1" x14ac:dyDescent="0.35">
      <c r="A1080" s="188">
        <v>4</v>
      </c>
      <c r="B1080" s="188">
        <v>22020401</v>
      </c>
      <c r="C1080" s="189" t="s">
        <v>3356</v>
      </c>
      <c r="D1080" s="190">
        <v>1400000</v>
      </c>
      <c r="E1080" s="190">
        <v>1430000</v>
      </c>
      <c r="F1080" s="190">
        <v>2000000</v>
      </c>
      <c r="G1080" s="195">
        <v>2000000</v>
      </c>
      <c r="H1080" s="195">
        <v>1500000</v>
      </c>
      <c r="I1080" s="217"/>
    </row>
    <row r="1081" spans="1:9" ht="15" thickBot="1" x14ac:dyDescent="0.35">
      <c r="A1081" s="188">
        <v>5</v>
      </c>
      <c r="B1081" s="188">
        <v>22020501</v>
      </c>
      <c r="C1081" s="189" t="s">
        <v>3370</v>
      </c>
      <c r="D1081" s="190">
        <v>1600000</v>
      </c>
      <c r="E1081" s="190">
        <v>1200000</v>
      </c>
      <c r="F1081" s="190">
        <v>2000000</v>
      </c>
      <c r="G1081" s="195">
        <v>2000000</v>
      </c>
      <c r="H1081" s="195">
        <v>2000000</v>
      </c>
      <c r="I1081" s="217"/>
    </row>
    <row r="1082" spans="1:9" ht="15" thickBot="1" x14ac:dyDescent="0.35">
      <c r="A1082" s="188">
        <v>6</v>
      </c>
      <c r="B1082" s="188">
        <v>22021001</v>
      </c>
      <c r="C1082" s="189" t="s">
        <v>3360</v>
      </c>
      <c r="D1082" s="190">
        <v>1080000</v>
      </c>
      <c r="E1082" s="190">
        <v>1050000</v>
      </c>
      <c r="F1082" s="190">
        <v>1000000</v>
      </c>
      <c r="G1082" s="195">
        <v>1000000</v>
      </c>
      <c r="H1082" s="195">
        <v>1000000</v>
      </c>
      <c r="I1082" s="217"/>
    </row>
    <row r="1083" spans="1:9" ht="15" thickBot="1" x14ac:dyDescent="0.35">
      <c r="A1083" s="188">
        <v>7</v>
      </c>
      <c r="B1083" s="188">
        <v>22021007</v>
      </c>
      <c r="C1083" s="189" t="s">
        <v>3362</v>
      </c>
      <c r="D1083" s="190">
        <v>800000</v>
      </c>
      <c r="E1083" s="190">
        <v>975000</v>
      </c>
      <c r="F1083" s="190">
        <v>2000000</v>
      </c>
      <c r="G1083" s="195">
        <v>2000000</v>
      </c>
      <c r="H1083" s="195">
        <v>2000000</v>
      </c>
      <c r="I1083" s="217"/>
    </row>
    <row r="1084" spans="1:9" ht="15" thickBot="1" x14ac:dyDescent="0.35">
      <c r="A1084" s="665" t="s">
        <v>365</v>
      </c>
      <c r="B1084" s="666"/>
      <c r="C1084" s="667"/>
      <c r="D1084" s="191">
        <v>10680000</v>
      </c>
      <c r="E1084" s="191">
        <v>9000000</v>
      </c>
      <c r="F1084" s="191">
        <v>14000000</v>
      </c>
      <c r="G1084" s="196">
        <v>14000000</v>
      </c>
      <c r="H1084" s="196">
        <f>SUM(H1077:H1083)</f>
        <v>13500000</v>
      </c>
      <c r="I1084" s="217"/>
    </row>
    <row r="1085" spans="1:9" ht="15" customHeight="1" thickBot="1" x14ac:dyDescent="0.35">
      <c r="A1085" s="187">
        <v>95</v>
      </c>
      <c r="B1085" s="187">
        <v>51300100100</v>
      </c>
      <c r="C1085" s="663" t="s">
        <v>1650</v>
      </c>
      <c r="D1085" s="664"/>
      <c r="E1085" s="664"/>
      <c r="F1085" s="664"/>
      <c r="G1085" s="664"/>
      <c r="H1085" s="664"/>
      <c r="I1085" s="670"/>
    </row>
    <row r="1086" spans="1:9" ht="15" thickBot="1" x14ac:dyDescent="0.35">
      <c r="A1086" s="188">
        <v>1</v>
      </c>
      <c r="B1086" s="188">
        <v>22020102</v>
      </c>
      <c r="C1086" s="189" t="s">
        <v>3349</v>
      </c>
      <c r="D1086" s="190">
        <v>2701690</v>
      </c>
      <c r="E1086" s="190">
        <v>1232860</v>
      </c>
      <c r="F1086" s="190">
        <v>4000000</v>
      </c>
      <c r="G1086" s="195">
        <v>2680000</v>
      </c>
      <c r="H1086" s="195">
        <v>2680000</v>
      </c>
      <c r="I1086" s="217"/>
    </row>
    <row r="1087" spans="1:9" ht="15" thickBot="1" x14ac:dyDescent="0.35">
      <c r="A1087" s="188">
        <v>2</v>
      </c>
      <c r="B1087" s="188">
        <v>22020202</v>
      </c>
      <c r="C1087" s="189" t="s">
        <v>3350</v>
      </c>
      <c r="D1087" s="190">
        <v>361139</v>
      </c>
      <c r="E1087" s="190">
        <v>395500</v>
      </c>
      <c r="F1087" s="190">
        <v>2300000</v>
      </c>
      <c r="G1087" s="195">
        <v>2300000</v>
      </c>
      <c r="H1087" s="195">
        <v>2300000</v>
      </c>
      <c r="I1087" s="217"/>
    </row>
    <row r="1088" spans="1:9" ht="17.399999999999999" thickBot="1" x14ac:dyDescent="0.35">
      <c r="A1088" s="188">
        <v>3</v>
      </c>
      <c r="B1088" s="188">
        <v>22020301</v>
      </c>
      <c r="C1088" s="189" t="s">
        <v>3352</v>
      </c>
      <c r="D1088" s="190">
        <v>830050</v>
      </c>
      <c r="E1088" s="190">
        <v>683040</v>
      </c>
      <c r="F1088" s="190">
        <v>2820000</v>
      </c>
      <c r="G1088" s="195">
        <v>2020000</v>
      </c>
      <c r="H1088" s="195">
        <v>2020000</v>
      </c>
      <c r="I1088" s="217"/>
    </row>
    <row r="1089" spans="1:9" ht="17.399999999999999" thickBot="1" x14ac:dyDescent="0.35">
      <c r="A1089" s="188">
        <v>4</v>
      </c>
      <c r="B1089" s="188">
        <v>22020401</v>
      </c>
      <c r="C1089" s="189" t="s">
        <v>3356</v>
      </c>
      <c r="D1089" s="190">
        <v>838400</v>
      </c>
      <c r="E1089" s="190">
        <v>2059050</v>
      </c>
      <c r="F1089" s="190">
        <v>2800000</v>
      </c>
      <c r="G1089" s="195">
        <v>1500000</v>
      </c>
      <c r="H1089" s="195">
        <v>1500000</v>
      </c>
      <c r="I1089" s="217"/>
    </row>
    <row r="1090" spans="1:9" ht="15" thickBot="1" x14ac:dyDescent="0.35">
      <c r="A1090" s="188">
        <v>5</v>
      </c>
      <c r="B1090" s="188">
        <v>22020402</v>
      </c>
      <c r="C1090" s="189" t="s">
        <v>3366</v>
      </c>
      <c r="D1090" s="190">
        <v>532891</v>
      </c>
      <c r="E1090" s="190">
        <v>389420</v>
      </c>
      <c r="F1090" s="190">
        <v>2670000</v>
      </c>
      <c r="G1090" s="195">
        <v>1000000</v>
      </c>
      <c r="H1090" s="195">
        <v>1000000</v>
      </c>
      <c r="I1090" s="217"/>
    </row>
    <row r="1091" spans="1:9" ht="15" thickBot="1" x14ac:dyDescent="0.35">
      <c r="A1091" s="188">
        <v>6</v>
      </c>
      <c r="B1091" s="188">
        <v>22020501</v>
      </c>
      <c r="C1091" s="189" t="s">
        <v>3370</v>
      </c>
      <c r="D1091" s="190">
        <v>600650</v>
      </c>
      <c r="E1091" s="190">
        <v>830780</v>
      </c>
      <c r="F1091" s="190">
        <v>2000000</v>
      </c>
      <c r="G1091" s="195">
        <v>1500000</v>
      </c>
      <c r="H1091" s="195">
        <v>1500000</v>
      </c>
      <c r="I1091" s="217"/>
    </row>
    <row r="1092" spans="1:9" ht="15" thickBot="1" x14ac:dyDescent="0.35">
      <c r="A1092" s="188">
        <v>7</v>
      </c>
      <c r="B1092" s="188">
        <v>22021001</v>
      </c>
      <c r="C1092" s="189" t="s">
        <v>3360</v>
      </c>
      <c r="D1092" s="190">
        <v>390500</v>
      </c>
      <c r="E1092" s="190">
        <v>229300</v>
      </c>
      <c r="F1092" s="190">
        <v>2900000</v>
      </c>
      <c r="G1092" s="195">
        <v>1000000</v>
      </c>
      <c r="H1092" s="195">
        <v>1000000</v>
      </c>
      <c r="I1092" s="217"/>
    </row>
    <row r="1093" spans="1:9" ht="15" thickBot="1" x14ac:dyDescent="0.35">
      <c r="A1093" s="188">
        <v>8</v>
      </c>
      <c r="B1093" s="188">
        <v>22021007</v>
      </c>
      <c r="C1093" s="189" t="s">
        <v>3362</v>
      </c>
      <c r="D1093" s="190">
        <v>555760</v>
      </c>
      <c r="E1093" s="190">
        <v>756250</v>
      </c>
      <c r="F1093" s="190">
        <v>2310000</v>
      </c>
      <c r="G1093" s="195">
        <v>1000000</v>
      </c>
      <c r="H1093" s="195">
        <v>1000000</v>
      </c>
      <c r="I1093" s="217"/>
    </row>
    <row r="1094" spans="1:9" ht="15" thickBot="1" x14ac:dyDescent="0.35">
      <c r="A1094" s="188">
        <v>9</v>
      </c>
      <c r="B1094" s="188">
        <v>22021041</v>
      </c>
      <c r="C1094" s="189" t="s">
        <v>3398</v>
      </c>
      <c r="D1094" s="190">
        <v>858920</v>
      </c>
      <c r="E1094" s="190">
        <v>73800</v>
      </c>
      <c r="F1094" s="190">
        <v>2200000</v>
      </c>
      <c r="G1094" s="195">
        <v>2000000</v>
      </c>
      <c r="H1094" s="195">
        <v>2000000</v>
      </c>
      <c r="I1094" s="217"/>
    </row>
    <row r="1095" spans="1:9" ht="15" thickBot="1" x14ac:dyDescent="0.35">
      <c r="A1095" s="665" t="s">
        <v>365</v>
      </c>
      <c r="B1095" s="666"/>
      <c r="C1095" s="667"/>
      <c r="D1095" s="191">
        <v>7670000</v>
      </c>
      <c r="E1095" s="191">
        <v>6650000</v>
      </c>
      <c r="F1095" s="191">
        <v>24000000</v>
      </c>
      <c r="G1095" s="196">
        <v>15000000</v>
      </c>
      <c r="H1095" s="196">
        <f>SUM(H1086:H1094)</f>
        <v>15000000</v>
      </c>
      <c r="I1095" s="217"/>
    </row>
    <row r="1096" spans="1:9" ht="15" customHeight="1" thickBot="1" x14ac:dyDescent="0.35">
      <c r="A1096" s="187">
        <v>96</v>
      </c>
      <c r="B1096" s="187">
        <v>51400100100</v>
      </c>
      <c r="C1096" s="663" t="s">
        <v>1612</v>
      </c>
      <c r="D1096" s="664"/>
      <c r="E1096" s="664"/>
      <c r="F1096" s="664"/>
      <c r="G1096" s="664"/>
      <c r="H1096" s="664"/>
      <c r="I1096" s="670"/>
    </row>
    <row r="1097" spans="1:9" ht="15" thickBot="1" x14ac:dyDescent="0.35">
      <c r="A1097" s="188">
        <v>1</v>
      </c>
      <c r="B1097" s="188">
        <v>22020102</v>
      </c>
      <c r="C1097" s="189" t="s">
        <v>3349</v>
      </c>
      <c r="D1097" s="190">
        <v>3420600</v>
      </c>
      <c r="E1097" s="190">
        <v>1351000</v>
      </c>
      <c r="F1097" s="190">
        <v>3500000</v>
      </c>
      <c r="G1097" s="195">
        <v>7000000</v>
      </c>
      <c r="H1097" s="195">
        <v>4650000</v>
      </c>
      <c r="I1097" s="217"/>
    </row>
    <row r="1098" spans="1:9" ht="15" thickBot="1" x14ac:dyDescent="0.35">
      <c r="A1098" s="188">
        <v>2</v>
      </c>
      <c r="B1098" s="188">
        <v>22020201</v>
      </c>
      <c r="C1098" s="189" t="s">
        <v>3363</v>
      </c>
      <c r="D1098" s="190">
        <v>363000</v>
      </c>
      <c r="E1098" s="190">
        <v>124000</v>
      </c>
      <c r="F1098" s="190">
        <v>500000</v>
      </c>
      <c r="G1098" s="195">
        <v>250000</v>
      </c>
      <c r="H1098" s="195">
        <v>250000</v>
      </c>
      <c r="I1098" s="217"/>
    </row>
    <row r="1099" spans="1:9" ht="15" thickBot="1" x14ac:dyDescent="0.35">
      <c r="A1099" s="188">
        <v>3</v>
      </c>
      <c r="B1099" s="188">
        <v>22020202</v>
      </c>
      <c r="C1099" s="189" t="s">
        <v>3350</v>
      </c>
      <c r="D1099" s="190">
        <v>5000</v>
      </c>
      <c r="E1099" s="190">
        <v>20000</v>
      </c>
      <c r="F1099" s="190">
        <v>500000</v>
      </c>
      <c r="G1099" s="195">
        <v>100000</v>
      </c>
      <c r="H1099" s="195">
        <v>100000</v>
      </c>
      <c r="I1099" s="217"/>
    </row>
    <row r="1100" spans="1:9" ht="17.399999999999999" thickBot="1" x14ac:dyDescent="0.35">
      <c r="A1100" s="188">
        <v>4</v>
      </c>
      <c r="B1100" s="188">
        <v>22020301</v>
      </c>
      <c r="C1100" s="189" t="s">
        <v>3352</v>
      </c>
      <c r="D1100" s="190">
        <v>353000</v>
      </c>
      <c r="E1100" s="190">
        <v>407000</v>
      </c>
      <c r="F1100" s="190">
        <v>2000000</v>
      </c>
      <c r="G1100" s="195">
        <v>1000000</v>
      </c>
      <c r="H1100" s="195">
        <v>1000000</v>
      </c>
      <c r="I1100" s="217"/>
    </row>
    <row r="1101" spans="1:9" ht="15" thickBot="1" x14ac:dyDescent="0.35">
      <c r="A1101" s="188">
        <v>5</v>
      </c>
      <c r="B1101" s="188">
        <v>22020305</v>
      </c>
      <c r="C1101" s="189" t="s">
        <v>3355</v>
      </c>
      <c r="D1101" s="190">
        <v>190000</v>
      </c>
      <c r="E1101" s="190">
        <v>166000</v>
      </c>
      <c r="F1101" s="190">
        <v>1000000</v>
      </c>
      <c r="G1101" s="195">
        <v>500000</v>
      </c>
      <c r="H1101" s="195">
        <v>500000</v>
      </c>
      <c r="I1101" s="217"/>
    </row>
    <row r="1102" spans="1:9" ht="17.399999999999999" thickBot="1" x14ac:dyDescent="0.35">
      <c r="A1102" s="188">
        <v>6</v>
      </c>
      <c r="B1102" s="188">
        <v>22020401</v>
      </c>
      <c r="C1102" s="189" t="s">
        <v>3356</v>
      </c>
      <c r="D1102" s="190">
        <v>8783050</v>
      </c>
      <c r="E1102" s="190">
        <v>1916117.5</v>
      </c>
      <c r="F1102" s="190">
        <v>8000000</v>
      </c>
      <c r="G1102" s="195">
        <v>2150000</v>
      </c>
      <c r="H1102" s="195">
        <v>1150000</v>
      </c>
      <c r="I1102" s="217"/>
    </row>
    <row r="1103" spans="1:9" ht="15" thickBot="1" x14ac:dyDescent="0.35">
      <c r="A1103" s="188">
        <v>7</v>
      </c>
      <c r="B1103" s="188">
        <v>22020402</v>
      </c>
      <c r="C1103" s="189" t="s">
        <v>3366</v>
      </c>
      <c r="D1103" s="190">
        <v>569150</v>
      </c>
      <c r="E1103" s="190">
        <v>142000</v>
      </c>
      <c r="F1103" s="190">
        <v>3000000</v>
      </c>
      <c r="G1103" s="195">
        <v>1500000</v>
      </c>
      <c r="H1103" s="195">
        <v>1500000</v>
      </c>
      <c r="I1103" s="217"/>
    </row>
    <row r="1104" spans="1:9" ht="15" thickBot="1" x14ac:dyDescent="0.35">
      <c r="A1104" s="188">
        <v>8</v>
      </c>
      <c r="B1104" s="188">
        <v>22020501</v>
      </c>
      <c r="C1104" s="189" t="s">
        <v>3370</v>
      </c>
      <c r="D1104" s="190">
        <v>20000</v>
      </c>
      <c r="E1104" s="190">
        <v>221000</v>
      </c>
      <c r="F1104" s="190">
        <v>3000000</v>
      </c>
      <c r="G1104" s="195">
        <v>2000000</v>
      </c>
      <c r="H1104" s="195">
        <v>2000000</v>
      </c>
      <c r="I1104" s="217"/>
    </row>
    <row r="1105" spans="1:9" ht="15" thickBot="1" x14ac:dyDescent="0.35">
      <c r="A1105" s="188">
        <v>9</v>
      </c>
      <c r="B1105" s="188">
        <v>22021001</v>
      </c>
      <c r="C1105" s="189" t="s">
        <v>3360</v>
      </c>
      <c r="D1105" s="190">
        <v>311750</v>
      </c>
      <c r="E1105" s="190">
        <v>90000</v>
      </c>
      <c r="F1105" s="190">
        <v>500000</v>
      </c>
      <c r="G1105" s="195">
        <v>1000000</v>
      </c>
      <c r="H1105" s="195">
        <v>1000000</v>
      </c>
      <c r="I1105" s="217"/>
    </row>
    <row r="1106" spans="1:9" ht="15" thickBot="1" x14ac:dyDescent="0.35">
      <c r="A1106" s="188">
        <v>10</v>
      </c>
      <c r="B1106" s="188">
        <v>22021007</v>
      </c>
      <c r="C1106" s="189" t="s">
        <v>3362</v>
      </c>
      <c r="D1106" s="190">
        <v>1953500</v>
      </c>
      <c r="E1106" s="190">
        <v>720000</v>
      </c>
      <c r="F1106" s="190">
        <v>3000000</v>
      </c>
      <c r="G1106" s="195">
        <v>2500000</v>
      </c>
      <c r="H1106" s="195">
        <v>1500000</v>
      </c>
      <c r="I1106" s="217"/>
    </row>
    <row r="1107" spans="1:9" ht="15" thickBot="1" x14ac:dyDescent="0.35">
      <c r="A1107" s="665" t="s">
        <v>365</v>
      </c>
      <c r="B1107" s="666"/>
      <c r="C1107" s="667"/>
      <c r="D1107" s="191">
        <v>15969050</v>
      </c>
      <c r="E1107" s="191">
        <v>5157117.5</v>
      </c>
      <c r="F1107" s="191">
        <v>25000000</v>
      </c>
      <c r="G1107" s="196">
        <v>18000000</v>
      </c>
      <c r="H1107" s="196">
        <f>SUM(H1097:H1106)</f>
        <v>13650000</v>
      </c>
      <c r="I1107" s="217"/>
    </row>
    <row r="1108" spans="1:9" ht="15" customHeight="1" thickBot="1" x14ac:dyDescent="0.35">
      <c r="A1108" s="187">
        <v>97</v>
      </c>
      <c r="B1108" s="187">
        <v>51400100200</v>
      </c>
      <c r="C1108" s="663" t="s">
        <v>11</v>
      </c>
      <c r="D1108" s="664"/>
      <c r="E1108" s="664"/>
      <c r="F1108" s="664"/>
      <c r="G1108" s="664"/>
      <c r="H1108" s="664"/>
      <c r="I1108" s="670"/>
    </row>
    <row r="1109" spans="1:9" ht="15" thickBot="1" x14ac:dyDescent="0.35">
      <c r="A1109" s="188">
        <v>1</v>
      </c>
      <c r="B1109" s="188">
        <v>22020102</v>
      </c>
      <c r="C1109" s="189" t="s">
        <v>3349</v>
      </c>
      <c r="D1109" s="190">
        <v>572700</v>
      </c>
      <c r="E1109" s="190">
        <v>200000</v>
      </c>
      <c r="F1109" s="190">
        <v>600000</v>
      </c>
      <c r="G1109" s="195">
        <v>600000</v>
      </c>
      <c r="H1109" s="190">
        <v>600000</v>
      </c>
      <c r="I1109" s="217"/>
    </row>
    <row r="1110" spans="1:9" ht="15" thickBot="1" x14ac:dyDescent="0.35">
      <c r="A1110" s="188">
        <v>2</v>
      </c>
      <c r="B1110" s="188">
        <v>22020202</v>
      </c>
      <c r="C1110" s="189" t="s">
        <v>3350</v>
      </c>
      <c r="D1110" s="190">
        <v>49500</v>
      </c>
      <c r="E1110" s="190">
        <v>25000</v>
      </c>
      <c r="F1110" s="190">
        <v>50000</v>
      </c>
      <c r="G1110" s="195">
        <v>100000</v>
      </c>
      <c r="H1110" s="190">
        <v>50000</v>
      </c>
      <c r="I1110" s="217"/>
    </row>
    <row r="1111" spans="1:9" ht="17.399999999999999" thickBot="1" x14ac:dyDescent="0.35">
      <c r="A1111" s="188">
        <v>3</v>
      </c>
      <c r="B1111" s="188">
        <v>22020301</v>
      </c>
      <c r="C1111" s="189" t="s">
        <v>3352</v>
      </c>
      <c r="D1111" s="190">
        <v>100000</v>
      </c>
      <c r="E1111" s="190">
        <v>50000</v>
      </c>
      <c r="F1111" s="190">
        <v>150000</v>
      </c>
      <c r="G1111" s="195">
        <v>600000</v>
      </c>
      <c r="H1111" s="190">
        <v>150000</v>
      </c>
      <c r="I1111" s="217"/>
    </row>
    <row r="1112" spans="1:9" ht="15" thickBot="1" x14ac:dyDescent="0.35">
      <c r="A1112" s="188">
        <v>4</v>
      </c>
      <c r="B1112" s="188">
        <v>22020305</v>
      </c>
      <c r="C1112" s="189" t="s">
        <v>3355</v>
      </c>
      <c r="D1112" s="190">
        <v>30000</v>
      </c>
      <c r="E1112" s="190">
        <v>10000</v>
      </c>
      <c r="F1112" s="190">
        <v>100000</v>
      </c>
      <c r="G1112" s="195">
        <v>100000</v>
      </c>
      <c r="H1112" s="190">
        <v>100000</v>
      </c>
      <c r="I1112" s="217"/>
    </row>
    <row r="1113" spans="1:9" ht="17.399999999999999" thickBot="1" x14ac:dyDescent="0.35">
      <c r="A1113" s="188">
        <v>5</v>
      </c>
      <c r="B1113" s="188">
        <v>22020401</v>
      </c>
      <c r="C1113" s="189" t="s">
        <v>3356</v>
      </c>
      <c r="D1113" s="190">
        <v>69000</v>
      </c>
      <c r="E1113" s="190">
        <v>100000</v>
      </c>
      <c r="F1113" s="190">
        <v>150000</v>
      </c>
      <c r="G1113" s="195">
        <v>400000</v>
      </c>
      <c r="H1113" s="190">
        <v>150000</v>
      </c>
      <c r="I1113" s="217"/>
    </row>
    <row r="1114" spans="1:9" ht="15" thickBot="1" x14ac:dyDescent="0.35">
      <c r="A1114" s="188">
        <v>6</v>
      </c>
      <c r="B1114" s="188">
        <v>22020402</v>
      </c>
      <c r="C1114" s="189" t="s">
        <v>3366</v>
      </c>
      <c r="D1114" s="190">
        <v>200000</v>
      </c>
      <c r="E1114" s="190">
        <v>20000</v>
      </c>
      <c r="F1114" s="190">
        <v>150000</v>
      </c>
      <c r="G1114" s="195">
        <v>100000</v>
      </c>
      <c r="H1114" s="190">
        <v>150000</v>
      </c>
      <c r="I1114" s="217"/>
    </row>
    <row r="1115" spans="1:9" ht="15" thickBot="1" x14ac:dyDescent="0.35">
      <c r="A1115" s="188">
        <v>7</v>
      </c>
      <c r="B1115" s="188">
        <v>22020501</v>
      </c>
      <c r="C1115" s="189" t="s">
        <v>3370</v>
      </c>
      <c r="D1115" s="190">
        <v>300000</v>
      </c>
      <c r="E1115" s="190">
        <v>473000</v>
      </c>
      <c r="F1115" s="190">
        <v>800000</v>
      </c>
      <c r="G1115" s="195">
        <v>2500000</v>
      </c>
      <c r="H1115" s="190">
        <v>800000</v>
      </c>
      <c r="I1115" s="217"/>
    </row>
    <row r="1116" spans="1:9" ht="15" thickBot="1" x14ac:dyDescent="0.35">
      <c r="A1116" s="188">
        <v>8</v>
      </c>
      <c r="B1116" s="188">
        <v>22020803</v>
      </c>
      <c r="C1116" s="189" t="s">
        <v>3373</v>
      </c>
      <c r="D1116" s="190">
        <v>221300</v>
      </c>
      <c r="E1116" s="190">
        <v>150000</v>
      </c>
      <c r="F1116" s="190">
        <v>400000</v>
      </c>
      <c r="G1116" s="195">
        <v>500000</v>
      </c>
      <c r="H1116" s="190">
        <v>400000</v>
      </c>
      <c r="I1116" s="217"/>
    </row>
    <row r="1117" spans="1:9" ht="15" thickBot="1" x14ac:dyDescent="0.35">
      <c r="A1117" s="188">
        <v>9</v>
      </c>
      <c r="B1117" s="188">
        <v>22021001</v>
      </c>
      <c r="C1117" s="189" t="s">
        <v>3360</v>
      </c>
      <c r="D1117" s="190">
        <v>64000</v>
      </c>
      <c r="E1117" s="190">
        <v>10000</v>
      </c>
      <c r="F1117" s="190">
        <v>100000</v>
      </c>
      <c r="G1117" s="195">
        <v>100000</v>
      </c>
      <c r="H1117" s="190">
        <v>100000</v>
      </c>
      <c r="I1117" s="217"/>
    </row>
    <row r="1118" spans="1:9" ht="15" thickBot="1" x14ac:dyDescent="0.35">
      <c r="A1118" s="188">
        <v>10</v>
      </c>
      <c r="B1118" s="188">
        <v>22021007</v>
      </c>
      <c r="C1118" s="189" t="s">
        <v>3362</v>
      </c>
      <c r="D1118" s="190">
        <v>3469500</v>
      </c>
      <c r="E1118" s="190">
        <v>685000</v>
      </c>
      <c r="F1118" s="190">
        <v>3500000</v>
      </c>
      <c r="G1118" s="195">
        <v>5000000</v>
      </c>
      <c r="H1118" s="190">
        <v>2700000</v>
      </c>
      <c r="I1118" s="217"/>
    </row>
    <row r="1119" spans="1:9" ht="15" thickBot="1" x14ac:dyDescent="0.35">
      <c r="A1119" s="665" t="s">
        <v>365</v>
      </c>
      <c r="B1119" s="666"/>
      <c r="C1119" s="667"/>
      <c r="D1119" s="191">
        <v>5076000</v>
      </c>
      <c r="E1119" s="191">
        <v>1723000</v>
      </c>
      <c r="F1119" s="191">
        <v>6000000</v>
      </c>
      <c r="G1119" s="196">
        <v>10000000</v>
      </c>
      <c r="H1119" s="196">
        <f>SUM(H1109:H1118)</f>
        <v>5200000</v>
      </c>
      <c r="I1119" s="217"/>
    </row>
    <row r="1120" spans="1:9" ht="15" thickBot="1" x14ac:dyDescent="0.35">
      <c r="A1120" s="187">
        <v>98</v>
      </c>
      <c r="B1120" s="187">
        <v>51700100200</v>
      </c>
      <c r="C1120" s="663" t="s">
        <v>3175</v>
      </c>
      <c r="D1120" s="664"/>
      <c r="E1120" s="664"/>
      <c r="F1120" s="664"/>
      <c r="G1120" s="664"/>
      <c r="H1120" s="664"/>
      <c r="I1120" s="670"/>
    </row>
    <row r="1121" spans="1:9" ht="15" thickBot="1" x14ac:dyDescent="0.35">
      <c r="A1121" s="188">
        <v>1</v>
      </c>
      <c r="B1121" s="188">
        <v>22020102</v>
      </c>
      <c r="C1121" s="189" t="s">
        <v>3349</v>
      </c>
      <c r="D1121" s="190">
        <v>540000</v>
      </c>
      <c r="E1121" s="192">
        <v>0</v>
      </c>
      <c r="F1121" s="190">
        <v>2500000</v>
      </c>
      <c r="G1121" s="195">
        <v>1500000</v>
      </c>
      <c r="H1121" s="195">
        <v>1000000</v>
      </c>
      <c r="I1121" s="217"/>
    </row>
    <row r="1122" spans="1:9" ht="15" thickBot="1" x14ac:dyDescent="0.35">
      <c r="A1122" s="188">
        <v>2</v>
      </c>
      <c r="B1122" s="188">
        <v>22020202</v>
      </c>
      <c r="C1122" s="189" t="s">
        <v>3350</v>
      </c>
      <c r="D1122" s="190">
        <v>195425</v>
      </c>
      <c r="E1122" s="192">
        <v>0</v>
      </c>
      <c r="F1122" s="190">
        <v>50000</v>
      </c>
      <c r="G1122" s="195">
        <v>100000</v>
      </c>
      <c r="H1122" s="195">
        <v>100000</v>
      </c>
      <c r="I1122" s="217"/>
    </row>
    <row r="1123" spans="1:9" ht="17.399999999999999" thickBot="1" x14ac:dyDescent="0.35">
      <c r="A1123" s="188">
        <v>3</v>
      </c>
      <c r="B1123" s="188">
        <v>22020301</v>
      </c>
      <c r="C1123" s="189" t="s">
        <v>3352</v>
      </c>
      <c r="D1123" s="190">
        <v>620000</v>
      </c>
      <c r="E1123" s="192">
        <v>0</v>
      </c>
      <c r="F1123" s="190">
        <v>1000000</v>
      </c>
      <c r="G1123" s="195">
        <v>1000000</v>
      </c>
      <c r="H1123" s="195">
        <v>500000</v>
      </c>
      <c r="I1123" s="217"/>
    </row>
    <row r="1124" spans="1:9" ht="17.399999999999999" thickBot="1" x14ac:dyDescent="0.35">
      <c r="A1124" s="188">
        <v>4</v>
      </c>
      <c r="B1124" s="188">
        <v>22020401</v>
      </c>
      <c r="C1124" s="189" t="s">
        <v>3356</v>
      </c>
      <c r="D1124" s="190">
        <v>420000</v>
      </c>
      <c r="E1124" s="192">
        <v>0</v>
      </c>
      <c r="F1124" s="190">
        <v>1500000</v>
      </c>
      <c r="G1124" s="195">
        <v>1000000</v>
      </c>
      <c r="H1124" s="195">
        <v>500000</v>
      </c>
      <c r="I1124" s="217"/>
    </row>
    <row r="1125" spans="1:9" ht="15" thickBot="1" x14ac:dyDescent="0.35">
      <c r="A1125" s="188">
        <v>5</v>
      </c>
      <c r="B1125" s="188">
        <v>22020402</v>
      </c>
      <c r="C1125" s="189" t="s">
        <v>3366</v>
      </c>
      <c r="D1125" s="190">
        <v>420000</v>
      </c>
      <c r="E1125" s="192">
        <v>0</v>
      </c>
      <c r="F1125" s="190">
        <v>500000</v>
      </c>
      <c r="G1125" s="195">
        <v>600000</v>
      </c>
      <c r="H1125" s="195">
        <v>400000</v>
      </c>
      <c r="I1125" s="217"/>
    </row>
    <row r="1126" spans="1:9" ht="15" thickBot="1" x14ac:dyDescent="0.35">
      <c r="A1126" s="188">
        <v>6</v>
      </c>
      <c r="B1126" s="188">
        <v>22021001</v>
      </c>
      <c r="C1126" s="189" t="s">
        <v>3360</v>
      </c>
      <c r="D1126" s="190">
        <v>150000</v>
      </c>
      <c r="E1126" s="192">
        <v>0</v>
      </c>
      <c r="F1126" s="190">
        <v>250000</v>
      </c>
      <c r="G1126" s="195">
        <v>150000</v>
      </c>
      <c r="H1126" s="195">
        <v>150000</v>
      </c>
      <c r="I1126" s="217"/>
    </row>
    <row r="1127" spans="1:9" ht="15" thickBot="1" x14ac:dyDescent="0.35">
      <c r="A1127" s="188">
        <v>7</v>
      </c>
      <c r="B1127" s="188">
        <v>22021007</v>
      </c>
      <c r="C1127" s="189" t="s">
        <v>3362</v>
      </c>
      <c r="D1127" s="190">
        <v>526000</v>
      </c>
      <c r="E1127" s="192">
        <v>0</v>
      </c>
      <c r="F1127" s="190">
        <v>200000</v>
      </c>
      <c r="G1127" s="195">
        <v>150000</v>
      </c>
      <c r="H1127" s="195">
        <v>150000</v>
      </c>
      <c r="I1127" s="217"/>
    </row>
    <row r="1128" spans="1:9" ht="15" thickBot="1" x14ac:dyDescent="0.35">
      <c r="A1128" s="665" t="s">
        <v>365</v>
      </c>
      <c r="B1128" s="666"/>
      <c r="C1128" s="667"/>
      <c r="D1128" s="191">
        <v>2871425</v>
      </c>
      <c r="E1128" s="193">
        <v>0</v>
      </c>
      <c r="F1128" s="191">
        <v>6000000</v>
      </c>
      <c r="G1128" s="196">
        <v>4500000</v>
      </c>
      <c r="H1128" s="196">
        <f>SUM(H1121:H1127)</f>
        <v>2800000</v>
      </c>
      <c r="I1128" s="217"/>
    </row>
    <row r="1129" spans="1:9" ht="15" customHeight="1" thickBot="1" x14ac:dyDescent="0.35">
      <c r="A1129" s="187">
        <v>99</v>
      </c>
      <c r="B1129" s="187">
        <v>51700100300</v>
      </c>
      <c r="C1129" s="663" t="s">
        <v>1996</v>
      </c>
      <c r="D1129" s="664"/>
      <c r="E1129" s="664"/>
      <c r="F1129" s="664"/>
      <c r="G1129" s="664"/>
      <c r="H1129" s="664"/>
      <c r="I1129" s="670"/>
    </row>
    <row r="1130" spans="1:9" ht="15" thickBot="1" x14ac:dyDescent="0.35">
      <c r="A1130" s="188">
        <v>1</v>
      </c>
      <c r="B1130" s="188">
        <v>22020102</v>
      </c>
      <c r="C1130" s="189" t="s">
        <v>3349</v>
      </c>
      <c r="D1130" s="192">
        <v>0</v>
      </c>
      <c r="E1130" s="192">
        <v>0</v>
      </c>
      <c r="F1130" s="190">
        <v>270000</v>
      </c>
      <c r="G1130" s="195">
        <v>1125000</v>
      </c>
      <c r="H1130" s="195">
        <v>425000</v>
      </c>
      <c r="I1130" s="217"/>
    </row>
    <row r="1131" spans="1:9" ht="15" thickBot="1" x14ac:dyDescent="0.35">
      <c r="A1131" s="188">
        <v>2</v>
      </c>
      <c r="B1131" s="188">
        <v>22020202</v>
      </c>
      <c r="C1131" s="189" t="s">
        <v>3350</v>
      </c>
      <c r="D1131" s="192">
        <v>0</v>
      </c>
      <c r="E1131" s="192">
        <v>0</v>
      </c>
      <c r="F1131" s="190">
        <v>60000</v>
      </c>
      <c r="G1131" s="195">
        <v>250000</v>
      </c>
      <c r="H1131" s="195">
        <v>150000</v>
      </c>
      <c r="I1131" s="217"/>
    </row>
    <row r="1132" spans="1:9" ht="17.399999999999999" thickBot="1" x14ac:dyDescent="0.35">
      <c r="A1132" s="188">
        <v>3</v>
      </c>
      <c r="B1132" s="188">
        <v>22020301</v>
      </c>
      <c r="C1132" s="189" t="s">
        <v>3352</v>
      </c>
      <c r="D1132" s="192">
        <v>0</v>
      </c>
      <c r="E1132" s="192">
        <v>0</v>
      </c>
      <c r="F1132" s="190">
        <v>180000</v>
      </c>
      <c r="G1132" s="195">
        <v>750000</v>
      </c>
      <c r="H1132" s="195">
        <v>150000</v>
      </c>
      <c r="I1132" s="217"/>
    </row>
    <row r="1133" spans="1:9" ht="15" thickBot="1" x14ac:dyDescent="0.35">
      <c r="A1133" s="188">
        <v>4</v>
      </c>
      <c r="B1133" s="188">
        <v>22020305</v>
      </c>
      <c r="C1133" s="189" t="s">
        <v>3355</v>
      </c>
      <c r="D1133" s="192">
        <v>0</v>
      </c>
      <c r="E1133" s="192">
        <v>0</v>
      </c>
      <c r="F1133" s="190">
        <v>80000</v>
      </c>
      <c r="G1133" s="195">
        <v>336000</v>
      </c>
      <c r="H1133" s="195">
        <v>336000</v>
      </c>
      <c r="I1133" s="217"/>
    </row>
    <row r="1134" spans="1:9" ht="17.399999999999999" thickBot="1" x14ac:dyDescent="0.35">
      <c r="A1134" s="188">
        <v>5</v>
      </c>
      <c r="B1134" s="188">
        <v>22020401</v>
      </c>
      <c r="C1134" s="189" t="s">
        <v>3356</v>
      </c>
      <c r="D1134" s="192">
        <v>0</v>
      </c>
      <c r="E1134" s="192">
        <v>0</v>
      </c>
      <c r="F1134" s="190">
        <v>130000</v>
      </c>
      <c r="G1134" s="195">
        <v>541000</v>
      </c>
      <c r="H1134" s="195">
        <v>341000</v>
      </c>
      <c r="I1134" s="217"/>
    </row>
    <row r="1135" spans="1:9" ht="15" thickBot="1" x14ac:dyDescent="0.35">
      <c r="A1135" s="188">
        <v>6</v>
      </c>
      <c r="B1135" s="188">
        <v>22020402</v>
      </c>
      <c r="C1135" s="189" t="s">
        <v>3366</v>
      </c>
      <c r="D1135" s="192">
        <v>0</v>
      </c>
      <c r="E1135" s="192">
        <v>0</v>
      </c>
      <c r="F1135" s="190">
        <v>150000</v>
      </c>
      <c r="G1135" s="195">
        <v>625000</v>
      </c>
      <c r="H1135" s="195">
        <v>325000</v>
      </c>
      <c r="I1135" s="217"/>
    </row>
    <row r="1136" spans="1:9" ht="15" thickBot="1" x14ac:dyDescent="0.35">
      <c r="A1136" s="188">
        <v>7</v>
      </c>
      <c r="B1136" s="188">
        <v>22020501</v>
      </c>
      <c r="C1136" s="189" t="s">
        <v>3370</v>
      </c>
      <c r="D1136" s="192">
        <v>0</v>
      </c>
      <c r="E1136" s="192">
        <v>0</v>
      </c>
      <c r="F1136" s="190">
        <v>120000</v>
      </c>
      <c r="G1136" s="195">
        <v>500000</v>
      </c>
      <c r="H1136" s="195">
        <v>400000</v>
      </c>
      <c r="I1136" s="217"/>
    </row>
    <row r="1137" spans="1:9" ht="15" thickBot="1" x14ac:dyDescent="0.35">
      <c r="A1137" s="188">
        <v>8</v>
      </c>
      <c r="B1137" s="188">
        <v>22021001</v>
      </c>
      <c r="C1137" s="189" t="s">
        <v>3360</v>
      </c>
      <c r="D1137" s="192">
        <v>0</v>
      </c>
      <c r="E1137" s="192">
        <v>0</v>
      </c>
      <c r="F1137" s="190">
        <v>110000</v>
      </c>
      <c r="G1137" s="195">
        <v>457000</v>
      </c>
      <c r="H1137" s="195">
        <v>257000</v>
      </c>
      <c r="I1137" s="217"/>
    </row>
    <row r="1138" spans="1:9" ht="15" thickBot="1" x14ac:dyDescent="0.35">
      <c r="A1138" s="188">
        <v>9</v>
      </c>
      <c r="B1138" s="188">
        <v>22021007</v>
      </c>
      <c r="C1138" s="189" t="s">
        <v>3362</v>
      </c>
      <c r="D1138" s="192">
        <v>0</v>
      </c>
      <c r="E1138" s="192">
        <v>0</v>
      </c>
      <c r="F1138" s="190">
        <v>100000</v>
      </c>
      <c r="G1138" s="195">
        <v>416000</v>
      </c>
      <c r="H1138" s="195">
        <v>216000</v>
      </c>
      <c r="I1138" s="217"/>
    </row>
    <row r="1139" spans="1:9" ht="15" thickBot="1" x14ac:dyDescent="0.35">
      <c r="A1139" s="665" t="s">
        <v>365</v>
      </c>
      <c r="B1139" s="666"/>
      <c r="C1139" s="667"/>
      <c r="D1139" s="193">
        <v>0</v>
      </c>
      <c r="E1139" s="193">
        <v>0</v>
      </c>
      <c r="F1139" s="191">
        <v>1200000</v>
      </c>
      <c r="G1139" s="196">
        <v>5000000</v>
      </c>
      <c r="H1139" s="196">
        <f>SUM(H1130:H1138)</f>
        <v>2600000</v>
      </c>
      <c r="I1139" s="217"/>
    </row>
    <row r="1140" spans="1:9" ht="15" customHeight="1" thickBot="1" x14ac:dyDescent="0.35">
      <c r="A1140" s="187">
        <v>100</v>
      </c>
      <c r="B1140" s="187">
        <v>51700100100</v>
      </c>
      <c r="C1140" s="663" t="s">
        <v>941</v>
      </c>
      <c r="D1140" s="664"/>
      <c r="E1140" s="664"/>
      <c r="F1140" s="664"/>
      <c r="G1140" s="664"/>
      <c r="H1140" s="664"/>
      <c r="I1140" s="670"/>
    </row>
    <row r="1141" spans="1:9" ht="15" thickBot="1" x14ac:dyDescent="0.35">
      <c r="A1141" s="188">
        <v>1</v>
      </c>
      <c r="B1141" s="188">
        <v>22020102</v>
      </c>
      <c r="C1141" s="189" t="s">
        <v>3349</v>
      </c>
      <c r="D1141" s="190">
        <v>3202500</v>
      </c>
      <c r="E1141" s="190">
        <v>4270000</v>
      </c>
      <c r="F1141" s="190">
        <v>7000000</v>
      </c>
      <c r="G1141" s="195">
        <v>6500000</v>
      </c>
      <c r="H1141" s="195">
        <v>6500000</v>
      </c>
      <c r="I1141" s="217"/>
    </row>
    <row r="1142" spans="1:9" ht="15" thickBot="1" x14ac:dyDescent="0.35">
      <c r="A1142" s="188">
        <v>2</v>
      </c>
      <c r="B1142" s="188">
        <v>22020202</v>
      </c>
      <c r="C1142" s="189" t="s">
        <v>3350</v>
      </c>
      <c r="D1142" s="190">
        <v>457500</v>
      </c>
      <c r="E1142" s="190">
        <v>600000</v>
      </c>
      <c r="F1142" s="190">
        <v>1000000</v>
      </c>
      <c r="G1142" s="195">
        <v>1000000</v>
      </c>
      <c r="H1142" s="195">
        <v>1000000</v>
      </c>
      <c r="I1142" s="217"/>
    </row>
    <row r="1143" spans="1:9" ht="17.399999999999999" thickBot="1" x14ac:dyDescent="0.35">
      <c r="A1143" s="188">
        <v>3</v>
      </c>
      <c r="B1143" s="188">
        <v>22020301</v>
      </c>
      <c r="C1143" s="189" t="s">
        <v>3352</v>
      </c>
      <c r="D1143" s="190">
        <v>2745000</v>
      </c>
      <c r="E1143" s="190">
        <v>3350000</v>
      </c>
      <c r="F1143" s="190">
        <v>5500000</v>
      </c>
      <c r="G1143" s="195">
        <v>5000000</v>
      </c>
      <c r="H1143" s="195">
        <v>5000000</v>
      </c>
      <c r="I1143" s="217"/>
    </row>
    <row r="1144" spans="1:9" ht="15" thickBot="1" x14ac:dyDescent="0.35">
      <c r="A1144" s="188">
        <v>4</v>
      </c>
      <c r="B1144" s="188">
        <v>22020306</v>
      </c>
      <c r="C1144" s="189" t="s">
        <v>3383</v>
      </c>
      <c r="D1144" s="190">
        <v>443775</v>
      </c>
      <c r="E1144" s="190">
        <v>400000</v>
      </c>
      <c r="F1144" s="190">
        <v>600000</v>
      </c>
      <c r="G1144" s="195">
        <v>500000</v>
      </c>
      <c r="H1144" s="195">
        <v>500000</v>
      </c>
      <c r="I1144" s="217"/>
    </row>
    <row r="1145" spans="1:9" ht="17.399999999999999" thickBot="1" x14ac:dyDescent="0.35">
      <c r="A1145" s="188">
        <v>5</v>
      </c>
      <c r="B1145" s="188">
        <v>22020401</v>
      </c>
      <c r="C1145" s="189" t="s">
        <v>3356</v>
      </c>
      <c r="D1145" s="190">
        <v>1830000</v>
      </c>
      <c r="E1145" s="190">
        <v>2130000</v>
      </c>
      <c r="F1145" s="190">
        <v>3500000</v>
      </c>
      <c r="G1145" s="195">
        <v>3500000</v>
      </c>
      <c r="H1145" s="195">
        <v>1825000</v>
      </c>
      <c r="I1145" s="217"/>
    </row>
    <row r="1146" spans="1:9" ht="15" thickBot="1" x14ac:dyDescent="0.35">
      <c r="A1146" s="188">
        <v>6</v>
      </c>
      <c r="B1146" s="188">
        <v>22020402</v>
      </c>
      <c r="C1146" s="189" t="s">
        <v>3366</v>
      </c>
      <c r="D1146" s="190">
        <v>915000</v>
      </c>
      <c r="E1146" s="190">
        <v>850000</v>
      </c>
      <c r="F1146" s="190">
        <v>1400000</v>
      </c>
      <c r="G1146" s="195">
        <v>1500000</v>
      </c>
      <c r="H1146" s="195">
        <v>1000000</v>
      </c>
      <c r="I1146" s="217"/>
    </row>
    <row r="1147" spans="1:9" ht="15" thickBot="1" x14ac:dyDescent="0.35">
      <c r="A1147" s="188">
        <v>7</v>
      </c>
      <c r="B1147" s="188">
        <v>22020501</v>
      </c>
      <c r="C1147" s="189" t="s">
        <v>3370</v>
      </c>
      <c r="D1147" s="190">
        <v>2287500</v>
      </c>
      <c r="E1147" s="190">
        <v>3569285</v>
      </c>
      <c r="F1147" s="190">
        <v>3000000</v>
      </c>
      <c r="G1147" s="195">
        <v>2500000</v>
      </c>
      <c r="H1147" s="195">
        <v>2000000</v>
      </c>
      <c r="I1147" s="217"/>
    </row>
    <row r="1148" spans="1:9" ht="15" thickBot="1" x14ac:dyDescent="0.35">
      <c r="A1148" s="188">
        <v>8</v>
      </c>
      <c r="B1148" s="188">
        <v>22021001</v>
      </c>
      <c r="C1148" s="189" t="s">
        <v>3360</v>
      </c>
      <c r="D1148" s="190">
        <v>1157475</v>
      </c>
      <c r="E1148" s="190">
        <v>1220000</v>
      </c>
      <c r="F1148" s="190">
        <v>2000000</v>
      </c>
      <c r="G1148" s="195">
        <v>1500000</v>
      </c>
      <c r="H1148" s="195">
        <v>1000000</v>
      </c>
      <c r="I1148" s="217"/>
    </row>
    <row r="1149" spans="1:9" ht="15" thickBot="1" x14ac:dyDescent="0.35">
      <c r="A1149" s="188">
        <v>9</v>
      </c>
      <c r="B1149" s="188">
        <v>22021007</v>
      </c>
      <c r="C1149" s="189" t="s">
        <v>3362</v>
      </c>
      <c r="D1149" s="190">
        <v>686250</v>
      </c>
      <c r="E1149" s="190">
        <v>600000</v>
      </c>
      <c r="F1149" s="190">
        <v>1000000</v>
      </c>
      <c r="G1149" s="195">
        <v>1000000</v>
      </c>
      <c r="H1149" s="195">
        <v>1000000</v>
      </c>
      <c r="I1149" s="217"/>
    </row>
    <row r="1150" spans="1:9" ht="15" thickBot="1" x14ac:dyDescent="0.35">
      <c r="A1150" s="665" t="s">
        <v>365</v>
      </c>
      <c r="B1150" s="666"/>
      <c r="C1150" s="667"/>
      <c r="D1150" s="191">
        <v>13725000</v>
      </c>
      <c r="E1150" s="191">
        <v>16989285</v>
      </c>
      <c r="F1150" s="191">
        <v>25000000</v>
      </c>
      <c r="G1150" s="196">
        <v>23000000</v>
      </c>
      <c r="H1150" s="196">
        <f>SUM(H1141:H1149)</f>
        <v>19825000</v>
      </c>
      <c r="I1150" s="217"/>
    </row>
    <row r="1151" spans="1:9" ht="15" customHeight="1" thickBot="1" x14ac:dyDescent="0.35">
      <c r="A1151" s="187">
        <v>101</v>
      </c>
      <c r="B1151" s="187">
        <v>51700300100</v>
      </c>
      <c r="C1151" s="663" t="s">
        <v>2669</v>
      </c>
      <c r="D1151" s="664"/>
      <c r="E1151" s="664"/>
      <c r="F1151" s="664"/>
      <c r="G1151" s="664"/>
      <c r="H1151" s="664"/>
      <c r="I1151" s="670"/>
    </row>
    <row r="1152" spans="1:9" ht="15" thickBot="1" x14ac:dyDescent="0.35">
      <c r="A1152" s="188">
        <v>1</v>
      </c>
      <c r="B1152" s="188">
        <v>22020102</v>
      </c>
      <c r="C1152" s="189" t="s">
        <v>3349</v>
      </c>
      <c r="D1152" s="190">
        <v>4238832</v>
      </c>
      <c r="E1152" s="190">
        <v>5600000</v>
      </c>
      <c r="F1152" s="190">
        <v>11000000</v>
      </c>
      <c r="G1152" s="195">
        <v>6000000</v>
      </c>
      <c r="H1152" s="195">
        <v>6000000</v>
      </c>
      <c r="I1152" s="217"/>
    </row>
    <row r="1153" spans="1:9" ht="15" thickBot="1" x14ac:dyDescent="0.35">
      <c r="A1153" s="188">
        <v>2</v>
      </c>
      <c r="B1153" s="188">
        <v>22020201</v>
      </c>
      <c r="C1153" s="189" t="s">
        <v>3363</v>
      </c>
      <c r="D1153" s="190">
        <v>637000</v>
      </c>
      <c r="E1153" s="190">
        <v>800000</v>
      </c>
      <c r="F1153" s="190">
        <v>1000000</v>
      </c>
      <c r="G1153" s="195">
        <v>2500000</v>
      </c>
      <c r="H1153" s="195">
        <v>2500000</v>
      </c>
      <c r="I1153" s="217"/>
    </row>
    <row r="1154" spans="1:9" ht="15" thickBot="1" x14ac:dyDescent="0.35">
      <c r="A1154" s="188">
        <v>3</v>
      </c>
      <c r="B1154" s="188">
        <v>22020202</v>
      </c>
      <c r="C1154" s="189" t="s">
        <v>3350</v>
      </c>
      <c r="D1154" s="190">
        <v>1362000</v>
      </c>
      <c r="E1154" s="190">
        <v>800000</v>
      </c>
      <c r="F1154" s="190">
        <v>1000000</v>
      </c>
      <c r="G1154" s="195">
        <v>2000000</v>
      </c>
      <c r="H1154" s="195">
        <v>2000000</v>
      </c>
      <c r="I1154" s="217"/>
    </row>
    <row r="1155" spans="1:9" ht="17.399999999999999" thickBot="1" x14ac:dyDescent="0.35">
      <c r="A1155" s="188">
        <v>4</v>
      </c>
      <c r="B1155" s="188">
        <v>22020301</v>
      </c>
      <c r="C1155" s="189" t="s">
        <v>3352</v>
      </c>
      <c r="D1155" s="190">
        <v>1912000</v>
      </c>
      <c r="E1155" s="190">
        <v>1973328</v>
      </c>
      <c r="F1155" s="190">
        <v>2500000</v>
      </c>
      <c r="G1155" s="195">
        <v>2500000</v>
      </c>
      <c r="H1155" s="195">
        <v>2500000</v>
      </c>
      <c r="I1155" s="217"/>
    </row>
    <row r="1156" spans="1:9" ht="15" thickBot="1" x14ac:dyDescent="0.35">
      <c r="A1156" s="188">
        <v>5</v>
      </c>
      <c r="B1156" s="188">
        <v>22020305</v>
      </c>
      <c r="C1156" s="189" t="s">
        <v>3355</v>
      </c>
      <c r="D1156" s="190">
        <v>1442000</v>
      </c>
      <c r="E1156" s="190">
        <v>800000</v>
      </c>
      <c r="F1156" s="190">
        <v>1500000</v>
      </c>
      <c r="G1156" s="195">
        <v>1500000</v>
      </c>
      <c r="H1156" s="195">
        <v>1500000</v>
      </c>
      <c r="I1156" s="217"/>
    </row>
    <row r="1157" spans="1:9" ht="17.399999999999999" thickBot="1" x14ac:dyDescent="0.35">
      <c r="A1157" s="188">
        <v>6</v>
      </c>
      <c r="B1157" s="188">
        <v>22020401</v>
      </c>
      <c r="C1157" s="189" t="s">
        <v>3356</v>
      </c>
      <c r="D1157" s="190">
        <v>4537000</v>
      </c>
      <c r="E1157" s="190">
        <v>4000000</v>
      </c>
      <c r="F1157" s="190">
        <v>4500000</v>
      </c>
      <c r="G1157" s="195">
        <v>3500000</v>
      </c>
      <c r="H1157" s="195">
        <v>3500000</v>
      </c>
      <c r="I1157" s="217"/>
    </row>
    <row r="1158" spans="1:9" ht="15" thickBot="1" x14ac:dyDescent="0.35">
      <c r="A1158" s="188">
        <v>7</v>
      </c>
      <c r="B1158" s="188">
        <v>22020402</v>
      </c>
      <c r="C1158" s="189" t="s">
        <v>3366</v>
      </c>
      <c r="D1158" s="190">
        <v>1180330</v>
      </c>
      <c r="E1158" s="190">
        <v>2560000</v>
      </c>
      <c r="F1158" s="190">
        <v>2000000</v>
      </c>
      <c r="G1158" s="195">
        <v>3000000</v>
      </c>
      <c r="H1158" s="195">
        <v>3000000</v>
      </c>
      <c r="I1158" s="217"/>
    </row>
    <row r="1159" spans="1:9" ht="15" thickBot="1" x14ac:dyDescent="0.35">
      <c r="A1159" s="188">
        <v>8</v>
      </c>
      <c r="B1159" s="188">
        <v>22020501</v>
      </c>
      <c r="C1159" s="189" t="s">
        <v>3370</v>
      </c>
      <c r="D1159" s="190">
        <v>3437000</v>
      </c>
      <c r="E1159" s="190">
        <v>2400000</v>
      </c>
      <c r="F1159" s="190">
        <v>8200000</v>
      </c>
      <c r="G1159" s="195">
        <v>6500000</v>
      </c>
      <c r="H1159" s="195">
        <v>3500000</v>
      </c>
      <c r="I1159" s="217"/>
    </row>
    <row r="1160" spans="1:9" ht="15" thickBot="1" x14ac:dyDescent="0.35">
      <c r="A1160" s="188">
        <v>9</v>
      </c>
      <c r="B1160" s="188">
        <v>22020712</v>
      </c>
      <c r="C1160" s="189" t="s">
        <v>3381</v>
      </c>
      <c r="D1160" s="190">
        <v>1260000</v>
      </c>
      <c r="E1160" s="190">
        <v>800000</v>
      </c>
      <c r="F1160" s="190">
        <v>1500000</v>
      </c>
      <c r="G1160" s="195">
        <v>1000000</v>
      </c>
      <c r="H1160" s="195">
        <v>1000000</v>
      </c>
      <c r="I1160" s="217"/>
    </row>
    <row r="1161" spans="1:9" ht="15" thickBot="1" x14ac:dyDescent="0.35">
      <c r="A1161" s="188">
        <v>10</v>
      </c>
      <c r="B1161" s="188">
        <v>22021001</v>
      </c>
      <c r="C1161" s="189" t="s">
        <v>3360</v>
      </c>
      <c r="D1161" s="190">
        <v>3097000</v>
      </c>
      <c r="E1161" s="190">
        <v>800000</v>
      </c>
      <c r="F1161" s="190">
        <v>3000000</v>
      </c>
      <c r="G1161" s="195">
        <v>1000000</v>
      </c>
      <c r="H1161" s="195">
        <v>1000000</v>
      </c>
      <c r="I1161" s="217"/>
    </row>
    <row r="1162" spans="1:9" ht="15" thickBot="1" x14ac:dyDescent="0.35">
      <c r="A1162" s="188">
        <v>11</v>
      </c>
      <c r="B1162" s="188">
        <v>22021007</v>
      </c>
      <c r="C1162" s="189" t="s">
        <v>3362</v>
      </c>
      <c r="D1162" s="190">
        <v>4307000</v>
      </c>
      <c r="E1162" s="190">
        <v>800000</v>
      </c>
      <c r="F1162" s="190">
        <v>3800000</v>
      </c>
      <c r="G1162" s="195">
        <v>5500000</v>
      </c>
      <c r="H1162" s="195">
        <v>5500000</v>
      </c>
      <c r="I1162" s="217"/>
    </row>
    <row r="1163" spans="1:9" ht="15" thickBot="1" x14ac:dyDescent="0.35">
      <c r="A1163" s="665" t="s">
        <v>365</v>
      </c>
      <c r="B1163" s="666"/>
      <c r="C1163" s="667"/>
      <c r="D1163" s="191">
        <v>27410162</v>
      </c>
      <c r="E1163" s="191">
        <v>21333328</v>
      </c>
      <c r="F1163" s="191">
        <v>40000000</v>
      </c>
      <c r="G1163" s="196">
        <v>35000000</v>
      </c>
      <c r="H1163" s="216">
        <f>SUM(H1152:H1162)</f>
        <v>32000000</v>
      </c>
      <c r="I1163" s="217"/>
    </row>
    <row r="1164" spans="1:9" ht="15" customHeight="1" thickBot="1" x14ac:dyDescent="0.35">
      <c r="A1164" s="187">
        <v>102</v>
      </c>
      <c r="B1164" s="187">
        <v>51700300200</v>
      </c>
      <c r="C1164" s="663" t="s">
        <v>3189</v>
      </c>
      <c r="D1164" s="664"/>
      <c r="E1164" s="664"/>
      <c r="F1164" s="664"/>
      <c r="G1164" s="664"/>
      <c r="H1164" s="664"/>
      <c r="I1164" s="670"/>
    </row>
    <row r="1165" spans="1:9" ht="15" thickBot="1" x14ac:dyDescent="0.35">
      <c r="A1165" s="188">
        <v>1</v>
      </c>
      <c r="B1165" s="188">
        <v>22020102</v>
      </c>
      <c r="C1165" s="189" t="s">
        <v>3349</v>
      </c>
      <c r="D1165" s="190">
        <v>2136531</v>
      </c>
      <c r="E1165" s="190">
        <v>3880000</v>
      </c>
      <c r="F1165" s="190">
        <v>7000000</v>
      </c>
      <c r="G1165" s="195">
        <v>4500000</v>
      </c>
      <c r="H1165" s="195">
        <v>4500000</v>
      </c>
      <c r="I1165" s="217"/>
    </row>
    <row r="1166" spans="1:9" ht="15" thickBot="1" x14ac:dyDescent="0.35">
      <c r="A1166" s="188">
        <v>2</v>
      </c>
      <c r="B1166" s="188">
        <v>22020201</v>
      </c>
      <c r="C1166" s="189" t="s">
        <v>3363</v>
      </c>
      <c r="D1166" s="190">
        <v>1650000</v>
      </c>
      <c r="E1166" s="190">
        <v>1200000</v>
      </c>
      <c r="F1166" s="190">
        <v>1500000</v>
      </c>
      <c r="G1166" s="195">
        <v>1500000</v>
      </c>
      <c r="H1166" s="195">
        <v>1500000</v>
      </c>
      <c r="I1166" s="217"/>
    </row>
    <row r="1167" spans="1:9" ht="15" thickBot="1" x14ac:dyDescent="0.35">
      <c r="A1167" s="188">
        <v>3</v>
      </c>
      <c r="B1167" s="188">
        <v>22020202</v>
      </c>
      <c r="C1167" s="189" t="s">
        <v>3350</v>
      </c>
      <c r="D1167" s="190">
        <v>1175000</v>
      </c>
      <c r="E1167" s="190">
        <v>800000</v>
      </c>
      <c r="F1167" s="190">
        <v>1000000</v>
      </c>
      <c r="G1167" s="195">
        <v>1500000</v>
      </c>
      <c r="H1167" s="195">
        <v>1500000</v>
      </c>
      <c r="I1167" s="217"/>
    </row>
    <row r="1168" spans="1:9" ht="17.399999999999999" thickBot="1" x14ac:dyDescent="0.35">
      <c r="A1168" s="188">
        <v>4</v>
      </c>
      <c r="B1168" s="188">
        <v>22020301</v>
      </c>
      <c r="C1168" s="189" t="s">
        <v>3352</v>
      </c>
      <c r="D1168" s="190">
        <v>1900000</v>
      </c>
      <c r="E1168" s="190">
        <v>1447464</v>
      </c>
      <c r="F1168" s="190">
        <v>3000000</v>
      </c>
      <c r="G1168" s="195">
        <v>2000000</v>
      </c>
      <c r="H1168" s="195">
        <v>2000000</v>
      </c>
      <c r="I1168" s="217"/>
    </row>
    <row r="1169" spans="1:9" ht="15" thickBot="1" x14ac:dyDescent="0.35">
      <c r="A1169" s="188">
        <v>5</v>
      </c>
      <c r="B1169" s="188">
        <v>22020305</v>
      </c>
      <c r="C1169" s="189" t="s">
        <v>3355</v>
      </c>
      <c r="D1169" s="190">
        <v>1750000</v>
      </c>
      <c r="E1169" s="190">
        <v>800000</v>
      </c>
      <c r="F1169" s="190">
        <v>1000000</v>
      </c>
      <c r="G1169" s="195">
        <v>1000000</v>
      </c>
      <c r="H1169" s="195">
        <v>1000000</v>
      </c>
      <c r="I1169" s="217"/>
    </row>
    <row r="1170" spans="1:9" ht="17.399999999999999" thickBot="1" x14ac:dyDescent="0.35">
      <c r="A1170" s="188">
        <v>6</v>
      </c>
      <c r="B1170" s="188">
        <v>22020401</v>
      </c>
      <c r="C1170" s="189" t="s">
        <v>3356</v>
      </c>
      <c r="D1170" s="190">
        <v>2100000</v>
      </c>
      <c r="E1170" s="190">
        <v>2600000</v>
      </c>
      <c r="F1170" s="190">
        <v>5000000</v>
      </c>
      <c r="G1170" s="195">
        <v>3000000</v>
      </c>
      <c r="H1170" s="195">
        <v>3000000</v>
      </c>
      <c r="I1170" s="217"/>
    </row>
    <row r="1171" spans="1:9" ht="15" thickBot="1" x14ac:dyDescent="0.35">
      <c r="A1171" s="188">
        <v>7</v>
      </c>
      <c r="B1171" s="188">
        <v>22020402</v>
      </c>
      <c r="C1171" s="189" t="s">
        <v>3366</v>
      </c>
      <c r="D1171" s="190">
        <v>1675000</v>
      </c>
      <c r="E1171" s="190">
        <v>1800000</v>
      </c>
      <c r="F1171" s="190">
        <v>3000000</v>
      </c>
      <c r="G1171" s="195">
        <v>2000000</v>
      </c>
      <c r="H1171" s="195">
        <v>2000000</v>
      </c>
      <c r="I1171" s="217"/>
    </row>
    <row r="1172" spans="1:9" ht="15" thickBot="1" x14ac:dyDescent="0.35">
      <c r="A1172" s="188">
        <v>8</v>
      </c>
      <c r="B1172" s="188">
        <v>22020501</v>
      </c>
      <c r="C1172" s="189" t="s">
        <v>3370</v>
      </c>
      <c r="D1172" s="190">
        <v>1550000</v>
      </c>
      <c r="E1172" s="190">
        <v>1600000</v>
      </c>
      <c r="F1172" s="190">
        <v>3900000</v>
      </c>
      <c r="G1172" s="195">
        <v>4000000</v>
      </c>
      <c r="H1172" s="195">
        <v>4000000</v>
      </c>
      <c r="I1172" s="217"/>
    </row>
    <row r="1173" spans="1:9" ht="15" thickBot="1" x14ac:dyDescent="0.35">
      <c r="A1173" s="188">
        <v>9</v>
      </c>
      <c r="B1173" s="188">
        <v>22021001</v>
      </c>
      <c r="C1173" s="189" t="s">
        <v>3360</v>
      </c>
      <c r="D1173" s="190">
        <v>1150000</v>
      </c>
      <c r="E1173" s="190">
        <v>800000</v>
      </c>
      <c r="F1173" s="190">
        <v>1000000</v>
      </c>
      <c r="G1173" s="195">
        <v>1000000</v>
      </c>
      <c r="H1173" s="195">
        <v>1000000</v>
      </c>
      <c r="I1173" s="217"/>
    </row>
    <row r="1174" spans="1:9" ht="15" thickBot="1" x14ac:dyDescent="0.35">
      <c r="A1174" s="188">
        <v>10</v>
      </c>
      <c r="B1174" s="188">
        <v>22021007</v>
      </c>
      <c r="C1174" s="189" t="s">
        <v>3362</v>
      </c>
      <c r="D1174" s="190">
        <v>1525000</v>
      </c>
      <c r="E1174" s="190">
        <v>1200000</v>
      </c>
      <c r="F1174" s="190">
        <v>1600000</v>
      </c>
      <c r="G1174" s="195">
        <v>4500000</v>
      </c>
      <c r="H1174" s="195">
        <v>4500000</v>
      </c>
      <c r="I1174" s="217"/>
    </row>
    <row r="1175" spans="1:9" ht="15" thickBot="1" x14ac:dyDescent="0.35">
      <c r="A1175" s="665" t="s">
        <v>365</v>
      </c>
      <c r="B1175" s="666"/>
      <c r="C1175" s="667"/>
      <c r="D1175" s="191">
        <v>16611531</v>
      </c>
      <c r="E1175" s="191">
        <v>16127464</v>
      </c>
      <c r="F1175" s="191">
        <v>28000000</v>
      </c>
      <c r="G1175" s="196">
        <v>25000000</v>
      </c>
      <c r="H1175" s="218">
        <v>25000000</v>
      </c>
      <c r="I1175" s="217"/>
    </row>
    <row r="1176" spans="1:9" ht="15" thickBot="1" x14ac:dyDescent="0.35">
      <c r="A1176" s="187">
        <v>103</v>
      </c>
      <c r="B1176" s="187">
        <v>51700300300</v>
      </c>
      <c r="C1176" s="663" t="s">
        <v>3083</v>
      </c>
      <c r="D1176" s="664"/>
      <c r="E1176" s="664"/>
      <c r="F1176" s="664"/>
      <c r="G1176" s="664"/>
      <c r="H1176" s="664"/>
      <c r="I1176" s="670"/>
    </row>
    <row r="1177" spans="1:9" ht="15" thickBot="1" x14ac:dyDescent="0.35">
      <c r="A1177" s="188">
        <v>1</v>
      </c>
      <c r="B1177" s="188">
        <v>22020102</v>
      </c>
      <c r="C1177" s="189" t="s">
        <v>3349</v>
      </c>
      <c r="D1177" s="190">
        <v>8230000</v>
      </c>
      <c r="E1177" s="190">
        <v>8430662</v>
      </c>
      <c r="F1177" s="190">
        <v>9000000</v>
      </c>
      <c r="G1177" s="195">
        <v>6000000</v>
      </c>
      <c r="H1177" s="195">
        <v>6000000</v>
      </c>
      <c r="I1177" s="217"/>
    </row>
    <row r="1178" spans="1:9" ht="15" thickBot="1" x14ac:dyDescent="0.35">
      <c r="A1178" s="188">
        <v>2</v>
      </c>
      <c r="B1178" s="188">
        <v>22020201</v>
      </c>
      <c r="C1178" s="189" t="s">
        <v>3363</v>
      </c>
      <c r="D1178" s="190">
        <v>1500000</v>
      </c>
      <c r="E1178" s="190">
        <v>1365000</v>
      </c>
      <c r="F1178" s="190">
        <v>1500000</v>
      </c>
      <c r="G1178" s="195">
        <v>2000000</v>
      </c>
      <c r="H1178" s="195">
        <v>2000000</v>
      </c>
      <c r="I1178" s="217"/>
    </row>
    <row r="1179" spans="1:9" ht="15" thickBot="1" x14ac:dyDescent="0.35">
      <c r="A1179" s="188">
        <v>3</v>
      </c>
      <c r="B1179" s="188">
        <v>22020202</v>
      </c>
      <c r="C1179" s="189" t="s">
        <v>3350</v>
      </c>
      <c r="D1179" s="190">
        <v>1500000</v>
      </c>
      <c r="E1179" s="190">
        <v>1180000</v>
      </c>
      <c r="F1179" s="190">
        <v>1000000</v>
      </c>
      <c r="G1179" s="195">
        <v>2000000</v>
      </c>
      <c r="H1179" s="195">
        <v>2000000</v>
      </c>
      <c r="I1179" s="217"/>
    </row>
    <row r="1180" spans="1:9" ht="17.399999999999999" thickBot="1" x14ac:dyDescent="0.35">
      <c r="A1180" s="188">
        <v>4</v>
      </c>
      <c r="B1180" s="188">
        <v>22020301</v>
      </c>
      <c r="C1180" s="189" t="s">
        <v>3352</v>
      </c>
      <c r="D1180" s="190">
        <v>4360000</v>
      </c>
      <c r="E1180" s="190">
        <v>2765000</v>
      </c>
      <c r="F1180" s="190">
        <v>3000000</v>
      </c>
      <c r="G1180" s="195">
        <v>2000000</v>
      </c>
      <c r="H1180" s="195">
        <v>2000000</v>
      </c>
      <c r="I1180" s="217"/>
    </row>
    <row r="1181" spans="1:9" ht="15" thickBot="1" x14ac:dyDescent="0.35">
      <c r="A1181" s="188">
        <v>5</v>
      </c>
      <c r="B1181" s="188">
        <v>22020305</v>
      </c>
      <c r="C1181" s="189" t="s">
        <v>3355</v>
      </c>
      <c r="D1181" s="190">
        <v>550000</v>
      </c>
      <c r="E1181" s="190">
        <v>550000</v>
      </c>
      <c r="F1181" s="190">
        <v>500000</v>
      </c>
      <c r="G1181" s="195">
        <v>500000</v>
      </c>
      <c r="H1181" s="195">
        <v>500000</v>
      </c>
      <c r="I1181" s="217"/>
    </row>
    <row r="1182" spans="1:9" ht="17.399999999999999" thickBot="1" x14ac:dyDescent="0.35">
      <c r="A1182" s="188">
        <v>6</v>
      </c>
      <c r="B1182" s="188">
        <v>22020401</v>
      </c>
      <c r="C1182" s="189" t="s">
        <v>3356</v>
      </c>
      <c r="D1182" s="190">
        <v>2960000</v>
      </c>
      <c r="E1182" s="190">
        <v>1754000</v>
      </c>
      <c r="F1182" s="190">
        <v>2000000</v>
      </c>
      <c r="G1182" s="195">
        <v>2500000</v>
      </c>
      <c r="H1182" s="195">
        <v>2500000</v>
      </c>
      <c r="I1182" s="217"/>
    </row>
    <row r="1183" spans="1:9" ht="15" thickBot="1" x14ac:dyDescent="0.35">
      <c r="A1183" s="188">
        <v>7</v>
      </c>
      <c r="B1183" s="188">
        <v>22020402</v>
      </c>
      <c r="C1183" s="189" t="s">
        <v>3366</v>
      </c>
      <c r="D1183" s="190">
        <v>950000</v>
      </c>
      <c r="E1183" s="190">
        <v>804500</v>
      </c>
      <c r="F1183" s="190">
        <v>1000000</v>
      </c>
      <c r="G1183" s="195">
        <v>2000000</v>
      </c>
      <c r="H1183" s="195">
        <v>2000000</v>
      </c>
      <c r="I1183" s="217"/>
    </row>
    <row r="1184" spans="1:9" ht="15" thickBot="1" x14ac:dyDescent="0.35">
      <c r="A1184" s="188">
        <v>8</v>
      </c>
      <c r="B1184" s="188">
        <v>22020501</v>
      </c>
      <c r="C1184" s="189" t="s">
        <v>3370</v>
      </c>
      <c r="D1184" s="190">
        <v>2300000</v>
      </c>
      <c r="E1184" s="190">
        <v>3600840</v>
      </c>
      <c r="F1184" s="190">
        <v>4000000</v>
      </c>
      <c r="G1184" s="195">
        <v>3000000</v>
      </c>
      <c r="H1184" s="195">
        <v>3000000</v>
      </c>
      <c r="I1184" s="217"/>
    </row>
    <row r="1185" spans="1:9" ht="15" thickBot="1" x14ac:dyDescent="0.35">
      <c r="A1185" s="188">
        <v>9</v>
      </c>
      <c r="B1185" s="188">
        <v>22021001</v>
      </c>
      <c r="C1185" s="189" t="s">
        <v>3360</v>
      </c>
      <c r="D1185" s="190">
        <v>1080000</v>
      </c>
      <c r="E1185" s="190">
        <v>749998</v>
      </c>
      <c r="F1185" s="190">
        <v>1000000</v>
      </c>
      <c r="G1185" s="195">
        <v>1000000</v>
      </c>
      <c r="H1185" s="195">
        <v>1000000</v>
      </c>
      <c r="I1185" s="217"/>
    </row>
    <row r="1186" spans="1:9" ht="15" thickBot="1" x14ac:dyDescent="0.35">
      <c r="A1186" s="188">
        <v>10</v>
      </c>
      <c r="B1186" s="188">
        <v>22021007</v>
      </c>
      <c r="C1186" s="189" t="s">
        <v>3362</v>
      </c>
      <c r="D1186" s="190">
        <v>1050000</v>
      </c>
      <c r="E1186" s="190">
        <v>1940000</v>
      </c>
      <c r="F1186" s="190">
        <v>2000000</v>
      </c>
      <c r="G1186" s="195">
        <v>3000000</v>
      </c>
      <c r="H1186" s="195">
        <v>3000000</v>
      </c>
      <c r="I1186" s="217"/>
    </row>
    <row r="1187" spans="1:9" ht="15" thickBot="1" x14ac:dyDescent="0.35">
      <c r="A1187" s="665" t="s">
        <v>365</v>
      </c>
      <c r="B1187" s="666"/>
      <c r="C1187" s="667"/>
      <c r="D1187" s="191">
        <v>24480000</v>
      </c>
      <c r="E1187" s="191">
        <v>23140000</v>
      </c>
      <c r="F1187" s="191">
        <v>25000000</v>
      </c>
      <c r="G1187" s="196">
        <v>24000000</v>
      </c>
      <c r="H1187" s="218">
        <f>SUM(H1177:H1186)</f>
        <v>24000000</v>
      </c>
      <c r="I1187" s="217"/>
    </row>
    <row r="1188" spans="1:9" ht="15" thickBot="1" x14ac:dyDescent="0.35">
      <c r="A1188" s="187">
        <v>104</v>
      </c>
      <c r="B1188" s="187">
        <v>51700800100</v>
      </c>
      <c r="C1188" s="663" t="s">
        <v>2100</v>
      </c>
      <c r="D1188" s="664"/>
      <c r="E1188" s="664"/>
      <c r="F1188" s="664"/>
      <c r="G1188" s="664"/>
      <c r="H1188" s="664"/>
      <c r="I1188" s="670"/>
    </row>
    <row r="1189" spans="1:9" ht="15" thickBot="1" x14ac:dyDescent="0.35">
      <c r="A1189" s="188">
        <v>1</v>
      </c>
      <c r="B1189" s="188">
        <v>22020102</v>
      </c>
      <c r="C1189" s="189" t="s">
        <v>3349</v>
      </c>
      <c r="D1189" s="190">
        <v>1506500</v>
      </c>
      <c r="E1189" s="190">
        <v>1371000</v>
      </c>
      <c r="F1189" s="190">
        <v>2400000</v>
      </c>
      <c r="G1189" s="195">
        <v>1200000</v>
      </c>
      <c r="H1189" s="195">
        <v>1200000</v>
      </c>
      <c r="I1189" s="217"/>
    </row>
    <row r="1190" spans="1:9" ht="15" thickBot="1" x14ac:dyDescent="0.35">
      <c r="A1190" s="188">
        <v>2</v>
      </c>
      <c r="B1190" s="188">
        <v>22020201</v>
      </c>
      <c r="C1190" s="189" t="s">
        <v>3363</v>
      </c>
      <c r="D1190" s="190">
        <v>25000</v>
      </c>
      <c r="E1190" s="190">
        <v>25000</v>
      </c>
      <c r="F1190" s="190">
        <v>500000</v>
      </c>
      <c r="G1190" s="195">
        <v>250000</v>
      </c>
      <c r="H1190" s="195">
        <v>250000</v>
      </c>
      <c r="I1190" s="217"/>
    </row>
    <row r="1191" spans="1:9" ht="15" thickBot="1" x14ac:dyDescent="0.35">
      <c r="A1191" s="188">
        <v>3</v>
      </c>
      <c r="B1191" s="188">
        <v>22020202</v>
      </c>
      <c r="C1191" s="189" t="s">
        <v>3350</v>
      </c>
      <c r="D1191" s="190">
        <v>25000</v>
      </c>
      <c r="E1191" s="190">
        <v>25000</v>
      </c>
      <c r="F1191" s="190">
        <v>300000</v>
      </c>
      <c r="G1191" s="197">
        <v>0</v>
      </c>
      <c r="H1191" s="197">
        <v>0</v>
      </c>
      <c r="I1191" s="217"/>
    </row>
    <row r="1192" spans="1:9" ht="17.399999999999999" thickBot="1" x14ac:dyDescent="0.35">
      <c r="A1192" s="188">
        <v>4</v>
      </c>
      <c r="B1192" s="188">
        <v>22020301</v>
      </c>
      <c r="C1192" s="189" t="s">
        <v>3352</v>
      </c>
      <c r="D1192" s="190">
        <v>84000</v>
      </c>
      <c r="E1192" s="190">
        <v>84000</v>
      </c>
      <c r="F1192" s="190">
        <v>1000000</v>
      </c>
      <c r="G1192" s="195">
        <v>1000000</v>
      </c>
      <c r="H1192" s="195">
        <v>900000</v>
      </c>
      <c r="I1192" s="217"/>
    </row>
    <row r="1193" spans="1:9" ht="15" thickBot="1" x14ac:dyDescent="0.35">
      <c r="A1193" s="188">
        <v>5</v>
      </c>
      <c r="B1193" s="188">
        <v>22020305</v>
      </c>
      <c r="C1193" s="189" t="s">
        <v>3355</v>
      </c>
      <c r="D1193" s="190">
        <v>84000</v>
      </c>
      <c r="E1193" s="190">
        <v>95000</v>
      </c>
      <c r="F1193" s="190">
        <v>500000</v>
      </c>
      <c r="G1193" s="195">
        <v>250000</v>
      </c>
      <c r="H1193" s="195">
        <v>250000</v>
      </c>
      <c r="I1193" s="217"/>
    </row>
    <row r="1194" spans="1:9" ht="17.399999999999999" thickBot="1" x14ac:dyDescent="0.35">
      <c r="A1194" s="188">
        <v>6</v>
      </c>
      <c r="B1194" s="188">
        <v>22020401</v>
      </c>
      <c r="C1194" s="189" t="s">
        <v>3356</v>
      </c>
      <c r="D1194" s="190">
        <v>61500</v>
      </c>
      <c r="E1194" s="190">
        <v>240000</v>
      </c>
      <c r="F1194" s="190">
        <v>1000000</v>
      </c>
      <c r="G1194" s="195">
        <v>900000</v>
      </c>
      <c r="H1194" s="195">
        <v>900000</v>
      </c>
      <c r="I1194" s="217"/>
    </row>
    <row r="1195" spans="1:9" ht="15" thickBot="1" x14ac:dyDescent="0.35">
      <c r="A1195" s="188">
        <v>7</v>
      </c>
      <c r="B1195" s="188">
        <v>22020402</v>
      </c>
      <c r="C1195" s="189" t="s">
        <v>3366</v>
      </c>
      <c r="D1195" s="190">
        <v>149000</v>
      </c>
      <c r="E1195" s="190">
        <v>340000</v>
      </c>
      <c r="F1195" s="190">
        <v>800000</v>
      </c>
      <c r="G1195" s="195">
        <v>400000</v>
      </c>
      <c r="H1195" s="195">
        <v>400000</v>
      </c>
      <c r="I1195" s="217"/>
    </row>
    <row r="1196" spans="1:9" ht="15" thickBot="1" x14ac:dyDescent="0.35">
      <c r="A1196" s="188">
        <v>8</v>
      </c>
      <c r="B1196" s="188">
        <v>22020501</v>
      </c>
      <c r="C1196" s="189" t="s">
        <v>3370</v>
      </c>
      <c r="D1196" s="190">
        <v>5000</v>
      </c>
      <c r="E1196" s="190">
        <v>310000</v>
      </c>
      <c r="F1196" s="190">
        <v>1500000</v>
      </c>
      <c r="G1196" s="197">
        <v>0</v>
      </c>
      <c r="H1196" s="197">
        <v>0</v>
      </c>
      <c r="I1196" s="217"/>
    </row>
    <row r="1197" spans="1:9" ht="15" thickBot="1" x14ac:dyDescent="0.35">
      <c r="A1197" s="188">
        <v>9</v>
      </c>
      <c r="B1197" s="188">
        <v>22021001</v>
      </c>
      <c r="C1197" s="189" t="s">
        <v>3360</v>
      </c>
      <c r="D1197" s="190">
        <v>55000</v>
      </c>
      <c r="E1197" s="190">
        <v>55000</v>
      </c>
      <c r="F1197" s="190">
        <v>400000</v>
      </c>
      <c r="G1197" s="195">
        <v>300000</v>
      </c>
      <c r="H1197" s="195">
        <v>300000</v>
      </c>
      <c r="I1197" s="217"/>
    </row>
    <row r="1198" spans="1:9" ht="15" thickBot="1" x14ac:dyDescent="0.35">
      <c r="A1198" s="188">
        <v>10</v>
      </c>
      <c r="B1198" s="188">
        <v>22021007</v>
      </c>
      <c r="C1198" s="189" t="s">
        <v>3362</v>
      </c>
      <c r="D1198" s="190">
        <v>5000</v>
      </c>
      <c r="E1198" s="190">
        <v>255000</v>
      </c>
      <c r="F1198" s="190">
        <v>1000000</v>
      </c>
      <c r="G1198" s="195">
        <v>700000</v>
      </c>
      <c r="H1198" s="195">
        <v>700000</v>
      </c>
      <c r="I1198" s="217"/>
    </row>
    <row r="1199" spans="1:9" ht="15" thickBot="1" x14ac:dyDescent="0.35">
      <c r="A1199" s="665" t="s">
        <v>365</v>
      </c>
      <c r="B1199" s="666"/>
      <c r="C1199" s="667"/>
      <c r="D1199" s="191">
        <v>2000000</v>
      </c>
      <c r="E1199" s="191">
        <v>2800000</v>
      </c>
      <c r="F1199" s="191">
        <v>9400000</v>
      </c>
      <c r="G1199" s="196">
        <v>5000000</v>
      </c>
      <c r="H1199" s="196">
        <f>SUM(H1189:H1198)</f>
        <v>4900000</v>
      </c>
      <c r="I1199" s="217"/>
    </row>
    <row r="1200" spans="1:9" ht="15" thickBot="1" x14ac:dyDescent="0.35">
      <c r="A1200" s="187">
        <v>107</v>
      </c>
      <c r="B1200" s="187">
        <v>51705400100</v>
      </c>
      <c r="C1200" s="663" t="s">
        <v>2689</v>
      </c>
      <c r="D1200" s="664"/>
      <c r="E1200" s="664"/>
      <c r="F1200" s="664"/>
      <c r="G1200" s="664"/>
      <c r="H1200" s="664"/>
      <c r="I1200" s="670"/>
    </row>
    <row r="1201" spans="1:9" ht="15" thickBot="1" x14ac:dyDescent="0.35">
      <c r="A1201" s="188">
        <v>1</v>
      </c>
      <c r="B1201" s="188">
        <v>22020102</v>
      </c>
      <c r="C1201" s="189" t="s">
        <v>3349</v>
      </c>
      <c r="D1201" s="190">
        <v>949400</v>
      </c>
      <c r="E1201" s="190">
        <v>2035000</v>
      </c>
      <c r="F1201" s="190">
        <v>5000000</v>
      </c>
      <c r="G1201" s="195">
        <v>5000000</v>
      </c>
      <c r="H1201" s="195">
        <v>3750000</v>
      </c>
      <c r="I1201" s="217"/>
    </row>
    <row r="1202" spans="1:9" ht="15" thickBot="1" x14ac:dyDescent="0.35">
      <c r="A1202" s="188">
        <v>2</v>
      </c>
      <c r="B1202" s="188">
        <v>22020201</v>
      </c>
      <c r="C1202" s="189" t="s">
        <v>3363</v>
      </c>
      <c r="D1202" s="190">
        <v>285000</v>
      </c>
      <c r="E1202" s="190">
        <v>611000</v>
      </c>
      <c r="F1202" s="190">
        <v>1000000</v>
      </c>
      <c r="G1202" s="195">
        <v>1000000</v>
      </c>
      <c r="H1202" s="195">
        <v>1000000</v>
      </c>
      <c r="I1202" s="217"/>
    </row>
    <row r="1203" spans="1:9" ht="15" thickBot="1" x14ac:dyDescent="0.35">
      <c r="A1203" s="188">
        <v>3</v>
      </c>
      <c r="B1203" s="188">
        <v>22020202</v>
      </c>
      <c r="C1203" s="189" t="s">
        <v>3350</v>
      </c>
      <c r="D1203" s="190">
        <v>237900</v>
      </c>
      <c r="E1203" s="190">
        <v>437000</v>
      </c>
      <c r="F1203" s="190">
        <v>1000000</v>
      </c>
      <c r="G1203" s="195">
        <v>1000000</v>
      </c>
      <c r="H1203" s="195">
        <v>1000000</v>
      </c>
      <c r="I1203" s="217"/>
    </row>
    <row r="1204" spans="1:9" ht="17.399999999999999" thickBot="1" x14ac:dyDescent="0.35">
      <c r="A1204" s="188">
        <v>4</v>
      </c>
      <c r="B1204" s="188">
        <v>22020301</v>
      </c>
      <c r="C1204" s="189" t="s">
        <v>3352</v>
      </c>
      <c r="D1204" s="190">
        <v>419300</v>
      </c>
      <c r="E1204" s="190">
        <v>1169500</v>
      </c>
      <c r="F1204" s="190">
        <v>3500000</v>
      </c>
      <c r="G1204" s="195">
        <v>3500000</v>
      </c>
      <c r="H1204" s="195">
        <v>1500000</v>
      </c>
      <c r="I1204" s="217"/>
    </row>
    <row r="1205" spans="1:9" ht="15" thickBot="1" x14ac:dyDescent="0.35">
      <c r="A1205" s="188">
        <v>5</v>
      </c>
      <c r="B1205" s="188">
        <v>22020305</v>
      </c>
      <c r="C1205" s="189" t="s">
        <v>3355</v>
      </c>
      <c r="D1205" s="190">
        <v>206000</v>
      </c>
      <c r="E1205" s="190">
        <v>1232500</v>
      </c>
      <c r="F1205" s="190">
        <v>2500000</v>
      </c>
      <c r="G1205" s="195">
        <v>2500000</v>
      </c>
      <c r="H1205" s="195">
        <v>2000000</v>
      </c>
      <c r="I1205" s="217"/>
    </row>
    <row r="1206" spans="1:9" ht="17.399999999999999" thickBot="1" x14ac:dyDescent="0.35">
      <c r="A1206" s="188">
        <v>6</v>
      </c>
      <c r="B1206" s="188">
        <v>22020401</v>
      </c>
      <c r="C1206" s="189" t="s">
        <v>3356</v>
      </c>
      <c r="D1206" s="190">
        <v>769300</v>
      </c>
      <c r="E1206" s="190">
        <v>1605000</v>
      </c>
      <c r="F1206" s="190">
        <v>2000000</v>
      </c>
      <c r="G1206" s="195">
        <v>2000000</v>
      </c>
      <c r="H1206" s="195">
        <v>2000000</v>
      </c>
      <c r="I1206" s="217"/>
    </row>
    <row r="1207" spans="1:9" ht="15" thickBot="1" x14ac:dyDescent="0.35">
      <c r="A1207" s="188">
        <v>7</v>
      </c>
      <c r="B1207" s="188">
        <v>22020402</v>
      </c>
      <c r="C1207" s="189" t="s">
        <v>3366</v>
      </c>
      <c r="D1207" s="190">
        <v>81200</v>
      </c>
      <c r="E1207" s="190">
        <v>846000</v>
      </c>
      <c r="F1207" s="190">
        <v>1000000</v>
      </c>
      <c r="G1207" s="195">
        <v>1000000</v>
      </c>
      <c r="H1207" s="195">
        <v>1000000</v>
      </c>
      <c r="I1207" s="217"/>
    </row>
    <row r="1208" spans="1:9" ht="15" thickBot="1" x14ac:dyDescent="0.35">
      <c r="A1208" s="188">
        <v>8</v>
      </c>
      <c r="B1208" s="188">
        <v>22020501</v>
      </c>
      <c r="C1208" s="189" t="s">
        <v>3370</v>
      </c>
      <c r="D1208" s="190">
        <v>238000</v>
      </c>
      <c r="E1208" s="190">
        <v>1335000</v>
      </c>
      <c r="F1208" s="190">
        <v>2000000</v>
      </c>
      <c r="G1208" s="195">
        <v>2000000</v>
      </c>
      <c r="H1208" s="195">
        <v>2000000</v>
      </c>
      <c r="I1208" s="217"/>
    </row>
    <row r="1209" spans="1:9" ht="15" thickBot="1" x14ac:dyDescent="0.35">
      <c r="A1209" s="188">
        <v>9</v>
      </c>
      <c r="B1209" s="188">
        <v>22020712</v>
      </c>
      <c r="C1209" s="189" t="s">
        <v>3381</v>
      </c>
      <c r="D1209" s="190">
        <v>131900</v>
      </c>
      <c r="E1209" s="190">
        <v>156500</v>
      </c>
      <c r="F1209" s="190">
        <v>500000</v>
      </c>
      <c r="G1209" s="195">
        <v>500000</v>
      </c>
      <c r="H1209" s="195">
        <v>500000</v>
      </c>
      <c r="I1209" s="217"/>
    </row>
    <row r="1210" spans="1:9" ht="15" thickBot="1" x14ac:dyDescent="0.35">
      <c r="A1210" s="188">
        <v>10</v>
      </c>
      <c r="B1210" s="188">
        <v>22021001</v>
      </c>
      <c r="C1210" s="189" t="s">
        <v>3360</v>
      </c>
      <c r="D1210" s="190">
        <v>169000</v>
      </c>
      <c r="E1210" s="190">
        <v>402500</v>
      </c>
      <c r="F1210" s="190">
        <v>500000</v>
      </c>
      <c r="G1210" s="195">
        <v>500000</v>
      </c>
      <c r="H1210" s="195">
        <v>500000</v>
      </c>
      <c r="I1210" s="217"/>
    </row>
    <row r="1211" spans="1:9" ht="15" thickBot="1" x14ac:dyDescent="0.35">
      <c r="A1211" s="188">
        <v>11</v>
      </c>
      <c r="B1211" s="188">
        <v>22021007</v>
      </c>
      <c r="C1211" s="189" t="s">
        <v>3362</v>
      </c>
      <c r="D1211" s="190">
        <v>513000</v>
      </c>
      <c r="E1211" s="190">
        <v>670000</v>
      </c>
      <c r="F1211" s="190">
        <v>1000000</v>
      </c>
      <c r="G1211" s="195">
        <v>1000000</v>
      </c>
      <c r="H1211" s="195">
        <v>1000000</v>
      </c>
      <c r="I1211" s="217"/>
    </row>
    <row r="1212" spans="1:9" ht="15" thickBot="1" x14ac:dyDescent="0.35">
      <c r="A1212" s="665" t="s">
        <v>365</v>
      </c>
      <c r="B1212" s="666"/>
      <c r="C1212" s="667"/>
      <c r="D1212" s="191">
        <v>4000000</v>
      </c>
      <c r="E1212" s="191">
        <v>10500000</v>
      </c>
      <c r="F1212" s="191">
        <v>20000000</v>
      </c>
      <c r="G1212" s="196">
        <v>20000000</v>
      </c>
      <c r="H1212" s="196">
        <f>SUM(H1201:H1211)</f>
        <v>16250000</v>
      </c>
      <c r="I1212" s="217"/>
    </row>
    <row r="1213" spans="1:9" ht="15" customHeight="1" thickBot="1" x14ac:dyDescent="0.35">
      <c r="A1213" s="187">
        <v>108</v>
      </c>
      <c r="B1213" s="187">
        <v>51705400200</v>
      </c>
      <c r="C1213" s="663" t="s">
        <v>2705</v>
      </c>
      <c r="D1213" s="664"/>
      <c r="E1213" s="664"/>
      <c r="F1213" s="664"/>
      <c r="G1213" s="664"/>
      <c r="H1213" s="664"/>
      <c r="I1213" s="670"/>
    </row>
    <row r="1214" spans="1:9" ht="15" thickBot="1" x14ac:dyDescent="0.35">
      <c r="A1214" s="188">
        <v>1</v>
      </c>
      <c r="B1214" s="188">
        <v>22020102</v>
      </c>
      <c r="C1214" s="189" t="s">
        <v>3349</v>
      </c>
      <c r="D1214" s="190">
        <v>608000</v>
      </c>
      <c r="E1214" s="190">
        <v>911000</v>
      </c>
      <c r="F1214" s="190">
        <v>2050000</v>
      </c>
      <c r="G1214" s="195">
        <v>2150000</v>
      </c>
      <c r="H1214" s="195">
        <v>2150000</v>
      </c>
      <c r="I1214" s="217"/>
    </row>
    <row r="1215" spans="1:9" ht="15" thickBot="1" x14ac:dyDescent="0.35">
      <c r="A1215" s="188">
        <v>2</v>
      </c>
      <c r="B1215" s="188">
        <v>22020201</v>
      </c>
      <c r="C1215" s="189" t="s">
        <v>3363</v>
      </c>
      <c r="D1215" s="190">
        <v>8000</v>
      </c>
      <c r="E1215" s="190">
        <v>17000</v>
      </c>
      <c r="F1215" s="190">
        <v>60000</v>
      </c>
      <c r="G1215" s="195">
        <v>40000</v>
      </c>
      <c r="H1215" s="195">
        <v>40000</v>
      </c>
      <c r="I1215" s="217"/>
    </row>
    <row r="1216" spans="1:9" ht="17.399999999999999" thickBot="1" x14ac:dyDescent="0.35">
      <c r="A1216" s="188">
        <v>3</v>
      </c>
      <c r="B1216" s="188">
        <v>22020301</v>
      </c>
      <c r="C1216" s="189" t="s">
        <v>3352</v>
      </c>
      <c r="D1216" s="190">
        <v>144400</v>
      </c>
      <c r="E1216" s="190">
        <v>159000</v>
      </c>
      <c r="F1216" s="190">
        <v>290000</v>
      </c>
      <c r="G1216" s="195">
        <v>290000</v>
      </c>
      <c r="H1216" s="195">
        <v>290000</v>
      </c>
      <c r="I1216" s="217"/>
    </row>
    <row r="1217" spans="1:9" ht="15" thickBot="1" x14ac:dyDescent="0.35">
      <c r="A1217" s="188">
        <v>4</v>
      </c>
      <c r="B1217" s="188">
        <v>22020305</v>
      </c>
      <c r="C1217" s="189" t="s">
        <v>3355</v>
      </c>
      <c r="D1217" s="190">
        <v>90000</v>
      </c>
      <c r="E1217" s="190">
        <v>40000</v>
      </c>
      <c r="F1217" s="190">
        <v>110000</v>
      </c>
      <c r="G1217" s="195">
        <v>110000</v>
      </c>
      <c r="H1217" s="195">
        <v>110000</v>
      </c>
      <c r="I1217" s="217"/>
    </row>
    <row r="1218" spans="1:9" ht="17.399999999999999" thickBot="1" x14ac:dyDescent="0.35">
      <c r="A1218" s="188">
        <v>5</v>
      </c>
      <c r="B1218" s="188">
        <v>22020401</v>
      </c>
      <c r="C1218" s="189" t="s">
        <v>3356</v>
      </c>
      <c r="D1218" s="190">
        <v>173000</v>
      </c>
      <c r="E1218" s="190">
        <v>200000</v>
      </c>
      <c r="F1218" s="190">
        <v>300000</v>
      </c>
      <c r="G1218" s="195">
        <v>200000</v>
      </c>
      <c r="H1218" s="195">
        <v>200000</v>
      </c>
      <c r="I1218" s="217"/>
    </row>
    <row r="1219" spans="1:9" ht="15" thickBot="1" x14ac:dyDescent="0.35">
      <c r="A1219" s="188">
        <v>6</v>
      </c>
      <c r="B1219" s="188">
        <v>22020402</v>
      </c>
      <c r="C1219" s="189" t="s">
        <v>3366</v>
      </c>
      <c r="D1219" s="190">
        <v>115000</v>
      </c>
      <c r="E1219" s="190">
        <v>132000</v>
      </c>
      <c r="F1219" s="190">
        <v>180000</v>
      </c>
      <c r="G1219" s="195">
        <v>130000</v>
      </c>
      <c r="H1219" s="195">
        <v>130000</v>
      </c>
      <c r="I1219" s="217"/>
    </row>
    <row r="1220" spans="1:9" ht="15" thickBot="1" x14ac:dyDescent="0.35">
      <c r="A1220" s="188">
        <v>7</v>
      </c>
      <c r="B1220" s="188">
        <v>22020501</v>
      </c>
      <c r="C1220" s="189" t="s">
        <v>3370</v>
      </c>
      <c r="D1220" s="190">
        <v>261400</v>
      </c>
      <c r="E1220" s="190">
        <v>190000</v>
      </c>
      <c r="F1220" s="190">
        <v>150000</v>
      </c>
      <c r="G1220" s="197">
        <v>0</v>
      </c>
      <c r="H1220" s="197">
        <v>0</v>
      </c>
      <c r="I1220" s="217"/>
    </row>
    <row r="1221" spans="1:9" ht="15" thickBot="1" x14ac:dyDescent="0.35">
      <c r="A1221" s="188">
        <v>8</v>
      </c>
      <c r="B1221" s="188">
        <v>22021001</v>
      </c>
      <c r="C1221" s="189" t="s">
        <v>3360</v>
      </c>
      <c r="D1221" s="190">
        <v>30200</v>
      </c>
      <c r="E1221" s="190">
        <v>39000</v>
      </c>
      <c r="F1221" s="190">
        <v>30000</v>
      </c>
      <c r="G1221" s="195">
        <v>30000</v>
      </c>
      <c r="H1221" s="195">
        <v>30000</v>
      </c>
      <c r="I1221" s="217"/>
    </row>
    <row r="1222" spans="1:9" ht="15" thickBot="1" x14ac:dyDescent="0.35">
      <c r="A1222" s="188">
        <v>9</v>
      </c>
      <c r="B1222" s="188">
        <v>22021007</v>
      </c>
      <c r="C1222" s="189" t="s">
        <v>3362</v>
      </c>
      <c r="D1222" s="190">
        <v>70000</v>
      </c>
      <c r="E1222" s="190">
        <v>62000</v>
      </c>
      <c r="F1222" s="190">
        <v>30000</v>
      </c>
      <c r="G1222" s="195">
        <v>50000</v>
      </c>
      <c r="H1222" s="195">
        <v>50000</v>
      </c>
      <c r="I1222" s="217"/>
    </row>
    <row r="1223" spans="1:9" ht="15" thickBot="1" x14ac:dyDescent="0.35">
      <c r="A1223" s="665" t="s">
        <v>365</v>
      </c>
      <c r="B1223" s="666"/>
      <c r="C1223" s="667"/>
      <c r="D1223" s="191">
        <v>1500000</v>
      </c>
      <c r="E1223" s="191">
        <v>1750000</v>
      </c>
      <c r="F1223" s="191">
        <v>3200000</v>
      </c>
      <c r="G1223" s="196">
        <v>3000000</v>
      </c>
      <c r="H1223" s="196">
        <v>3000000</v>
      </c>
      <c r="I1223" s="217"/>
    </row>
    <row r="1224" spans="1:9" ht="15" customHeight="1" thickBot="1" x14ac:dyDescent="0.35">
      <c r="A1224" s="187">
        <v>109</v>
      </c>
      <c r="B1224" s="187">
        <v>51705400300</v>
      </c>
      <c r="C1224" s="663" t="s">
        <v>2709</v>
      </c>
      <c r="D1224" s="664"/>
      <c r="E1224" s="664"/>
      <c r="F1224" s="664"/>
      <c r="G1224" s="664"/>
      <c r="H1224" s="664"/>
      <c r="I1224" s="670"/>
    </row>
    <row r="1225" spans="1:9" ht="15" thickBot="1" x14ac:dyDescent="0.35">
      <c r="A1225" s="188">
        <v>1</v>
      </c>
      <c r="B1225" s="188">
        <v>22020102</v>
      </c>
      <c r="C1225" s="189" t="s">
        <v>3349</v>
      </c>
      <c r="D1225" s="190">
        <v>956000</v>
      </c>
      <c r="E1225" s="190">
        <v>1036000</v>
      </c>
      <c r="F1225" s="190">
        <v>2050000</v>
      </c>
      <c r="G1225" s="195">
        <v>2150000</v>
      </c>
      <c r="H1225" s="195">
        <v>2150000</v>
      </c>
      <c r="I1225" s="217"/>
    </row>
    <row r="1226" spans="1:9" ht="15" thickBot="1" x14ac:dyDescent="0.35">
      <c r="A1226" s="188">
        <v>2</v>
      </c>
      <c r="B1226" s="188">
        <v>22020201</v>
      </c>
      <c r="C1226" s="189" t="s">
        <v>3363</v>
      </c>
      <c r="D1226" s="190">
        <v>40000</v>
      </c>
      <c r="E1226" s="190">
        <v>10000</v>
      </c>
      <c r="F1226" s="190">
        <v>60000</v>
      </c>
      <c r="G1226" s="195">
        <v>60000</v>
      </c>
      <c r="H1226" s="195">
        <v>60000</v>
      </c>
      <c r="I1226" s="217"/>
    </row>
    <row r="1227" spans="1:9" ht="17.399999999999999" thickBot="1" x14ac:dyDescent="0.35">
      <c r="A1227" s="188">
        <v>3</v>
      </c>
      <c r="B1227" s="188">
        <v>22020301</v>
      </c>
      <c r="C1227" s="189" t="s">
        <v>3352</v>
      </c>
      <c r="D1227" s="190">
        <v>140000</v>
      </c>
      <c r="E1227" s="190">
        <v>130000</v>
      </c>
      <c r="F1227" s="190">
        <v>290000</v>
      </c>
      <c r="G1227" s="195">
        <v>240000</v>
      </c>
      <c r="H1227" s="195">
        <v>240000</v>
      </c>
      <c r="I1227" s="217"/>
    </row>
    <row r="1228" spans="1:9" ht="15" thickBot="1" x14ac:dyDescent="0.35">
      <c r="A1228" s="188">
        <v>4</v>
      </c>
      <c r="B1228" s="188">
        <v>22020305</v>
      </c>
      <c r="C1228" s="189" t="s">
        <v>3355</v>
      </c>
      <c r="D1228" s="190">
        <v>120000</v>
      </c>
      <c r="E1228" s="190">
        <v>80000</v>
      </c>
      <c r="F1228" s="190">
        <v>110000</v>
      </c>
      <c r="G1228" s="195">
        <v>110000</v>
      </c>
      <c r="H1228" s="195">
        <v>110000</v>
      </c>
      <c r="I1228" s="217"/>
    </row>
    <row r="1229" spans="1:9" ht="17.399999999999999" thickBot="1" x14ac:dyDescent="0.35">
      <c r="A1229" s="188">
        <v>5</v>
      </c>
      <c r="B1229" s="188">
        <v>22020401</v>
      </c>
      <c r="C1229" s="189" t="s">
        <v>3356</v>
      </c>
      <c r="D1229" s="190">
        <v>115000</v>
      </c>
      <c r="E1229" s="190">
        <v>135000</v>
      </c>
      <c r="F1229" s="190">
        <v>300000</v>
      </c>
      <c r="G1229" s="195">
        <v>200000</v>
      </c>
      <c r="H1229" s="195">
        <v>200000</v>
      </c>
      <c r="I1229" s="217"/>
    </row>
    <row r="1230" spans="1:9" ht="15" thickBot="1" x14ac:dyDescent="0.35">
      <c r="A1230" s="188">
        <v>6</v>
      </c>
      <c r="B1230" s="188">
        <v>22020402</v>
      </c>
      <c r="C1230" s="189" t="s">
        <v>3366</v>
      </c>
      <c r="D1230" s="190">
        <v>98500</v>
      </c>
      <c r="E1230" s="190">
        <v>130000</v>
      </c>
      <c r="F1230" s="190">
        <v>180000</v>
      </c>
      <c r="G1230" s="195">
        <v>180000</v>
      </c>
      <c r="H1230" s="195">
        <v>180000</v>
      </c>
      <c r="I1230" s="217"/>
    </row>
    <row r="1231" spans="1:9" ht="15" thickBot="1" x14ac:dyDescent="0.35">
      <c r="A1231" s="188">
        <v>7</v>
      </c>
      <c r="B1231" s="188">
        <v>22020501</v>
      </c>
      <c r="C1231" s="189" t="s">
        <v>3370</v>
      </c>
      <c r="D1231" s="192">
        <v>0</v>
      </c>
      <c r="E1231" s="190">
        <v>204000</v>
      </c>
      <c r="F1231" s="190">
        <v>150000</v>
      </c>
      <c r="G1231" s="197">
        <v>0</v>
      </c>
      <c r="H1231" s="197">
        <v>0</v>
      </c>
      <c r="I1231" s="217"/>
    </row>
    <row r="1232" spans="1:9" ht="15" thickBot="1" x14ac:dyDescent="0.35">
      <c r="A1232" s="188">
        <v>8</v>
      </c>
      <c r="B1232" s="188">
        <v>22021001</v>
      </c>
      <c r="C1232" s="189" t="s">
        <v>3360</v>
      </c>
      <c r="D1232" s="190">
        <v>15000</v>
      </c>
      <c r="E1232" s="190">
        <v>5000</v>
      </c>
      <c r="F1232" s="190">
        <v>30000</v>
      </c>
      <c r="G1232" s="195">
        <v>30000</v>
      </c>
      <c r="H1232" s="195">
        <v>30000</v>
      </c>
      <c r="I1232" s="217"/>
    </row>
    <row r="1233" spans="1:9" ht="15" thickBot="1" x14ac:dyDescent="0.35">
      <c r="A1233" s="188">
        <v>9</v>
      </c>
      <c r="B1233" s="188">
        <v>22021007</v>
      </c>
      <c r="C1233" s="189" t="s">
        <v>3362</v>
      </c>
      <c r="D1233" s="190">
        <v>15500</v>
      </c>
      <c r="E1233" s="190">
        <v>20000</v>
      </c>
      <c r="F1233" s="190">
        <v>30000</v>
      </c>
      <c r="G1233" s="195">
        <v>30000</v>
      </c>
      <c r="H1233" s="195">
        <v>30000</v>
      </c>
      <c r="I1233" s="217"/>
    </row>
    <row r="1234" spans="1:9" ht="15" thickBot="1" x14ac:dyDescent="0.35">
      <c r="A1234" s="665" t="s">
        <v>365</v>
      </c>
      <c r="B1234" s="666"/>
      <c r="C1234" s="667"/>
      <c r="D1234" s="191">
        <v>1500000</v>
      </c>
      <c r="E1234" s="191">
        <v>1750000</v>
      </c>
      <c r="F1234" s="191">
        <v>3200000</v>
      </c>
      <c r="G1234" s="196">
        <v>3000000</v>
      </c>
      <c r="H1234" s="196">
        <v>3000000</v>
      </c>
      <c r="I1234" s="217"/>
    </row>
    <row r="1235" spans="1:9" ht="15" customHeight="1" thickBot="1" x14ac:dyDescent="0.35">
      <c r="A1235" s="187">
        <v>110</v>
      </c>
      <c r="B1235" s="187">
        <v>51705400400</v>
      </c>
      <c r="C1235" s="663" t="s">
        <v>2713</v>
      </c>
      <c r="D1235" s="664"/>
      <c r="E1235" s="664"/>
      <c r="F1235" s="664"/>
      <c r="G1235" s="664"/>
      <c r="H1235" s="664"/>
      <c r="I1235" s="670"/>
    </row>
    <row r="1236" spans="1:9" ht="15" thickBot="1" x14ac:dyDescent="0.35">
      <c r="A1236" s="188">
        <v>1</v>
      </c>
      <c r="B1236" s="188">
        <v>22020102</v>
      </c>
      <c r="C1236" s="189" t="s">
        <v>3349</v>
      </c>
      <c r="D1236" s="190">
        <v>1197000</v>
      </c>
      <c r="E1236" s="190">
        <v>1137000</v>
      </c>
      <c r="F1236" s="190">
        <v>2050000</v>
      </c>
      <c r="G1236" s="195">
        <v>2150000</v>
      </c>
      <c r="H1236" s="195">
        <v>2150000</v>
      </c>
      <c r="I1236" s="217"/>
    </row>
    <row r="1237" spans="1:9" ht="15" thickBot="1" x14ac:dyDescent="0.35">
      <c r="A1237" s="188">
        <v>2</v>
      </c>
      <c r="B1237" s="188">
        <v>22020201</v>
      </c>
      <c r="C1237" s="189" t="s">
        <v>3363</v>
      </c>
      <c r="D1237" s="190">
        <v>15000</v>
      </c>
      <c r="E1237" s="190">
        <v>35000</v>
      </c>
      <c r="F1237" s="190">
        <v>60000</v>
      </c>
      <c r="G1237" s="195">
        <v>60000</v>
      </c>
      <c r="H1237" s="195">
        <v>60000</v>
      </c>
      <c r="I1237" s="217"/>
    </row>
    <row r="1238" spans="1:9" ht="17.399999999999999" thickBot="1" x14ac:dyDescent="0.35">
      <c r="A1238" s="188">
        <v>3</v>
      </c>
      <c r="B1238" s="188">
        <v>22020301</v>
      </c>
      <c r="C1238" s="189" t="s">
        <v>3352</v>
      </c>
      <c r="D1238" s="190">
        <v>89000</v>
      </c>
      <c r="E1238" s="190">
        <v>135000</v>
      </c>
      <c r="F1238" s="190">
        <v>290000</v>
      </c>
      <c r="G1238" s="195">
        <v>240000</v>
      </c>
      <c r="H1238" s="195">
        <v>240000</v>
      </c>
      <c r="I1238" s="217"/>
    </row>
    <row r="1239" spans="1:9" ht="15" thickBot="1" x14ac:dyDescent="0.35">
      <c r="A1239" s="188">
        <v>4</v>
      </c>
      <c r="B1239" s="188">
        <v>22020305</v>
      </c>
      <c r="C1239" s="189" t="s">
        <v>3355</v>
      </c>
      <c r="D1239" s="190">
        <v>15000</v>
      </c>
      <c r="E1239" s="190">
        <v>68000</v>
      </c>
      <c r="F1239" s="190">
        <v>110000</v>
      </c>
      <c r="G1239" s="195">
        <v>110000</v>
      </c>
      <c r="H1239" s="195">
        <v>110000</v>
      </c>
      <c r="I1239" s="217"/>
    </row>
    <row r="1240" spans="1:9" ht="17.399999999999999" thickBot="1" x14ac:dyDescent="0.35">
      <c r="A1240" s="188">
        <v>5</v>
      </c>
      <c r="B1240" s="188">
        <v>22020401</v>
      </c>
      <c r="C1240" s="189" t="s">
        <v>3356</v>
      </c>
      <c r="D1240" s="190">
        <v>62000</v>
      </c>
      <c r="E1240" s="190">
        <v>113000</v>
      </c>
      <c r="F1240" s="190">
        <v>300000</v>
      </c>
      <c r="G1240" s="195">
        <v>200000</v>
      </c>
      <c r="H1240" s="195">
        <v>200000</v>
      </c>
      <c r="I1240" s="217"/>
    </row>
    <row r="1241" spans="1:9" ht="15" thickBot="1" x14ac:dyDescent="0.35">
      <c r="A1241" s="188">
        <v>6</v>
      </c>
      <c r="B1241" s="188">
        <v>22020402</v>
      </c>
      <c r="C1241" s="189" t="s">
        <v>3366</v>
      </c>
      <c r="D1241" s="190">
        <v>85000</v>
      </c>
      <c r="E1241" s="190">
        <v>107000</v>
      </c>
      <c r="F1241" s="190">
        <v>180000</v>
      </c>
      <c r="G1241" s="195">
        <v>180000</v>
      </c>
      <c r="H1241" s="195">
        <v>180000</v>
      </c>
      <c r="I1241" s="217"/>
    </row>
    <row r="1242" spans="1:9" ht="15" thickBot="1" x14ac:dyDescent="0.35">
      <c r="A1242" s="188">
        <v>7</v>
      </c>
      <c r="B1242" s="188">
        <v>22020501</v>
      </c>
      <c r="C1242" s="189" t="s">
        <v>3370</v>
      </c>
      <c r="D1242" s="192">
        <v>0</v>
      </c>
      <c r="E1242" s="190">
        <v>126000</v>
      </c>
      <c r="F1242" s="190">
        <v>150000</v>
      </c>
      <c r="G1242" s="197">
        <v>0</v>
      </c>
      <c r="H1242" s="197">
        <v>0</v>
      </c>
      <c r="I1242" s="217"/>
    </row>
    <row r="1243" spans="1:9" ht="15" thickBot="1" x14ac:dyDescent="0.35">
      <c r="A1243" s="188">
        <v>8</v>
      </c>
      <c r="B1243" s="188">
        <v>22021001</v>
      </c>
      <c r="C1243" s="189" t="s">
        <v>3360</v>
      </c>
      <c r="D1243" s="190">
        <v>19000</v>
      </c>
      <c r="E1243" s="190">
        <v>14000</v>
      </c>
      <c r="F1243" s="190">
        <v>30000</v>
      </c>
      <c r="G1243" s="195">
        <v>30000</v>
      </c>
      <c r="H1243" s="195">
        <v>30000</v>
      </c>
      <c r="I1243" s="217"/>
    </row>
    <row r="1244" spans="1:9" ht="15" thickBot="1" x14ac:dyDescent="0.35">
      <c r="A1244" s="188">
        <v>9</v>
      </c>
      <c r="B1244" s="188">
        <v>22021007</v>
      </c>
      <c r="C1244" s="189" t="s">
        <v>3362</v>
      </c>
      <c r="D1244" s="190">
        <v>18000</v>
      </c>
      <c r="E1244" s="190">
        <v>15000</v>
      </c>
      <c r="F1244" s="190">
        <v>30000</v>
      </c>
      <c r="G1244" s="195">
        <v>30000</v>
      </c>
      <c r="H1244" s="195">
        <v>30000</v>
      </c>
      <c r="I1244" s="217"/>
    </row>
    <row r="1245" spans="1:9" ht="15" thickBot="1" x14ac:dyDescent="0.35">
      <c r="A1245" s="665" t="s">
        <v>365</v>
      </c>
      <c r="B1245" s="666"/>
      <c r="C1245" s="667"/>
      <c r="D1245" s="191">
        <v>1500000</v>
      </c>
      <c r="E1245" s="191">
        <v>1750000</v>
      </c>
      <c r="F1245" s="191">
        <v>3200000</v>
      </c>
      <c r="G1245" s="196">
        <v>3000000</v>
      </c>
      <c r="H1245" s="196">
        <v>3000000</v>
      </c>
      <c r="I1245" s="217"/>
    </row>
    <row r="1246" spans="1:9" ht="15" customHeight="1" thickBot="1" x14ac:dyDescent="0.35">
      <c r="A1246" s="187">
        <v>111</v>
      </c>
      <c r="B1246" s="187">
        <v>51705400500</v>
      </c>
      <c r="C1246" s="663" t="s">
        <v>2716</v>
      </c>
      <c r="D1246" s="664"/>
      <c r="E1246" s="664"/>
      <c r="F1246" s="664"/>
      <c r="G1246" s="664"/>
      <c r="H1246" s="664"/>
      <c r="I1246" s="670"/>
    </row>
    <row r="1247" spans="1:9" ht="15" thickBot="1" x14ac:dyDescent="0.35">
      <c r="A1247" s="188">
        <v>1</v>
      </c>
      <c r="B1247" s="188">
        <v>22020102</v>
      </c>
      <c r="C1247" s="189" t="s">
        <v>3349</v>
      </c>
      <c r="D1247" s="190">
        <v>1173500</v>
      </c>
      <c r="E1247" s="190">
        <v>1264000</v>
      </c>
      <c r="F1247" s="190">
        <v>2160000</v>
      </c>
      <c r="G1247" s="195">
        <v>2220000</v>
      </c>
      <c r="H1247" s="195">
        <v>2220000</v>
      </c>
      <c r="I1247" s="217"/>
    </row>
    <row r="1248" spans="1:9" ht="15" thickBot="1" x14ac:dyDescent="0.35">
      <c r="A1248" s="188">
        <v>2</v>
      </c>
      <c r="B1248" s="188">
        <v>22020201</v>
      </c>
      <c r="C1248" s="189" t="s">
        <v>3363</v>
      </c>
      <c r="D1248" s="190">
        <v>23000</v>
      </c>
      <c r="E1248" s="190">
        <v>12500</v>
      </c>
      <c r="F1248" s="190">
        <v>30000</v>
      </c>
      <c r="G1248" s="195">
        <v>30000</v>
      </c>
      <c r="H1248" s="195">
        <v>30000</v>
      </c>
      <c r="I1248" s="217"/>
    </row>
    <row r="1249" spans="1:9" ht="15" thickBot="1" x14ac:dyDescent="0.35">
      <c r="A1249" s="188">
        <v>3</v>
      </c>
      <c r="B1249" s="188">
        <v>22020202</v>
      </c>
      <c r="C1249" s="189" t="s">
        <v>3350</v>
      </c>
      <c r="D1249" s="192">
        <v>0</v>
      </c>
      <c r="E1249" s="192">
        <v>0</v>
      </c>
      <c r="F1249" s="192">
        <v>0</v>
      </c>
      <c r="G1249" s="195">
        <v>10000</v>
      </c>
      <c r="H1249" s="195">
        <v>10000</v>
      </c>
      <c r="I1249" s="217"/>
    </row>
    <row r="1250" spans="1:9" ht="17.399999999999999" thickBot="1" x14ac:dyDescent="0.35">
      <c r="A1250" s="188">
        <v>4</v>
      </c>
      <c r="B1250" s="188">
        <v>22020301</v>
      </c>
      <c r="C1250" s="189" t="s">
        <v>3352</v>
      </c>
      <c r="D1250" s="190">
        <v>96000</v>
      </c>
      <c r="E1250" s="190">
        <v>99600</v>
      </c>
      <c r="F1250" s="190">
        <v>200000</v>
      </c>
      <c r="G1250" s="195">
        <v>150000</v>
      </c>
      <c r="H1250" s="195">
        <v>150000</v>
      </c>
      <c r="I1250" s="217"/>
    </row>
    <row r="1251" spans="1:9" ht="15" thickBot="1" x14ac:dyDescent="0.35">
      <c r="A1251" s="188">
        <v>5</v>
      </c>
      <c r="B1251" s="188">
        <v>22020305</v>
      </c>
      <c r="C1251" s="189" t="s">
        <v>3355</v>
      </c>
      <c r="D1251" s="190">
        <v>70000</v>
      </c>
      <c r="E1251" s="190">
        <v>62900</v>
      </c>
      <c r="F1251" s="190">
        <v>150000</v>
      </c>
      <c r="G1251" s="195">
        <v>100000</v>
      </c>
      <c r="H1251" s="195">
        <v>100000</v>
      </c>
      <c r="I1251" s="217"/>
    </row>
    <row r="1252" spans="1:9" ht="17.399999999999999" thickBot="1" x14ac:dyDescent="0.35">
      <c r="A1252" s="188">
        <v>6</v>
      </c>
      <c r="B1252" s="188">
        <v>22020401</v>
      </c>
      <c r="C1252" s="189" t="s">
        <v>3356</v>
      </c>
      <c r="D1252" s="190">
        <v>90000</v>
      </c>
      <c r="E1252" s="190">
        <v>148100</v>
      </c>
      <c r="F1252" s="190">
        <v>200000</v>
      </c>
      <c r="G1252" s="195">
        <v>200000</v>
      </c>
      <c r="H1252" s="195">
        <v>200000</v>
      </c>
      <c r="I1252" s="217"/>
    </row>
    <row r="1253" spans="1:9" ht="15" thickBot="1" x14ac:dyDescent="0.35">
      <c r="A1253" s="188">
        <v>7</v>
      </c>
      <c r="B1253" s="188">
        <v>22020402</v>
      </c>
      <c r="C1253" s="189" t="s">
        <v>3366</v>
      </c>
      <c r="D1253" s="190">
        <v>20000</v>
      </c>
      <c r="E1253" s="190">
        <v>137000</v>
      </c>
      <c r="F1253" s="190">
        <v>200000</v>
      </c>
      <c r="G1253" s="195">
        <v>50000</v>
      </c>
      <c r="H1253" s="195">
        <v>50000</v>
      </c>
      <c r="I1253" s="217"/>
    </row>
    <row r="1254" spans="1:9" ht="15" thickBot="1" x14ac:dyDescent="0.35">
      <c r="A1254" s="188">
        <v>8</v>
      </c>
      <c r="B1254" s="188">
        <v>22020404</v>
      </c>
      <c r="C1254" s="189" t="s">
        <v>3368</v>
      </c>
      <c r="D1254" s="192">
        <v>0</v>
      </c>
      <c r="E1254" s="192">
        <v>0</v>
      </c>
      <c r="F1254" s="192">
        <v>0</v>
      </c>
      <c r="G1254" s="195">
        <v>200000</v>
      </c>
      <c r="H1254" s="195">
        <v>200000</v>
      </c>
      <c r="I1254" s="217"/>
    </row>
    <row r="1255" spans="1:9" ht="15" thickBot="1" x14ac:dyDescent="0.35">
      <c r="A1255" s="188">
        <v>9</v>
      </c>
      <c r="B1255" s="188">
        <v>22020501</v>
      </c>
      <c r="C1255" s="189" t="s">
        <v>3370</v>
      </c>
      <c r="D1255" s="192">
        <v>0</v>
      </c>
      <c r="E1255" s="192">
        <v>0</v>
      </c>
      <c r="F1255" s="190">
        <v>200000</v>
      </c>
      <c r="G1255" s="197">
        <v>0</v>
      </c>
      <c r="H1255" s="197">
        <v>0</v>
      </c>
      <c r="I1255" s="217"/>
    </row>
    <row r="1256" spans="1:9" ht="15" thickBot="1" x14ac:dyDescent="0.35">
      <c r="A1256" s="188">
        <v>10</v>
      </c>
      <c r="B1256" s="188">
        <v>22021001</v>
      </c>
      <c r="C1256" s="189" t="s">
        <v>3360</v>
      </c>
      <c r="D1256" s="190">
        <v>8000</v>
      </c>
      <c r="E1256" s="190">
        <v>15000</v>
      </c>
      <c r="F1256" s="190">
        <v>30000</v>
      </c>
      <c r="G1256" s="195">
        <v>10000</v>
      </c>
      <c r="H1256" s="195">
        <v>10000</v>
      </c>
      <c r="I1256" s="217"/>
    </row>
    <row r="1257" spans="1:9" ht="15" thickBot="1" x14ac:dyDescent="0.35">
      <c r="A1257" s="188">
        <v>11</v>
      </c>
      <c r="B1257" s="188">
        <v>22021007</v>
      </c>
      <c r="C1257" s="189" t="s">
        <v>3362</v>
      </c>
      <c r="D1257" s="190">
        <v>19500</v>
      </c>
      <c r="E1257" s="190">
        <v>10900</v>
      </c>
      <c r="F1257" s="190">
        <v>30000</v>
      </c>
      <c r="G1257" s="195">
        <v>30000</v>
      </c>
      <c r="H1257" s="195">
        <v>30000</v>
      </c>
      <c r="I1257" s="217"/>
    </row>
    <row r="1258" spans="1:9" ht="15" thickBot="1" x14ac:dyDescent="0.35">
      <c r="A1258" s="665" t="s">
        <v>365</v>
      </c>
      <c r="B1258" s="666"/>
      <c r="C1258" s="667"/>
      <c r="D1258" s="191">
        <v>1500000</v>
      </c>
      <c r="E1258" s="191">
        <v>1750000</v>
      </c>
      <c r="F1258" s="191">
        <v>3200000</v>
      </c>
      <c r="G1258" s="196">
        <v>3000000</v>
      </c>
      <c r="H1258" s="196">
        <v>3000000</v>
      </c>
      <c r="I1258" s="217"/>
    </row>
    <row r="1259" spans="1:9" ht="15" customHeight="1" thickBot="1" x14ac:dyDescent="0.35">
      <c r="A1259" s="187">
        <v>112</v>
      </c>
      <c r="B1259" s="187">
        <v>51705400600</v>
      </c>
      <c r="C1259" s="663" t="s">
        <v>2720</v>
      </c>
      <c r="D1259" s="664"/>
      <c r="E1259" s="664"/>
      <c r="F1259" s="664"/>
      <c r="G1259" s="664"/>
      <c r="H1259" s="664"/>
      <c r="I1259" s="670"/>
    </row>
    <row r="1260" spans="1:9" ht="15" thickBot="1" x14ac:dyDescent="0.35">
      <c r="A1260" s="188">
        <v>1</v>
      </c>
      <c r="B1260" s="188">
        <v>22020102</v>
      </c>
      <c r="C1260" s="189" t="s">
        <v>3349</v>
      </c>
      <c r="D1260" s="190">
        <v>875000</v>
      </c>
      <c r="E1260" s="190">
        <v>1044000</v>
      </c>
      <c r="F1260" s="190">
        <v>2050000</v>
      </c>
      <c r="G1260" s="195">
        <v>2150000</v>
      </c>
      <c r="H1260" s="195">
        <v>2150000</v>
      </c>
      <c r="I1260" s="217"/>
    </row>
    <row r="1261" spans="1:9" ht="15" thickBot="1" x14ac:dyDescent="0.35">
      <c r="A1261" s="188">
        <v>2</v>
      </c>
      <c r="B1261" s="188">
        <v>22020201</v>
      </c>
      <c r="C1261" s="189" t="s">
        <v>3363</v>
      </c>
      <c r="D1261" s="190">
        <v>40000</v>
      </c>
      <c r="E1261" s="190">
        <v>127000</v>
      </c>
      <c r="F1261" s="190">
        <v>60000</v>
      </c>
      <c r="G1261" s="195">
        <v>60000</v>
      </c>
      <c r="H1261" s="195">
        <v>60000</v>
      </c>
      <c r="I1261" s="217"/>
    </row>
    <row r="1262" spans="1:9" ht="17.399999999999999" thickBot="1" x14ac:dyDescent="0.35">
      <c r="A1262" s="188">
        <v>3</v>
      </c>
      <c r="B1262" s="188">
        <v>22020301</v>
      </c>
      <c r="C1262" s="189" t="s">
        <v>3352</v>
      </c>
      <c r="D1262" s="190">
        <v>135000</v>
      </c>
      <c r="E1262" s="190">
        <v>140000</v>
      </c>
      <c r="F1262" s="190">
        <v>290000</v>
      </c>
      <c r="G1262" s="195">
        <v>240000</v>
      </c>
      <c r="H1262" s="195">
        <v>240000</v>
      </c>
      <c r="I1262" s="217"/>
    </row>
    <row r="1263" spans="1:9" ht="15" thickBot="1" x14ac:dyDescent="0.35">
      <c r="A1263" s="188">
        <v>4</v>
      </c>
      <c r="B1263" s="188">
        <v>22020305</v>
      </c>
      <c r="C1263" s="189" t="s">
        <v>3355</v>
      </c>
      <c r="D1263" s="190">
        <v>126000</v>
      </c>
      <c r="E1263" s="190">
        <v>120000</v>
      </c>
      <c r="F1263" s="190">
        <v>110000</v>
      </c>
      <c r="G1263" s="195">
        <v>110000</v>
      </c>
      <c r="H1263" s="195">
        <v>110000</v>
      </c>
      <c r="I1263" s="217"/>
    </row>
    <row r="1264" spans="1:9" ht="17.399999999999999" thickBot="1" x14ac:dyDescent="0.35">
      <c r="A1264" s="188">
        <v>5</v>
      </c>
      <c r="B1264" s="188">
        <v>22020401</v>
      </c>
      <c r="C1264" s="189" t="s">
        <v>3356</v>
      </c>
      <c r="D1264" s="190">
        <v>118000</v>
      </c>
      <c r="E1264" s="190">
        <v>108000</v>
      </c>
      <c r="F1264" s="190">
        <v>300000</v>
      </c>
      <c r="G1264" s="195">
        <v>200000</v>
      </c>
      <c r="H1264" s="195">
        <v>200000</v>
      </c>
      <c r="I1264" s="217"/>
    </row>
    <row r="1265" spans="1:9" ht="15" thickBot="1" x14ac:dyDescent="0.35">
      <c r="A1265" s="188">
        <v>6</v>
      </c>
      <c r="B1265" s="188">
        <v>22020402</v>
      </c>
      <c r="C1265" s="189" t="s">
        <v>3366</v>
      </c>
      <c r="D1265" s="190">
        <v>176000</v>
      </c>
      <c r="E1265" s="190">
        <v>74000</v>
      </c>
      <c r="F1265" s="190">
        <v>180000</v>
      </c>
      <c r="G1265" s="195">
        <v>180000</v>
      </c>
      <c r="H1265" s="195">
        <v>180000</v>
      </c>
      <c r="I1265" s="217"/>
    </row>
    <row r="1266" spans="1:9" ht="15" thickBot="1" x14ac:dyDescent="0.35">
      <c r="A1266" s="188">
        <v>7</v>
      </c>
      <c r="B1266" s="188">
        <v>22020501</v>
      </c>
      <c r="C1266" s="189" t="s">
        <v>3370</v>
      </c>
      <c r="D1266" s="192">
        <v>0</v>
      </c>
      <c r="E1266" s="190">
        <v>88000</v>
      </c>
      <c r="F1266" s="190">
        <v>150000</v>
      </c>
      <c r="G1266" s="197">
        <v>0</v>
      </c>
      <c r="H1266" s="197">
        <v>0</v>
      </c>
      <c r="I1266" s="217"/>
    </row>
    <row r="1267" spans="1:9" ht="15" thickBot="1" x14ac:dyDescent="0.35">
      <c r="A1267" s="188">
        <v>8</v>
      </c>
      <c r="B1267" s="188">
        <v>22021001</v>
      </c>
      <c r="C1267" s="189" t="s">
        <v>3360</v>
      </c>
      <c r="D1267" s="190">
        <v>30000</v>
      </c>
      <c r="E1267" s="190">
        <v>24000</v>
      </c>
      <c r="F1267" s="190">
        <v>30000</v>
      </c>
      <c r="G1267" s="195">
        <v>30000</v>
      </c>
      <c r="H1267" s="195">
        <v>30000</v>
      </c>
      <c r="I1267" s="217"/>
    </row>
    <row r="1268" spans="1:9" ht="15" thickBot="1" x14ac:dyDescent="0.35">
      <c r="A1268" s="188">
        <v>9</v>
      </c>
      <c r="B1268" s="188">
        <v>22021007</v>
      </c>
      <c r="C1268" s="189" t="s">
        <v>3362</v>
      </c>
      <c r="D1268" s="192">
        <v>0</v>
      </c>
      <c r="E1268" s="190">
        <v>25000</v>
      </c>
      <c r="F1268" s="190">
        <v>30000</v>
      </c>
      <c r="G1268" s="195">
        <v>30000</v>
      </c>
      <c r="H1268" s="195">
        <v>30000</v>
      </c>
      <c r="I1268" s="217"/>
    </row>
    <row r="1269" spans="1:9" ht="15" thickBot="1" x14ac:dyDescent="0.35">
      <c r="A1269" s="665" t="s">
        <v>365</v>
      </c>
      <c r="B1269" s="666"/>
      <c r="C1269" s="667"/>
      <c r="D1269" s="191">
        <v>1500000</v>
      </c>
      <c r="E1269" s="191">
        <v>1750000</v>
      </c>
      <c r="F1269" s="191">
        <v>3200000</v>
      </c>
      <c r="G1269" s="196">
        <v>3000000</v>
      </c>
      <c r="H1269" s="196">
        <v>3000000</v>
      </c>
      <c r="I1269" s="217"/>
    </row>
    <row r="1270" spans="1:9" ht="15" customHeight="1" thickBot="1" x14ac:dyDescent="0.35">
      <c r="A1270" s="187">
        <v>113</v>
      </c>
      <c r="B1270" s="187">
        <v>51705400700</v>
      </c>
      <c r="C1270" s="663" t="s">
        <v>2725</v>
      </c>
      <c r="D1270" s="664"/>
      <c r="E1270" s="664"/>
      <c r="F1270" s="664"/>
      <c r="G1270" s="664"/>
      <c r="H1270" s="664"/>
      <c r="I1270" s="670"/>
    </row>
    <row r="1271" spans="1:9" ht="15" thickBot="1" x14ac:dyDescent="0.35">
      <c r="A1271" s="188">
        <v>1</v>
      </c>
      <c r="B1271" s="188">
        <v>22020102</v>
      </c>
      <c r="C1271" s="189" t="s">
        <v>3349</v>
      </c>
      <c r="D1271" s="190">
        <v>1182000</v>
      </c>
      <c r="E1271" s="190">
        <v>1264000</v>
      </c>
      <c r="F1271" s="190">
        <v>2160000</v>
      </c>
      <c r="G1271" s="195">
        <v>2160000</v>
      </c>
      <c r="H1271" s="195">
        <v>2160000</v>
      </c>
      <c r="I1271" s="217"/>
    </row>
    <row r="1272" spans="1:9" ht="15" thickBot="1" x14ac:dyDescent="0.35">
      <c r="A1272" s="188">
        <v>2</v>
      </c>
      <c r="B1272" s="188">
        <v>22020201</v>
      </c>
      <c r="C1272" s="189" t="s">
        <v>3363</v>
      </c>
      <c r="D1272" s="190">
        <v>40000</v>
      </c>
      <c r="E1272" s="190">
        <v>40000</v>
      </c>
      <c r="F1272" s="190">
        <v>30000</v>
      </c>
      <c r="G1272" s="195">
        <v>30000</v>
      </c>
      <c r="H1272" s="195">
        <v>30000</v>
      </c>
      <c r="I1272" s="217"/>
    </row>
    <row r="1273" spans="1:9" ht="17.399999999999999" thickBot="1" x14ac:dyDescent="0.35">
      <c r="A1273" s="188">
        <v>3</v>
      </c>
      <c r="B1273" s="188">
        <v>22020301</v>
      </c>
      <c r="C1273" s="189" t="s">
        <v>3352</v>
      </c>
      <c r="D1273" s="190">
        <v>95000</v>
      </c>
      <c r="E1273" s="190">
        <v>147000</v>
      </c>
      <c r="F1273" s="190">
        <v>200000</v>
      </c>
      <c r="G1273" s="195">
        <v>200000</v>
      </c>
      <c r="H1273" s="195">
        <v>200000</v>
      </c>
      <c r="I1273" s="217"/>
    </row>
    <row r="1274" spans="1:9" ht="15" thickBot="1" x14ac:dyDescent="0.35">
      <c r="A1274" s="188">
        <v>4</v>
      </c>
      <c r="B1274" s="188">
        <v>22020305</v>
      </c>
      <c r="C1274" s="189" t="s">
        <v>3355</v>
      </c>
      <c r="D1274" s="190">
        <v>53000</v>
      </c>
      <c r="E1274" s="190">
        <v>84000</v>
      </c>
      <c r="F1274" s="190">
        <v>150000</v>
      </c>
      <c r="G1274" s="195">
        <v>150000</v>
      </c>
      <c r="H1274" s="195">
        <v>150000</v>
      </c>
      <c r="I1274" s="217"/>
    </row>
    <row r="1275" spans="1:9" ht="17.399999999999999" thickBot="1" x14ac:dyDescent="0.35">
      <c r="A1275" s="188">
        <v>5</v>
      </c>
      <c r="B1275" s="188">
        <v>22020401</v>
      </c>
      <c r="C1275" s="189" t="s">
        <v>3356</v>
      </c>
      <c r="D1275" s="190">
        <v>65000</v>
      </c>
      <c r="E1275" s="190">
        <v>70000</v>
      </c>
      <c r="F1275" s="190">
        <v>200000</v>
      </c>
      <c r="G1275" s="195">
        <v>200000</v>
      </c>
      <c r="H1275" s="195">
        <v>200000</v>
      </c>
      <c r="I1275" s="217"/>
    </row>
    <row r="1276" spans="1:9" ht="15" thickBot="1" x14ac:dyDescent="0.35">
      <c r="A1276" s="188">
        <v>6</v>
      </c>
      <c r="B1276" s="188">
        <v>22020402</v>
      </c>
      <c r="C1276" s="189" t="s">
        <v>3366</v>
      </c>
      <c r="D1276" s="190">
        <v>50000</v>
      </c>
      <c r="E1276" s="190">
        <v>120000</v>
      </c>
      <c r="F1276" s="190">
        <v>200000</v>
      </c>
      <c r="G1276" s="195">
        <v>200000</v>
      </c>
      <c r="H1276" s="195">
        <v>200000</v>
      </c>
      <c r="I1276" s="217"/>
    </row>
    <row r="1277" spans="1:9" ht="15" thickBot="1" x14ac:dyDescent="0.35">
      <c r="A1277" s="188">
        <v>7</v>
      </c>
      <c r="B1277" s="188">
        <v>22020501</v>
      </c>
      <c r="C1277" s="189" t="s">
        <v>3370</v>
      </c>
      <c r="D1277" s="192">
        <v>0</v>
      </c>
      <c r="E1277" s="192">
        <v>0</v>
      </c>
      <c r="F1277" s="190">
        <v>200000</v>
      </c>
      <c r="G1277" s="197">
        <v>0</v>
      </c>
      <c r="H1277" s="197">
        <v>0</v>
      </c>
      <c r="I1277" s="217"/>
    </row>
    <row r="1278" spans="1:9" ht="15" thickBot="1" x14ac:dyDescent="0.35">
      <c r="A1278" s="188">
        <v>8</v>
      </c>
      <c r="B1278" s="188">
        <v>22021001</v>
      </c>
      <c r="C1278" s="189" t="s">
        <v>3360</v>
      </c>
      <c r="D1278" s="190">
        <v>10000</v>
      </c>
      <c r="E1278" s="190">
        <v>15000</v>
      </c>
      <c r="F1278" s="190">
        <v>30000</v>
      </c>
      <c r="G1278" s="195">
        <v>30000</v>
      </c>
      <c r="H1278" s="195">
        <v>30000</v>
      </c>
      <c r="I1278" s="217"/>
    </row>
    <row r="1279" spans="1:9" ht="15" thickBot="1" x14ac:dyDescent="0.35">
      <c r="A1279" s="188">
        <v>9</v>
      </c>
      <c r="B1279" s="188">
        <v>22021007</v>
      </c>
      <c r="C1279" s="189" t="s">
        <v>3362</v>
      </c>
      <c r="D1279" s="190">
        <v>5000</v>
      </c>
      <c r="E1279" s="190">
        <v>10000</v>
      </c>
      <c r="F1279" s="190">
        <v>30000</v>
      </c>
      <c r="G1279" s="195">
        <v>30000</v>
      </c>
      <c r="H1279" s="195">
        <v>30000</v>
      </c>
      <c r="I1279" s="217"/>
    </row>
    <row r="1280" spans="1:9" ht="15" thickBot="1" x14ac:dyDescent="0.35">
      <c r="A1280" s="665" t="s">
        <v>365</v>
      </c>
      <c r="B1280" s="666"/>
      <c r="C1280" s="667"/>
      <c r="D1280" s="191">
        <v>1500000</v>
      </c>
      <c r="E1280" s="191">
        <v>1750000</v>
      </c>
      <c r="F1280" s="191">
        <v>3200000</v>
      </c>
      <c r="G1280" s="196">
        <v>3000000</v>
      </c>
      <c r="H1280" s="196">
        <v>3000000</v>
      </c>
      <c r="I1280" s="217"/>
    </row>
    <row r="1281" spans="1:9" ht="15" customHeight="1" thickBot="1" x14ac:dyDescent="0.35">
      <c r="A1281" s="187">
        <v>114</v>
      </c>
      <c r="B1281" s="187">
        <v>51705400800</v>
      </c>
      <c r="C1281" s="663" t="s">
        <v>2728</v>
      </c>
      <c r="D1281" s="664"/>
      <c r="E1281" s="664"/>
      <c r="F1281" s="664"/>
      <c r="G1281" s="664"/>
      <c r="H1281" s="664"/>
      <c r="I1281" s="670"/>
    </row>
    <row r="1282" spans="1:9" ht="15" thickBot="1" x14ac:dyDescent="0.35">
      <c r="A1282" s="188">
        <v>1</v>
      </c>
      <c r="B1282" s="188">
        <v>22020102</v>
      </c>
      <c r="C1282" s="189" t="s">
        <v>3349</v>
      </c>
      <c r="D1282" s="190">
        <v>1011600</v>
      </c>
      <c r="E1282" s="190">
        <v>980000</v>
      </c>
      <c r="F1282" s="190">
        <v>2050000</v>
      </c>
      <c r="G1282" s="195">
        <v>2150000</v>
      </c>
      <c r="H1282" s="195">
        <v>2150000</v>
      </c>
      <c r="I1282" s="217"/>
    </row>
    <row r="1283" spans="1:9" ht="15" thickBot="1" x14ac:dyDescent="0.35">
      <c r="A1283" s="188">
        <v>2</v>
      </c>
      <c r="B1283" s="188">
        <v>22020201</v>
      </c>
      <c r="C1283" s="189" t="s">
        <v>3363</v>
      </c>
      <c r="D1283" s="190">
        <v>30000</v>
      </c>
      <c r="E1283" s="190">
        <v>17000</v>
      </c>
      <c r="F1283" s="190">
        <v>60000</v>
      </c>
      <c r="G1283" s="195">
        <v>60000</v>
      </c>
      <c r="H1283" s="195">
        <v>60000</v>
      </c>
      <c r="I1283" s="217"/>
    </row>
    <row r="1284" spans="1:9" ht="17.399999999999999" thickBot="1" x14ac:dyDescent="0.35">
      <c r="A1284" s="188">
        <v>3</v>
      </c>
      <c r="B1284" s="188">
        <v>22020301</v>
      </c>
      <c r="C1284" s="189" t="s">
        <v>3352</v>
      </c>
      <c r="D1284" s="190">
        <v>140000</v>
      </c>
      <c r="E1284" s="190">
        <v>157000</v>
      </c>
      <c r="F1284" s="190">
        <v>290000</v>
      </c>
      <c r="G1284" s="195">
        <v>240000</v>
      </c>
      <c r="H1284" s="195">
        <v>240000</v>
      </c>
      <c r="I1284" s="217"/>
    </row>
    <row r="1285" spans="1:9" ht="15" thickBot="1" x14ac:dyDescent="0.35">
      <c r="A1285" s="188">
        <v>4</v>
      </c>
      <c r="B1285" s="188">
        <v>22020305</v>
      </c>
      <c r="C1285" s="189" t="s">
        <v>3355</v>
      </c>
      <c r="D1285" s="190">
        <v>60000</v>
      </c>
      <c r="E1285" s="190">
        <v>44000</v>
      </c>
      <c r="F1285" s="190">
        <v>110000</v>
      </c>
      <c r="G1285" s="195">
        <v>110000</v>
      </c>
      <c r="H1285" s="195">
        <v>110000</v>
      </c>
      <c r="I1285" s="217"/>
    </row>
    <row r="1286" spans="1:9" ht="17.399999999999999" thickBot="1" x14ac:dyDescent="0.35">
      <c r="A1286" s="188">
        <v>5</v>
      </c>
      <c r="B1286" s="188">
        <v>22020401</v>
      </c>
      <c r="C1286" s="189" t="s">
        <v>3356</v>
      </c>
      <c r="D1286" s="190">
        <v>138400</v>
      </c>
      <c r="E1286" s="190">
        <v>183000</v>
      </c>
      <c r="F1286" s="190">
        <v>300000</v>
      </c>
      <c r="G1286" s="195">
        <v>200000</v>
      </c>
      <c r="H1286" s="195">
        <v>200000</v>
      </c>
      <c r="I1286" s="217"/>
    </row>
    <row r="1287" spans="1:9" ht="15" thickBot="1" x14ac:dyDescent="0.35">
      <c r="A1287" s="188">
        <v>6</v>
      </c>
      <c r="B1287" s="188">
        <v>22020402</v>
      </c>
      <c r="C1287" s="189" t="s">
        <v>3366</v>
      </c>
      <c r="D1287" s="190">
        <v>90000</v>
      </c>
      <c r="E1287" s="190">
        <v>122000</v>
      </c>
      <c r="F1287" s="190">
        <v>180000</v>
      </c>
      <c r="G1287" s="195">
        <v>180000</v>
      </c>
      <c r="H1287" s="195">
        <v>180000</v>
      </c>
      <c r="I1287" s="217"/>
    </row>
    <row r="1288" spans="1:9" ht="15" thickBot="1" x14ac:dyDescent="0.35">
      <c r="A1288" s="188">
        <v>7</v>
      </c>
      <c r="B1288" s="188">
        <v>22020501</v>
      </c>
      <c r="C1288" s="189" t="s">
        <v>3370</v>
      </c>
      <c r="D1288" s="192">
        <v>0</v>
      </c>
      <c r="E1288" s="190">
        <v>120000</v>
      </c>
      <c r="F1288" s="190">
        <v>150000</v>
      </c>
      <c r="G1288" s="197">
        <v>0</v>
      </c>
      <c r="H1288" s="197">
        <v>0</v>
      </c>
      <c r="I1288" s="217"/>
    </row>
    <row r="1289" spans="1:9" ht="15" thickBot="1" x14ac:dyDescent="0.35">
      <c r="A1289" s="188">
        <v>8</v>
      </c>
      <c r="B1289" s="188">
        <v>22021001</v>
      </c>
      <c r="C1289" s="189" t="s">
        <v>3360</v>
      </c>
      <c r="D1289" s="190">
        <v>15000</v>
      </c>
      <c r="E1289" s="190">
        <v>49000</v>
      </c>
      <c r="F1289" s="190">
        <v>30000</v>
      </c>
      <c r="G1289" s="195">
        <v>30000</v>
      </c>
      <c r="H1289" s="195">
        <v>30000</v>
      </c>
      <c r="I1289" s="217"/>
    </row>
    <row r="1290" spans="1:9" ht="15" thickBot="1" x14ac:dyDescent="0.35">
      <c r="A1290" s="188">
        <v>9</v>
      </c>
      <c r="B1290" s="188">
        <v>22021007</v>
      </c>
      <c r="C1290" s="189" t="s">
        <v>3362</v>
      </c>
      <c r="D1290" s="190">
        <v>15000</v>
      </c>
      <c r="E1290" s="190">
        <v>78000</v>
      </c>
      <c r="F1290" s="190">
        <v>30000</v>
      </c>
      <c r="G1290" s="195">
        <v>30000</v>
      </c>
      <c r="H1290" s="195">
        <v>30000</v>
      </c>
      <c r="I1290" s="217"/>
    </row>
    <row r="1291" spans="1:9" ht="15" thickBot="1" x14ac:dyDescent="0.35">
      <c r="A1291" s="665" t="s">
        <v>365</v>
      </c>
      <c r="B1291" s="666"/>
      <c r="C1291" s="667"/>
      <c r="D1291" s="191">
        <v>1500000</v>
      </c>
      <c r="E1291" s="191">
        <v>1750000</v>
      </c>
      <c r="F1291" s="191">
        <v>3200000</v>
      </c>
      <c r="G1291" s="196">
        <v>3000000</v>
      </c>
      <c r="H1291" s="196">
        <v>3000000</v>
      </c>
      <c r="I1291" s="217"/>
    </row>
    <row r="1292" spans="1:9" ht="15" customHeight="1" thickBot="1" x14ac:dyDescent="0.35">
      <c r="A1292" s="187">
        <v>115</v>
      </c>
      <c r="B1292" s="187">
        <v>51705400900</v>
      </c>
      <c r="C1292" s="663" t="s">
        <v>2732</v>
      </c>
      <c r="D1292" s="664"/>
      <c r="E1292" s="664"/>
      <c r="F1292" s="664"/>
      <c r="G1292" s="664"/>
      <c r="H1292" s="664"/>
      <c r="I1292" s="670"/>
    </row>
    <row r="1293" spans="1:9" ht="15" thickBot="1" x14ac:dyDescent="0.35">
      <c r="A1293" s="188">
        <v>1</v>
      </c>
      <c r="B1293" s="188">
        <v>22020102</v>
      </c>
      <c r="C1293" s="189" t="s">
        <v>3349</v>
      </c>
      <c r="D1293" s="190">
        <v>699000</v>
      </c>
      <c r="E1293" s="190">
        <v>1425000</v>
      </c>
      <c r="F1293" s="190">
        <v>2160000</v>
      </c>
      <c r="G1293" s="195">
        <v>2180000</v>
      </c>
      <c r="H1293" s="195">
        <v>2180000</v>
      </c>
      <c r="I1293" s="217"/>
    </row>
    <row r="1294" spans="1:9" ht="15" thickBot="1" x14ac:dyDescent="0.35">
      <c r="A1294" s="188">
        <v>2</v>
      </c>
      <c r="B1294" s="188">
        <v>22020201</v>
      </c>
      <c r="C1294" s="189" t="s">
        <v>3363</v>
      </c>
      <c r="D1294" s="190">
        <v>33000</v>
      </c>
      <c r="E1294" s="190">
        <v>13800</v>
      </c>
      <c r="F1294" s="190">
        <v>30000</v>
      </c>
      <c r="G1294" s="195">
        <v>30000</v>
      </c>
      <c r="H1294" s="195">
        <v>30000</v>
      </c>
      <c r="I1294" s="217"/>
    </row>
    <row r="1295" spans="1:9" ht="15" thickBot="1" x14ac:dyDescent="0.35">
      <c r="A1295" s="188">
        <v>3</v>
      </c>
      <c r="B1295" s="188">
        <v>22020202</v>
      </c>
      <c r="C1295" s="189" t="s">
        <v>3350</v>
      </c>
      <c r="D1295" s="190">
        <v>12000</v>
      </c>
      <c r="E1295" s="190">
        <v>16300</v>
      </c>
      <c r="F1295" s="190">
        <v>30000</v>
      </c>
      <c r="G1295" s="195">
        <v>30000</v>
      </c>
      <c r="H1295" s="195">
        <v>30000</v>
      </c>
      <c r="I1295" s="217"/>
    </row>
    <row r="1296" spans="1:9" ht="17.399999999999999" thickBot="1" x14ac:dyDescent="0.35">
      <c r="A1296" s="188">
        <v>4</v>
      </c>
      <c r="B1296" s="188">
        <v>22020301</v>
      </c>
      <c r="C1296" s="189" t="s">
        <v>3352</v>
      </c>
      <c r="D1296" s="190">
        <v>273000</v>
      </c>
      <c r="E1296" s="190">
        <v>130700</v>
      </c>
      <c r="F1296" s="190">
        <v>200000</v>
      </c>
      <c r="G1296" s="195">
        <v>200000</v>
      </c>
      <c r="H1296" s="195">
        <v>200000</v>
      </c>
      <c r="I1296" s="217"/>
    </row>
    <row r="1297" spans="1:9" ht="15" thickBot="1" x14ac:dyDescent="0.35">
      <c r="A1297" s="188">
        <v>5</v>
      </c>
      <c r="B1297" s="188">
        <v>22020305</v>
      </c>
      <c r="C1297" s="189" t="s">
        <v>3355</v>
      </c>
      <c r="D1297" s="190">
        <v>105200</v>
      </c>
      <c r="E1297" s="190">
        <v>63300</v>
      </c>
      <c r="F1297" s="190">
        <v>110000</v>
      </c>
      <c r="G1297" s="195">
        <v>110000</v>
      </c>
      <c r="H1297" s="195">
        <v>110000</v>
      </c>
      <c r="I1297" s="217"/>
    </row>
    <row r="1298" spans="1:9" ht="17.399999999999999" thickBot="1" x14ac:dyDescent="0.35">
      <c r="A1298" s="188">
        <v>6</v>
      </c>
      <c r="B1298" s="188">
        <v>22020401</v>
      </c>
      <c r="C1298" s="189" t="s">
        <v>3356</v>
      </c>
      <c r="D1298" s="190">
        <v>419800</v>
      </c>
      <c r="E1298" s="190">
        <v>142300</v>
      </c>
      <c r="F1298" s="190">
        <v>200000</v>
      </c>
      <c r="G1298" s="195">
        <v>200000</v>
      </c>
      <c r="H1298" s="195">
        <v>200000</v>
      </c>
      <c r="I1298" s="217"/>
    </row>
    <row r="1299" spans="1:9" ht="15" thickBot="1" x14ac:dyDescent="0.35">
      <c r="A1299" s="188">
        <v>7</v>
      </c>
      <c r="B1299" s="188">
        <v>22020402</v>
      </c>
      <c r="C1299" s="189" t="s">
        <v>3366</v>
      </c>
      <c r="D1299" s="190">
        <v>71000</v>
      </c>
      <c r="E1299" s="190">
        <v>123300</v>
      </c>
      <c r="F1299" s="190">
        <v>190000</v>
      </c>
      <c r="G1299" s="195">
        <v>190000</v>
      </c>
      <c r="H1299" s="195">
        <v>190000</v>
      </c>
      <c r="I1299" s="217"/>
    </row>
    <row r="1300" spans="1:9" ht="15" thickBot="1" x14ac:dyDescent="0.35">
      <c r="A1300" s="188">
        <v>8</v>
      </c>
      <c r="B1300" s="188">
        <v>22020501</v>
      </c>
      <c r="C1300" s="189" t="s">
        <v>3370</v>
      </c>
      <c r="D1300" s="192">
        <v>0</v>
      </c>
      <c r="E1300" s="190">
        <v>40000</v>
      </c>
      <c r="F1300" s="190">
        <v>200000</v>
      </c>
      <c r="G1300" s="197">
        <v>0</v>
      </c>
      <c r="H1300" s="197">
        <v>0</v>
      </c>
      <c r="I1300" s="217"/>
    </row>
    <row r="1301" spans="1:9" ht="15" thickBot="1" x14ac:dyDescent="0.35">
      <c r="A1301" s="188">
        <v>9</v>
      </c>
      <c r="B1301" s="188">
        <v>22021001</v>
      </c>
      <c r="C1301" s="189" t="s">
        <v>3360</v>
      </c>
      <c r="D1301" s="190">
        <v>12000</v>
      </c>
      <c r="E1301" s="190">
        <v>24500</v>
      </c>
      <c r="F1301" s="190">
        <v>30000</v>
      </c>
      <c r="G1301" s="195">
        <v>30000</v>
      </c>
      <c r="H1301" s="195">
        <v>30000</v>
      </c>
      <c r="I1301" s="217"/>
    </row>
    <row r="1302" spans="1:9" ht="15" thickBot="1" x14ac:dyDescent="0.35">
      <c r="A1302" s="188">
        <v>10</v>
      </c>
      <c r="B1302" s="188">
        <v>22021007</v>
      </c>
      <c r="C1302" s="189" t="s">
        <v>3362</v>
      </c>
      <c r="D1302" s="190">
        <v>25000</v>
      </c>
      <c r="E1302" s="190">
        <v>20800</v>
      </c>
      <c r="F1302" s="190">
        <v>50000</v>
      </c>
      <c r="G1302" s="195">
        <v>30000</v>
      </c>
      <c r="H1302" s="195">
        <v>30000</v>
      </c>
      <c r="I1302" s="217"/>
    </row>
    <row r="1303" spans="1:9" ht="15" thickBot="1" x14ac:dyDescent="0.35">
      <c r="A1303" s="665" t="s">
        <v>365</v>
      </c>
      <c r="B1303" s="666"/>
      <c r="C1303" s="667"/>
      <c r="D1303" s="191">
        <v>1650000</v>
      </c>
      <c r="E1303" s="191">
        <v>2000000</v>
      </c>
      <c r="F1303" s="191">
        <v>3200000</v>
      </c>
      <c r="G1303" s="196">
        <v>3000000</v>
      </c>
      <c r="H1303" s="196">
        <v>3000000</v>
      </c>
      <c r="I1303" s="217"/>
    </row>
    <row r="1304" spans="1:9" ht="15" customHeight="1" thickBot="1" x14ac:dyDescent="0.35">
      <c r="A1304" s="187">
        <v>116</v>
      </c>
      <c r="B1304" s="187">
        <v>51705401000</v>
      </c>
      <c r="C1304" s="663" t="s">
        <v>3204</v>
      </c>
      <c r="D1304" s="664"/>
      <c r="E1304" s="664"/>
      <c r="F1304" s="664"/>
      <c r="G1304" s="664"/>
      <c r="H1304" s="664"/>
      <c r="I1304" s="670"/>
    </row>
    <row r="1305" spans="1:9" ht="15" thickBot="1" x14ac:dyDescent="0.35">
      <c r="A1305" s="188">
        <v>1</v>
      </c>
      <c r="B1305" s="188">
        <v>22020102</v>
      </c>
      <c r="C1305" s="189" t="s">
        <v>3349</v>
      </c>
      <c r="D1305" s="192">
        <v>0</v>
      </c>
      <c r="E1305" s="190">
        <v>1110000</v>
      </c>
      <c r="F1305" s="190">
        <v>2050000</v>
      </c>
      <c r="G1305" s="195">
        <v>2150000</v>
      </c>
      <c r="H1305" s="195">
        <v>2150000</v>
      </c>
      <c r="I1305" s="217"/>
    </row>
    <row r="1306" spans="1:9" ht="15" thickBot="1" x14ac:dyDescent="0.35">
      <c r="A1306" s="188">
        <v>2</v>
      </c>
      <c r="B1306" s="188">
        <v>22020201</v>
      </c>
      <c r="C1306" s="189" t="s">
        <v>3363</v>
      </c>
      <c r="D1306" s="192">
        <v>0</v>
      </c>
      <c r="E1306" s="190">
        <v>35000</v>
      </c>
      <c r="F1306" s="190">
        <v>60000</v>
      </c>
      <c r="G1306" s="195">
        <v>60000</v>
      </c>
      <c r="H1306" s="195">
        <v>60000</v>
      </c>
      <c r="I1306" s="217"/>
    </row>
    <row r="1307" spans="1:9" ht="17.399999999999999" thickBot="1" x14ac:dyDescent="0.35">
      <c r="A1307" s="188">
        <v>3</v>
      </c>
      <c r="B1307" s="188">
        <v>22020301</v>
      </c>
      <c r="C1307" s="189" t="s">
        <v>3352</v>
      </c>
      <c r="D1307" s="192">
        <v>0</v>
      </c>
      <c r="E1307" s="190">
        <v>160000</v>
      </c>
      <c r="F1307" s="190">
        <v>290000</v>
      </c>
      <c r="G1307" s="195">
        <v>240000</v>
      </c>
      <c r="H1307" s="195">
        <v>240000</v>
      </c>
      <c r="I1307" s="217"/>
    </row>
    <row r="1308" spans="1:9" ht="15" thickBot="1" x14ac:dyDescent="0.35">
      <c r="A1308" s="188">
        <v>4</v>
      </c>
      <c r="B1308" s="188">
        <v>22020305</v>
      </c>
      <c r="C1308" s="189" t="s">
        <v>3355</v>
      </c>
      <c r="D1308" s="192">
        <v>0</v>
      </c>
      <c r="E1308" s="190">
        <v>50000</v>
      </c>
      <c r="F1308" s="190">
        <v>110000</v>
      </c>
      <c r="G1308" s="195">
        <v>110000</v>
      </c>
      <c r="H1308" s="195">
        <v>110000</v>
      </c>
      <c r="I1308" s="217"/>
    </row>
    <row r="1309" spans="1:9" ht="17.399999999999999" thickBot="1" x14ac:dyDescent="0.35">
      <c r="A1309" s="188">
        <v>5</v>
      </c>
      <c r="B1309" s="188">
        <v>22020401</v>
      </c>
      <c r="C1309" s="189" t="s">
        <v>3356</v>
      </c>
      <c r="D1309" s="192">
        <v>0</v>
      </c>
      <c r="E1309" s="190">
        <v>205000</v>
      </c>
      <c r="F1309" s="190">
        <v>300000</v>
      </c>
      <c r="G1309" s="195">
        <v>200000</v>
      </c>
      <c r="H1309" s="195">
        <v>200000</v>
      </c>
      <c r="I1309" s="217"/>
    </row>
    <row r="1310" spans="1:9" ht="15" thickBot="1" x14ac:dyDescent="0.35">
      <c r="A1310" s="188">
        <v>6</v>
      </c>
      <c r="B1310" s="188">
        <v>22020402</v>
      </c>
      <c r="C1310" s="189" t="s">
        <v>3366</v>
      </c>
      <c r="D1310" s="192">
        <v>0</v>
      </c>
      <c r="E1310" s="190">
        <v>145000</v>
      </c>
      <c r="F1310" s="190">
        <v>180000</v>
      </c>
      <c r="G1310" s="195">
        <v>180000</v>
      </c>
      <c r="H1310" s="195">
        <v>180000</v>
      </c>
      <c r="I1310" s="217"/>
    </row>
    <row r="1311" spans="1:9" ht="15" thickBot="1" x14ac:dyDescent="0.35">
      <c r="A1311" s="188">
        <v>7</v>
      </c>
      <c r="B1311" s="188">
        <v>22020501</v>
      </c>
      <c r="C1311" s="189" t="s">
        <v>3370</v>
      </c>
      <c r="D1311" s="192">
        <v>0</v>
      </c>
      <c r="E1311" s="190">
        <v>25000</v>
      </c>
      <c r="F1311" s="190">
        <v>150000</v>
      </c>
      <c r="G1311" s="197">
        <v>0</v>
      </c>
      <c r="H1311" s="197">
        <v>0</v>
      </c>
      <c r="I1311" s="217"/>
    </row>
    <row r="1312" spans="1:9" ht="15" thickBot="1" x14ac:dyDescent="0.35">
      <c r="A1312" s="188">
        <v>8</v>
      </c>
      <c r="B1312" s="188">
        <v>22021001</v>
      </c>
      <c r="C1312" s="189" t="s">
        <v>3360</v>
      </c>
      <c r="D1312" s="192">
        <v>0</v>
      </c>
      <c r="E1312" s="190">
        <v>20000</v>
      </c>
      <c r="F1312" s="190">
        <v>30000</v>
      </c>
      <c r="G1312" s="195">
        <v>30000</v>
      </c>
      <c r="H1312" s="195">
        <v>30000</v>
      </c>
      <c r="I1312" s="217"/>
    </row>
    <row r="1313" spans="1:9" ht="15" thickBot="1" x14ac:dyDescent="0.35">
      <c r="A1313" s="188">
        <v>9</v>
      </c>
      <c r="B1313" s="188">
        <v>22021007</v>
      </c>
      <c r="C1313" s="189" t="s">
        <v>3362</v>
      </c>
      <c r="D1313" s="192">
        <v>0</v>
      </c>
      <c r="E1313" s="192">
        <v>0</v>
      </c>
      <c r="F1313" s="190">
        <v>30000</v>
      </c>
      <c r="G1313" s="195">
        <v>30000</v>
      </c>
      <c r="H1313" s="195">
        <v>30000</v>
      </c>
      <c r="I1313" s="217"/>
    </row>
    <row r="1314" spans="1:9" ht="15" thickBot="1" x14ac:dyDescent="0.35">
      <c r="A1314" s="665" t="s">
        <v>365</v>
      </c>
      <c r="B1314" s="666"/>
      <c r="C1314" s="667"/>
      <c r="D1314" s="193">
        <v>0</v>
      </c>
      <c r="E1314" s="191">
        <v>1750000</v>
      </c>
      <c r="F1314" s="191">
        <v>3200000</v>
      </c>
      <c r="G1314" s="196">
        <v>3000000</v>
      </c>
      <c r="H1314" s="196">
        <f>SUM(H1305:H1313)</f>
        <v>3000000</v>
      </c>
      <c r="I1314" s="217"/>
    </row>
    <row r="1315" spans="1:9" ht="15" thickBot="1" x14ac:dyDescent="0.35">
      <c r="A1315" s="187">
        <v>117</v>
      </c>
      <c r="B1315" s="187">
        <v>51705600100</v>
      </c>
      <c r="C1315" s="663" t="s">
        <v>2242</v>
      </c>
      <c r="D1315" s="664"/>
      <c r="E1315" s="664"/>
      <c r="F1315" s="664"/>
      <c r="G1315" s="664"/>
      <c r="H1315" s="664"/>
      <c r="I1315" s="670"/>
    </row>
    <row r="1316" spans="1:9" ht="15" thickBot="1" x14ac:dyDescent="0.35">
      <c r="A1316" s="188">
        <v>1</v>
      </c>
      <c r="B1316" s="188">
        <v>22020102</v>
      </c>
      <c r="C1316" s="189" t="s">
        <v>3349</v>
      </c>
      <c r="D1316" s="190">
        <v>1180100</v>
      </c>
      <c r="E1316" s="190">
        <v>952400</v>
      </c>
      <c r="F1316" s="190">
        <v>4250000</v>
      </c>
      <c r="G1316" s="195">
        <v>4200000</v>
      </c>
      <c r="H1316" s="195">
        <f>4200000-435000</f>
        <v>3765000</v>
      </c>
      <c r="I1316" s="217"/>
    </row>
    <row r="1317" spans="1:9" ht="15" thickBot="1" x14ac:dyDescent="0.35">
      <c r="A1317" s="188">
        <v>2</v>
      </c>
      <c r="B1317" s="188">
        <v>22020201</v>
      </c>
      <c r="C1317" s="189" t="s">
        <v>3363</v>
      </c>
      <c r="D1317" s="190">
        <v>25000</v>
      </c>
      <c r="E1317" s="190">
        <v>6700</v>
      </c>
      <c r="F1317" s="190">
        <v>50000</v>
      </c>
      <c r="G1317" s="195">
        <v>105000</v>
      </c>
      <c r="H1317" s="195">
        <v>105000</v>
      </c>
      <c r="I1317" s="217"/>
    </row>
    <row r="1318" spans="1:9" ht="15" thickBot="1" x14ac:dyDescent="0.35">
      <c r="A1318" s="188">
        <v>3</v>
      </c>
      <c r="B1318" s="188">
        <v>22020202</v>
      </c>
      <c r="C1318" s="189" t="s">
        <v>3350</v>
      </c>
      <c r="D1318" s="190">
        <v>24000</v>
      </c>
      <c r="E1318" s="190">
        <v>18000</v>
      </c>
      <c r="F1318" s="190">
        <v>50000</v>
      </c>
      <c r="G1318" s="195">
        <v>105000</v>
      </c>
      <c r="H1318" s="195">
        <v>105000</v>
      </c>
      <c r="I1318" s="217"/>
    </row>
    <row r="1319" spans="1:9" ht="17.399999999999999" thickBot="1" x14ac:dyDescent="0.35">
      <c r="A1319" s="188">
        <v>4</v>
      </c>
      <c r="B1319" s="188">
        <v>22020301</v>
      </c>
      <c r="C1319" s="189" t="s">
        <v>3352</v>
      </c>
      <c r="D1319" s="190">
        <v>171500</v>
      </c>
      <c r="E1319" s="190">
        <v>183000</v>
      </c>
      <c r="F1319" s="190">
        <v>1200000</v>
      </c>
      <c r="G1319" s="195">
        <v>400000</v>
      </c>
      <c r="H1319" s="195">
        <v>400000</v>
      </c>
      <c r="I1319" s="217"/>
    </row>
    <row r="1320" spans="1:9" ht="15" thickBot="1" x14ac:dyDescent="0.35">
      <c r="A1320" s="188">
        <v>5</v>
      </c>
      <c r="B1320" s="188">
        <v>22020305</v>
      </c>
      <c r="C1320" s="189" t="s">
        <v>3355</v>
      </c>
      <c r="D1320" s="190">
        <v>20000</v>
      </c>
      <c r="E1320" s="192">
        <v>0</v>
      </c>
      <c r="F1320" s="190">
        <v>375000</v>
      </c>
      <c r="G1320" s="195">
        <v>230000</v>
      </c>
      <c r="H1320" s="195">
        <v>230000</v>
      </c>
      <c r="I1320" s="217"/>
    </row>
    <row r="1321" spans="1:9" ht="17.399999999999999" thickBot="1" x14ac:dyDescent="0.35">
      <c r="A1321" s="188">
        <v>6</v>
      </c>
      <c r="B1321" s="188">
        <v>22020401</v>
      </c>
      <c r="C1321" s="189" t="s">
        <v>3356</v>
      </c>
      <c r="D1321" s="190">
        <v>229000</v>
      </c>
      <c r="E1321" s="190">
        <v>129700</v>
      </c>
      <c r="F1321" s="190">
        <v>1125000</v>
      </c>
      <c r="G1321" s="195">
        <v>560000</v>
      </c>
      <c r="H1321" s="195">
        <v>560000</v>
      </c>
      <c r="I1321" s="217"/>
    </row>
    <row r="1322" spans="1:9" ht="15" thickBot="1" x14ac:dyDescent="0.35">
      <c r="A1322" s="188">
        <v>7</v>
      </c>
      <c r="B1322" s="188">
        <v>22020402</v>
      </c>
      <c r="C1322" s="189" t="s">
        <v>3366</v>
      </c>
      <c r="D1322" s="190">
        <v>112000</v>
      </c>
      <c r="E1322" s="190">
        <v>77000</v>
      </c>
      <c r="F1322" s="190">
        <v>500000</v>
      </c>
      <c r="G1322" s="195">
        <v>280000</v>
      </c>
      <c r="H1322" s="195">
        <v>280000</v>
      </c>
      <c r="I1322" s="217"/>
    </row>
    <row r="1323" spans="1:9" ht="15" thickBot="1" x14ac:dyDescent="0.35">
      <c r="A1323" s="188">
        <v>8</v>
      </c>
      <c r="B1323" s="188">
        <v>22020501</v>
      </c>
      <c r="C1323" s="189" t="s">
        <v>3370</v>
      </c>
      <c r="D1323" s="192">
        <v>0</v>
      </c>
      <c r="E1323" s="192">
        <v>0</v>
      </c>
      <c r="F1323" s="190">
        <v>1500000</v>
      </c>
      <c r="G1323" s="195">
        <v>700000</v>
      </c>
      <c r="H1323" s="195">
        <v>700000</v>
      </c>
      <c r="I1323" s="217"/>
    </row>
    <row r="1324" spans="1:9" ht="15" thickBot="1" x14ac:dyDescent="0.35">
      <c r="A1324" s="188">
        <v>9</v>
      </c>
      <c r="B1324" s="188">
        <v>22021001</v>
      </c>
      <c r="C1324" s="189" t="s">
        <v>3360</v>
      </c>
      <c r="D1324" s="190">
        <v>80000</v>
      </c>
      <c r="E1324" s="190">
        <v>60000</v>
      </c>
      <c r="F1324" s="190">
        <v>375000</v>
      </c>
      <c r="G1324" s="195">
        <v>210000</v>
      </c>
      <c r="H1324" s="195">
        <v>210000</v>
      </c>
      <c r="I1324" s="217"/>
    </row>
    <row r="1325" spans="1:9" ht="15" thickBot="1" x14ac:dyDescent="0.35">
      <c r="A1325" s="188">
        <v>10</v>
      </c>
      <c r="B1325" s="188">
        <v>22021007</v>
      </c>
      <c r="C1325" s="189" t="s">
        <v>3362</v>
      </c>
      <c r="D1325" s="190">
        <v>157900</v>
      </c>
      <c r="E1325" s="190">
        <v>73200</v>
      </c>
      <c r="F1325" s="190">
        <v>675000</v>
      </c>
      <c r="G1325" s="195">
        <v>210000</v>
      </c>
      <c r="H1325" s="195">
        <v>210000</v>
      </c>
      <c r="I1325" s="217"/>
    </row>
    <row r="1326" spans="1:9" ht="15" thickBot="1" x14ac:dyDescent="0.35">
      <c r="A1326" s="665" t="s">
        <v>365</v>
      </c>
      <c r="B1326" s="666"/>
      <c r="C1326" s="667"/>
      <c r="D1326" s="191">
        <v>1999500</v>
      </c>
      <c r="E1326" s="191">
        <v>1500000</v>
      </c>
      <c r="F1326" s="191">
        <v>10100000</v>
      </c>
      <c r="G1326" s="196">
        <v>7000000</v>
      </c>
      <c r="H1326" s="196">
        <f>SUM(H1316:H1325)</f>
        <v>6565000</v>
      </c>
      <c r="I1326" s="217"/>
    </row>
    <row r="1327" spans="1:9" ht="15" thickBot="1" x14ac:dyDescent="0.35">
      <c r="A1327" s="187">
        <v>118</v>
      </c>
      <c r="B1327" s="187">
        <v>52100100100</v>
      </c>
      <c r="C1327" s="663" t="s">
        <v>1154</v>
      </c>
      <c r="D1327" s="664"/>
      <c r="E1327" s="664"/>
      <c r="F1327" s="664"/>
      <c r="G1327" s="664"/>
      <c r="H1327" s="664"/>
      <c r="I1327" s="670"/>
    </row>
    <row r="1328" spans="1:9" ht="15" thickBot="1" x14ac:dyDescent="0.35">
      <c r="A1328" s="188">
        <v>1</v>
      </c>
      <c r="B1328" s="188">
        <v>22020102</v>
      </c>
      <c r="C1328" s="189" t="s">
        <v>3349</v>
      </c>
      <c r="D1328" s="190">
        <v>4135000</v>
      </c>
      <c r="E1328" s="190">
        <v>2400000</v>
      </c>
      <c r="F1328" s="190">
        <v>5000000</v>
      </c>
      <c r="G1328" s="195">
        <v>5000000</v>
      </c>
      <c r="H1328" s="195">
        <v>4300000</v>
      </c>
      <c r="I1328" s="217"/>
    </row>
    <row r="1329" spans="1:9" ht="15" thickBot="1" x14ac:dyDescent="0.35">
      <c r="A1329" s="188">
        <v>2</v>
      </c>
      <c r="B1329" s="188">
        <v>22020201</v>
      </c>
      <c r="C1329" s="189" t="s">
        <v>3363</v>
      </c>
      <c r="D1329" s="190">
        <v>242000</v>
      </c>
      <c r="E1329" s="190">
        <v>187200</v>
      </c>
      <c r="F1329" s="190">
        <v>390000</v>
      </c>
      <c r="G1329" s="195">
        <v>390000</v>
      </c>
      <c r="H1329" s="195">
        <v>390000</v>
      </c>
      <c r="I1329" s="217"/>
    </row>
    <row r="1330" spans="1:9" ht="15" thickBot="1" x14ac:dyDescent="0.35">
      <c r="A1330" s="188">
        <v>3</v>
      </c>
      <c r="B1330" s="188">
        <v>22020202</v>
      </c>
      <c r="C1330" s="189" t="s">
        <v>3350</v>
      </c>
      <c r="D1330" s="190">
        <v>291000</v>
      </c>
      <c r="E1330" s="190">
        <v>144000</v>
      </c>
      <c r="F1330" s="190">
        <v>300000</v>
      </c>
      <c r="G1330" s="195">
        <v>300000</v>
      </c>
      <c r="H1330" s="195">
        <v>300000</v>
      </c>
      <c r="I1330" s="217"/>
    </row>
    <row r="1331" spans="1:9" ht="17.399999999999999" thickBot="1" x14ac:dyDescent="0.35">
      <c r="A1331" s="188">
        <v>4</v>
      </c>
      <c r="B1331" s="188">
        <v>22020301</v>
      </c>
      <c r="C1331" s="189" t="s">
        <v>3352</v>
      </c>
      <c r="D1331" s="190">
        <v>716000</v>
      </c>
      <c r="E1331" s="190">
        <v>1560000</v>
      </c>
      <c r="F1331" s="190">
        <v>2000000</v>
      </c>
      <c r="G1331" s="195">
        <v>2000000</v>
      </c>
      <c r="H1331" s="195">
        <v>2000000</v>
      </c>
      <c r="I1331" s="217"/>
    </row>
    <row r="1332" spans="1:9" ht="15" thickBot="1" x14ac:dyDescent="0.35">
      <c r="A1332" s="188">
        <v>5</v>
      </c>
      <c r="B1332" s="188">
        <v>22020305</v>
      </c>
      <c r="C1332" s="189" t="s">
        <v>3355</v>
      </c>
      <c r="D1332" s="190">
        <v>394500</v>
      </c>
      <c r="E1332" s="190">
        <v>480000</v>
      </c>
      <c r="F1332" s="190">
        <v>1000000</v>
      </c>
      <c r="G1332" s="195">
        <v>1000000</v>
      </c>
      <c r="H1332" s="195">
        <v>1000000</v>
      </c>
      <c r="I1332" s="217"/>
    </row>
    <row r="1333" spans="1:9" ht="17.399999999999999" thickBot="1" x14ac:dyDescent="0.35">
      <c r="A1333" s="188">
        <v>6</v>
      </c>
      <c r="B1333" s="188">
        <v>22020401</v>
      </c>
      <c r="C1333" s="189" t="s">
        <v>3356</v>
      </c>
      <c r="D1333" s="190">
        <v>878000</v>
      </c>
      <c r="E1333" s="190">
        <v>1200000</v>
      </c>
      <c r="F1333" s="190">
        <v>2500000</v>
      </c>
      <c r="G1333" s="195">
        <v>2500000</v>
      </c>
      <c r="H1333" s="195">
        <v>2500000</v>
      </c>
      <c r="I1333" s="217"/>
    </row>
    <row r="1334" spans="1:9" ht="15" thickBot="1" x14ac:dyDescent="0.35">
      <c r="A1334" s="188">
        <v>7</v>
      </c>
      <c r="B1334" s="188">
        <v>22020402</v>
      </c>
      <c r="C1334" s="189" t="s">
        <v>3366</v>
      </c>
      <c r="D1334" s="190">
        <v>954000</v>
      </c>
      <c r="E1334" s="190">
        <v>629088</v>
      </c>
      <c r="F1334" s="190">
        <v>1310601.6399999999</v>
      </c>
      <c r="G1334" s="195">
        <v>1310601.6399999999</v>
      </c>
      <c r="H1334" s="195">
        <v>1310601.6399999999</v>
      </c>
      <c r="I1334" s="217"/>
    </row>
    <row r="1335" spans="1:9" ht="15" thickBot="1" x14ac:dyDescent="0.35">
      <c r="A1335" s="188">
        <v>8</v>
      </c>
      <c r="B1335" s="188">
        <v>22020501</v>
      </c>
      <c r="C1335" s="189" t="s">
        <v>3370</v>
      </c>
      <c r="D1335" s="190">
        <v>691000</v>
      </c>
      <c r="E1335" s="190">
        <v>960000</v>
      </c>
      <c r="F1335" s="190">
        <v>2000000</v>
      </c>
      <c r="G1335" s="195">
        <v>2000000</v>
      </c>
      <c r="H1335" s="195">
        <v>2000000</v>
      </c>
      <c r="I1335" s="217"/>
    </row>
    <row r="1336" spans="1:9" ht="15" thickBot="1" x14ac:dyDescent="0.35">
      <c r="A1336" s="188">
        <v>9</v>
      </c>
      <c r="B1336" s="188">
        <v>22021001</v>
      </c>
      <c r="C1336" s="189" t="s">
        <v>3360</v>
      </c>
      <c r="D1336" s="190">
        <v>728000</v>
      </c>
      <c r="E1336" s="190">
        <v>239712</v>
      </c>
      <c r="F1336" s="190">
        <v>499398.36</v>
      </c>
      <c r="G1336" s="195">
        <v>499398.36</v>
      </c>
      <c r="H1336" s="195">
        <v>499398.36</v>
      </c>
      <c r="I1336" s="217"/>
    </row>
    <row r="1337" spans="1:9" ht="15" thickBot="1" x14ac:dyDescent="0.35">
      <c r="A1337" s="665" t="s">
        <v>365</v>
      </c>
      <c r="B1337" s="666"/>
      <c r="C1337" s="667"/>
      <c r="D1337" s="191">
        <v>9029500</v>
      </c>
      <c r="E1337" s="191">
        <v>7800000</v>
      </c>
      <c r="F1337" s="191">
        <v>15000000</v>
      </c>
      <c r="G1337" s="196">
        <v>15000000</v>
      </c>
      <c r="H1337" s="196">
        <f>SUM(H1328:H1336)</f>
        <v>14300000</v>
      </c>
      <c r="I1337" s="217"/>
    </row>
    <row r="1338" spans="1:9" ht="15" customHeight="1" thickBot="1" x14ac:dyDescent="0.35">
      <c r="A1338" s="187">
        <v>119</v>
      </c>
      <c r="B1338" s="187">
        <v>52100300100</v>
      </c>
      <c r="C1338" s="663" t="s">
        <v>2491</v>
      </c>
      <c r="D1338" s="664"/>
      <c r="E1338" s="664"/>
      <c r="F1338" s="664"/>
      <c r="G1338" s="664"/>
      <c r="H1338" s="664"/>
      <c r="I1338" s="670"/>
    </row>
    <row r="1339" spans="1:9" ht="15" thickBot="1" x14ac:dyDescent="0.35">
      <c r="A1339" s="188">
        <v>1</v>
      </c>
      <c r="B1339" s="188">
        <v>22020102</v>
      </c>
      <c r="C1339" s="189" t="s">
        <v>3349</v>
      </c>
      <c r="D1339" s="190">
        <v>2478950</v>
      </c>
      <c r="E1339" s="190">
        <v>1830000</v>
      </c>
      <c r="F1339" s="190">
        <v>3500000</v>
      </c>
      <c r="G1339" s="195">
        <v>2275000</v>
      </c>
      <c r="H1339" s="195">
        <v>2275000</v>
      </c>
      <c r="I1339" s="217"/>
    </row>
    <row r="1340" spans="1:9" ht="15" thickBot="1" x14ac:dyDescent="0.35">
      <c r="A1340" s="188">
        <v>2</v>
      </c>
      <c r="B1340" s="188">
        <v>22020201</v>
      </c>
      <c r="C1340" s="189" t="s">
        <v>3363</v>
      </c>
      <c r="D1340" s="190">
        <v>395370</v>
      </c>
      <c r="E1340" s="190">
        <v>195000</v>
      </c>
      <c r="F1340" s="190">
        <v>500000</v>
      </c>
      <c r="G1340" s="195">
        <v>400000</v>
      </c>
      <c r="H1340" s="195">
        <v>400000</v>
      </c>
      <c r="I1340" s="217"/>
    </row>
    <row r="1341" spans="1:9" ht="15" thickBot="1" x14ac:dyDescent="0.35">
      <c r="A1341" s="188">
        <v>3</v>
      </c>
      <c r="B1341" s="188">
        <v>22020202</v>
      </c>
      <c r="C1341" s="189" t="s">
        <v>3350</v>
      </c>
      <c r="D1341" s="190">
        <v>407730</v>
      </c>
      <c r="E1341" s="190">
        <v>230000</v>
      </c>
      <c r="F1341" s="190">
        <v>600000</v>
      </c>
      <c r="G1341" s="195">
        <v>480000</v>
      </c>
      <c r="H1341" s="195">
        <v>480000</v>
      </c>
      <c r="I1341" s="217"/>
    </row>
    <row r="1342" spans="1:9" ht="17.399999999999999" thickBot="1" x14ac:dyDescent="0.35">
      <c r="A1342" s="188">
        <v>4</v>
      </c>
      <c r="B1342" s="188">
        <v>22020301</v>
      </c>
      <c r="C1342" s="189" t="s">
        <v>3352</v>
      </c>
      <c r="D1342" s="190">
        <v>355630</v>
      </c>
      <c r="E1342" s="190">
        <v>200000</v>
      </c>
      <c r="F1342" s="190">
        <v>500000</v>
      </c>
      <c r="G1342" s="195">
        <v>300000</v>
      </c>
      <c r="H1342" s="195">
        <v>300000</v>
      </c>
      <c r="I1342" s="217"/>
    </row>
    <row r="1343" spans="1:9" ht="15" thickBot="1" x14ac:dyDescent="0.35">
      <c r="A1343" s="188">
        <v>5</v>
      </c>
      <c r="B1343" s="188">
        <v>22020305</v>
      </c>
      <c r="C1343" s="189" t="s">
        <v>3355</v>
      </c>
      <c r="D1343" s="190">
        <v>283315</v>
      </c>
      <c r="E1343" s="190">
        <v>120000</v>
      </c>
      <c r="F1343" s="190">
        <v>300000</v>
      </c>
      <c r="G1343" s="195">
        <v>660000</v>
      </c>
      <c r="H1343" s="195">
        <v>660000</v>
      </c>
      <c r="I1343" s="217"/>
    </row>
    <row r="1344" spans="1:9" ht="17.399999999999999" thickBot="1" x14ac:dyDescent="0.35">
      <c r="A1344" s="188">
        <v>6</v>
      </c>
      <c r="B1344" s="188">
        <v>22020401</v>
      </c>
      <c r="C1344" s="189" t="s">
        <v>3356</v>
      </c>
      <c r="D1344" s="190">
        <v>269315</v>
      </c>
      <c r="E1344" s="190">
        <v>135000</v>
      </c>
      <c r="F1344" s="190">
        <v>300000</v>
      </c>
      <c r="G1344" s="195">
        <v>300000</v>
      </c>
      <c r="H1344" s="195">
        <v>300000</v>
      </c>
      <c r="I1344" s="217"/>
    </row>
    <row r="1345" spans="1:9" ht="15" thickBot="1" x14ac:dyDescent="0.35">
      <c r="A1345" s="188">
        <v>7</v>
      </c>
      <c r="B1345" s="188">
        <v>22020402</v>
      </c>
      <c r="C1345" s="189" t="s">
        <v>3366</v>
      </c>
      <c r="D1345" s="190">
        <v>304070</v>
      </c>
      <c r="E1345" s="190">
        <v>160000</v>
      </c>
      <c r="F1345" s="190">
        <v>420000</v>
      </c>
      <c r="G1345" s="195">
        <v>240000</v>
      </c>
      <c r="H1345" s="195">
        <v>240000</v>
      </c>
      <c r="I1345" s="217"/>
    </row>
    <row r="1346" spans="1:9" ht="15" thickBot="1" x14ac:dyDescent="0.35">
      <c r="A1346" s="188">
        <v>8</v>
      </c>
      <c r="B1346" s="188">
        <v>22020501</v>
      </c>
      <c r="C1346" s="189" t="s">
        <v>3370</v>
      </c>
      <c r="D1346" s="190">
        <v>287670</v>
      </c>
      <c r="E1346" s="190">
        <v>160000</v>
      </c>
      <c r="F1346" s="190">
        <v>400000</v>
      </c>
      <c r="G1346" s="195">
        <v>400000</v>
      </c>
      <c r="H1346" s="195">
        <v>800000</v>
      </c>
      <c r="I1346" s="217"/>
    </row>
    <row r="1347" spans="1:9" ht="15" thickBot="1" x14ac:dyDescent="0.35">
      <c r="A1347" s="188">
        <v>9</v>
      </c>
      <c r="B1347" s="188">
        <v>22020901</v>
      </c>
      <c r="C1347" s="189" t="s">
        <v>3374</v>
      </c>
      <c r="D1347" s="192">
        <v>292</v>
      </c>
      <c r="E1347" s="192">
        <v>0</v>
      </c>
      <c r="F1347" s="190">
        <v>20000</v>
      </c>
      <c r="G1347" s="195">
        <v>5000</v>
      </c>
      <c r="H1347" s="195">
        <v>5000</v>
      </c>
      <c r="I1347" s="217"/>
    </row>
    <row r="1348" spans="1:9" ht="15" thickBot="1" x14ac:dyDescent="0.35">
      <c r="A1348" s="188">
        <v>10</v>
      </c>
      <c r="B1348" s="188">
        <v>22021001</v>
      </c>
      <c r="C1348" s="189" t="s">
        <v>3360</v>
      </c>
      <c r="D1348" s="190">
        <v>200000</v>
      </c>
      <c r="E1348" s="190">
        <v>140000</v>
      </c>
      <c r="F1348" s="190">
        <v>240000</v>
      </c>
      <c r="G1348" s="195">
        <v>240000</v>
      </c>
      <c r="H1348" s="195">
        <v>240000</v>
      </c>
      <c r="I1348" s="217"/>
    </row>
    <row r="1349" spans="1:9" ht="15" thickBot="1" x14ac:dyDescent="0.35">
      <c r="A1349" s="188">
        <v>11</v>
      </c>
      <c r="B1349" s="188">
        <v>22021007</v>
      </c>
      <c r="C1349" s="189" t="s">
        <v>3362</v>
      </c>
      <c r="D1349" s="190">
        <v>790650</v>
      </c>
      <c r="E1349" s="190">
        <v>505000</v>
      </c>
      <c r="F1349" s="190">
        <v>1220000</v>
      </c>
      <c r="G1349" s="195">
        <v>700000</v>
      </c>
      <c r="H1349" s="195">
        <v>700000</v>
      </c>
      <c r="I1349" s="217"/>
    </row>
    <row r="1350" spans="1:9" ht="15" thickBot="1" x14ac:dyDescent="0.35">
      <c r="A1350" s="665" t="s">
        <v>365</v>
      </c>
      <c r="B1350" s="666"/>
      <c r="C1350" s="667"/>
      <c r="D1350" s="191">
        <v>5772992</v>
      </c>
      <c r="E1350" s="191">
        <v>3675000</v>
      </c>
      <c r="F1350" s="191">
        <v>8000000</v>
      </c>
      <c r="G1350" s="196">
        <v>6000000</v>
      </c>
      <c r="H1350" s="218">
        <f>SUM(H1339:H1349)</f>
        <v>6400000</v>
      </c>
      <c r="I1350" s="217"/>
    </row>
    <row r="1351" spans="1:9" ht="15" thickBot="1" x14ac:dyDescent="0.35">
      <c r="A1351" s="187">
        <v>120</v>
      </c>
      <c r="B1351" s="187">
        <v>52110200100</v>
      </c>
      <c r="C1351" s="663" t="s">
        <v>567</v>
      </c>
      <c r="D1351" s="664"/>
      <c r="E1351" s="664"/>
      <c r="F1351" s="664"/>
      <c r="G1351" s="664"/>
      <c r="H1351" s="664"/>
      <c r="I1351" s="670"/>
    </row>
    <row r="1352" spans="1:9" ht="15" thickBot="1" x14ac:dyDescent="0.35">
      <c r="A1352" s="188">
        <v>1</v>
      </c>
      <c r="B1352" s="188">
        <v>22020102</v>
      </c>
      <c r="C1352" s="189" t="s">
        <v>3349</v>
      </c>
      <c r="D1352" s="190">
        <v>3540000</v>
      </c>
      <c r="E1352" s="190">
        <v>1578500</v>
      </c>
      <c r="F1352" s="190">
        <v>4669511</v>
      </c>
      <c r="G1352" s="195">
        <v>3669511</v>
      </c>
      <c r="H1352" s="195">
        <v>2669511</v>
      </c>
      <c r="I1352" s="217"/>
    </row>
    <row r="1353" spans="1:9" ht="15" thickBot="1" x14ac:dyDescent="0.35">
      <c r="A1353" s="188">
        <v>2</v>
      </c>
      <c r="B1353" s="188">
        <v>22020201</v>
      </c>
      <c r="C1353" s="189" t="s">
        <v>3363</v>
      </c>
      <c r="D1353" s="190">
        <v>40000</v>
      </c>
      <c r="E1353" s="190">
        <v>72000</v>
      </c>
      <c r="F1353" s="190">
        <v>755556</v>
      </c>
      <c r="G1353" s="195">
        <v>1255556</v>
      </c>
      <c r="H1353" s="195">
        <v>1255556</v>
      </c>
      <c r="I1353" s="217"/>
    </row>
    <row r="1354" spans="1:9" ht="15" thickBot="1" x14ac:dyDescent="0.35">
      <c r="A1354" s="188">
        <v>3</v>
      </c>
      <c r="B1354" s="188">
        <v>22020202</v>
      </c>
      <c r="C1354" s="189" t="s">
        <v>3350</v>
      </c>
      <c r="D1354" s="190">
        <v>637000</v>
      </c>
      <c r="E1354" s="190">
        <v>165665</v>
      </c>
      <c r="F1354" s="190">
        <v>345600</v>
      </c>
      <c r="G1354" s="195">
        <v>345600</v>
      </c>
      <c r="H1354" s="195">
        <v>345600</v>
      </c>
      <c r="I1354" s="217"/>
    </row>
    <row r="1355" spans="1:9" ht="17.399999999999999" thickBot="1" x14ac:dyDescent="0.35">
      <c r="A1355" s="188">
        <v>4</v>
      </c>
      <c r="B1355" s="188">
        <v>22020301</v>
      </c>
      <c r="C1355" s="189" t="s">
        <v>3352</v>
      </c>
      <c r="D1355" s="190">
        <v>124000</v>
      </c>
      <c r="E1355" s="190">
        <v>110000</v>
      </c>
      <c r="F1355" s="190">
        <v>888889</v>
      </c>
      <c r="G1355" s="195">
        <v>888889</v>
      </c>
      <c r="H1355" s="195">
        <v>888889</v>
      </c>
      <c r="I1355" s="217"/>
    </row>
    <row r="1356" spans="1:9" ht="15" thickBot="1" x14ac:dyDescent="0.35">
      <c r="A1356" s="188">
        <v>5</v>
      </c>
      <c r="B1356" s="188">
        <v>22020305</v>
      </c>
      <c r="C1356" s="189" t="s">
        <v>3355</v>
      </c>
      <c r="D1356" s="190">
        <v>223150</v>
      </c>
      <c r="E1356" s="190">
        <v>1200000</v>
      </c>
      <c r="F1356" s="190">
        <v>2188800</v>
      </c>
      <c r="G1356" s="195">
        <v>2188800</v>
      </c>
      <c r="H1356" s="195">
        <v>1838800</v>
      </c>
      <c r="I1356" s="217"/>
    </row>
    <row r="1357" spans="1:9" ht="17.399999999999999" thickBot="1" x14ac:dyDescent="0.35">
      <c r="A1357" s="188">
        <v>6</v>
      </c>
      <c r="B1357" s="188">
        <v>22020401</v>
      </c>
      <c r="C1357" s="189" t="s">
        <v>3356</v>
      </c>
      <c r="D1357" s="190">
        <v>65250</v>
      </c>
      <c r="E1357" s="190">
        <v>66500</v>
      </c>
      <c r="F1357" s="190">
        <v>1173333</v>
      </c>
      <c r="G1357" s="195">
        <v>1433333</v>
      </c>
      <c r="H1357" s="195">
        <v>1433333</v>
      </c>
      <c r="I1357" s="217"/>
    </row>
    <row r="1358" spans="1:9" ht="15" thickBot="1" x14ac:dyDescent="0.35">
      <c r="A1358" s="188">
        <v>7</v>
      </c>
      <c r="B1358" s="188">
        <v>22020402</v>
      </c>
      <c r="C1358" s="189" t="s">
        <v>3366</v>
      </c>
      <c r="D1358" s="190">
        <v>20600</v>
      </c>
      <c r="E1358" s="190">
        <v>110000</v>
      </c>
      <c r="F1358" s="190">
        <v>921600</v>
      </c>
      <c r="G1358" s="195">
        <v>921600</v>
      </c>
      <c r="H1358" s="195">
        <v>921600</v>
      </c>
      <c r="I1358" s="217"/>
    </row>
    <row r="1359" spans="1:9" ht="15" thickBot="1" x14ac:dyDescent="0.35">
      <c r="A1359" s="188">
        <v>8</v>
      </c>
      <c r="B1359" s="188">
        <v>22020501</v>
      </c>
      <c r="C1359" s="189" t="s">
        <v>3370</v>
      </c>
      <c r="D1359" s="192">
        <v>0</v>
      </c>
      <c r="E1359" s="190">
        <v>960000</v>
      </c>
      <c r="F1359" s="190">
        <v>2488889</v>
      </c>
      <c r="G1359" s="195">
        <v>3988889</v>
      </c>
      <c r="H1359" s="195">
        <v>988889</v>
      </c>
      <c r="I1359" s="217"/>
    </row>
    <row r="1360" spans="1:9" ht="15" thickBot="1" x14ac:dyDescent="0.35">
      <c r="A1360" s="188">
        <v>9</v>
      </c>
      <c r="B1360" s="188">
        <v>22021001</v>
      </c>
      <c r="C1360" s="189" t="s">
        <v>3360</v>
      </c>
      <c r="D1360" s="190">
        <v>433000</v>
      </c>
      <c r="E1360" s="190">
        <v>70000</v>
      </c>
      <c r="F1360" s="190">
        <v>1234489</v>
      </c>
      <c r="G1360" s="195">
        <v>874489</v>
      </c>
      <c r="H1360" s="195">
        <v>874489</v>
      </c>
      <c r="I1360" s="217"/>
    </row>
    <row r="1361" spans="1:9" ht="15" thickBot="1" x14ac:dyDescent="0.35">
      <c r="A1361" s="188">
        <v>10</v>
      </c>
      <c r="B1361" s="188">
        <v>22021007</v>
      </c>
      <c r="C1361" s="189" t="s">
        <v>3362</v>
      </c>
      <c r="D1361" s="190">
        <v>897000</v>
      </c>
      <c r="E1361" s="190">
        <v>462335</v>
      </c>
      <c r="F1361" s="190">
        <v>1333333</v>
      </c>
      <c r="G1361" s="195">
        <v>1633333</v>
      </c>
      <c r="H1361" s="195">
        <v>1633333</v>
      </c>
      <c r="I1361" s="217"/>
    </row>
    <row r="1362" spans="1:9" ht="15" thickBot="1" x14ac:dyDescent="0.35">
      <c r="A1362" s="188">
        <v>11</v>
      </c>
      <c r="B1362" s="188">
        <v>41040105</v>
      </c>
      <c r="C1362" s="189" t="s">
        <v>3382</v>
      </c>
      <c r="D1362" s="190">
        <v>20000</v>
      </c>
      <c r="E1362" s="192">
        <v>0</v>
      </c>
      <c r="F1362" s="192">
        <v>0</v>
      </c>
      <c r="G1362" s="195">
        <v>800000</v>
      </c>
      <c r="H1362" s="195">
        <v>800000</v>
      </c>
      <c r="I1362" s="217"/>
    </row>
    <row r="1363" spans="1:9" ht="15" thickBot="1" x14ac:dyDescent="0.35">
      <c r="A1363" s="665" t="s">
        <v>365</v>
      </c>
      <c r="B1363" s="666"/>
      <c r="C1363" s="667"/>
      <c r="D1363" s="191">
        <v>6000000</v>
      </c>
      <c r="E1363" s="191">
        <v>4795000</v>
      </c>
      <c r="F1363" s="191">
        <v>16000000</v>
      </c>
      <c r="G1363" s="196">
        <v>18000000</v>
      </c>
      <c r="H1363" s="196">
        <f>SUM(H1352:H1362)</f>
        <v>13650000</v>
      </c>
      <c r="I1363" s="217"/>
    </row>
    <row r="1364" spans="1:9" ht="15" thickBot="1" x14ac:dyDescent="0.35">
      <c r="A1364" s="187">
        <v>121</v>
      </c>
      <c r="B1364" s="187">
        <v>52110300100</v>
      </c>
      <c r="C1364" s="663" t="s">
        <v>214</v>
      </c>
      <c r="D1364" s="664"/>
      <c r="E1364" s="664"/>
      <c r="F1364" s="664"/>
      <c r="G1364" s="664"/>
      <c r="H1364" s="664"/>
      <c r="I1364" s="217"/>
    </row>
    <row r="1365" spans="1:9" ht="15" thickBot="1" x14ac:dyDescent="0.35">
      <c r="A1365" s="188">
        <v>1</v>
      </c>
      <c r="B1365" s="188">
        <v>22020102</v>
      </c>
      <c r="C1365" s="189" t="s">
        <v>3349</v>
      </c>
      <c r="D1365" s="190">
        <v>100000</v>
      </c>
      <c r="E1365" s="190">
        <v>700000</v>
      </c>
      <c r="F1365" s="190">
        <v>1300000</v>
      </c>
      <c r="G1365" s="195">
        <v>1300000</v>
      </c>
      <c r="H1365" s="195">
        <v>1000000</v>
      </c>
      <c r="I1365" s="217"/>
    </row>
    <row r="1366" spans="1:9" ht="15" thickBot="1" x14ac:dyDescent="0.35">
      <c r="A1366" s="188">
        <v>2</v>
      </c>
      <c r="B1366" s="188">
        <v>22020202</v>
      </c>
      <c r="C1366" s="189" t="s">
        <v>3350</v>
      </c>
      <c r="D1366" s="190">
        <v>70000</v>
      </c>
      <c r="E1366" s="190">
        <v>80000</v>
      </c>
      <c r="F1366" s="190">
        <v>109700</v>
      </c>
      <c r="G1366" s="195">
        <v>109700</v>
      </c>
      <c r="H1366" s="195">
        <v>109700</v>
      </c>
      <c r="I1366" s="217"/>
    </row>
    <row r="1367" spans="1:9" ht="17.399999999999999" thickBot="1" x14ac:dyDescent="0.35">
      <c r="A1367" s="188">
        <v>3</v>
      </c>
      <c r="B1367" s="188">
        <v>22020301</v>
      </c>
      <c r="C1367" s="189" t="s">
        <v>3352</v>
      </c>
      <c r="D1367" s="190">
        <v>80000</v>
      </c>
      <c r="E1367" s="190">
        <v>300000</v>
      </c>
      <c r="F1367" s="190">
        <v>380000</v>
      </c>
      <c r="G1367" s="195">
        <v>380000</v>
      </c>
      <c r="H1367" s="195">
        <v>380000</v>
      </c>
      <c r="I1367" s="217"/>
    </row>
    <row r="1368" spans="1:9" ht="15" thickBot="1" x14ac:dyDescent="0.35">
      <c r="A1368" s="188">
        <v>4</v>
      </c>
      <c r="B1368" s="188">
        <v>22020305</v>
      </c>
      <c r="C1368" s="189" t="s">
        <v>3355</v>
      </c>
      <c r="D1368" s="190">
        <v>40000</v>
      </c>
      <c r="E1368" s="190">
        <v>20000</v>
      </c>
      <c r="F1368" s="190">
        <v>140000</v>
      </c>
      <c r="G1368" s="195">
        <v>140000</v>
      </c>
      <c r="H1368" s="195">
        <v>140000</v>
      </c>
      <c r="I1368" s="217"/>
    </row>
    <row r="1369" spans="1:9" ht="17.399999999999999" thickBot="1" x14ac:dyDescent="0.35">
      <c r="A1369" s="188">
        <v>5</v>
      </c>
      <c r="B1369" s="188">
        <v>22020401</v>
      </c>
      <c r="C1369" s="189" t="s">
        <v>3356</v>
      </c>
      <c r="D1369" s="190">
        <v>50300</v>
      </c>
      <c r="E1369" s="190">
        <v>550000</v>
      </c>
      <c r="F1369" s="190">
        <v>1000300</v>
      </c>
      <c r="G1369" s="195">
        <v>1000000</v>
      </c>
      <c r="H1369" s="195">
        <v>600000</v>
      </c>
      <c r="I1369" s="217"/>
    </row>
    <row r="1370" spans="1:9" ht="15" thickBot="1" x14ac:dyDescent="0.35">
      <c r="A1370" s="188">
        <v>6</v>
      </c>
      <c r="B1370" s="188">
        <v>22020402</v>
      </c>
      <c r="C1370" s="189" t="s">
        <v>3366</v>
      </c>
      <c r="D1370" s="190">
        <v>10000</v>
      </c>
      <c r="E1370" s="190">
        <v>150000</v>
      </c>
      <c r="F1370" s="190">
        <v>400000</v>
      </c>
      <c r="G1370" s="195">
        <v>400000</v>
      </c>
      <c r="H1370" s="195">
        <v>400000</v>
      </c>
      <c r="I1370" s="217"/>
    </row>
    <row r="1371" spans="1:9" ht="15" thickBot="1" x14ac:dyDescent="0.35">
      <c r="A1371" s="188">
        <v>7</v>
      </c>
      <c r="B1371" s="188">
        <v>22020501</v>
      </c>
      <c r="C1371" s="189" t="s">
        <v>3370</v>
      </c>
      <c r="D1371" s="190">
        <v>396700</v>
      </c>
      <c r="E1371" s="190">
        <v>400000</v>
      </c>
      <c r="F1371" s="190">
        <v>1300000</v>
      </c>
      <c r="G1371" s="195">
        <v>1300000</v>
      </c>
      <c r="H1371" s="195">
        <v>900000</v>
      </c>
      <c r="I1371" s="217"/>
    </row>
    <row r="1372" spans="1:9" ht="15" thickBot="1" x14ac:dyDescent="0.35">
      <c r="A1372" s="188">
        <v>8</v>
      </c>
      <c r="B1372" s="188">
        <v>22021001</v>
      </c>
      <c r="C1372" s="189" t="s">
        <v>3360</v>
      </c>
      <c r="D1372" s="190">
        <v>53000</v>
      </c>
      <c r="E1372" s="190">
        <v>150000</v>
      </c>
      <c r="F1372" s="190">
        <v>170000</v>
      </c>
      <c r="G1372" s="195">
        <v>170000</v>
      </c>
      <c r="H1372" s="195">
        <v>170000</v>
      </c>
      <c r="I1372" s="217"/>
    </row>
    <row r="1373" spans="1:9" ht="15" thickBot="1" x14ac:dyDescent="0.35">
      <c r="A1373" s="188">
        <v>9</v>
      </c>
      <c r="B1373" s="188">
        <v>22021007</v>
      </c>
      <c r="C1373" s="189" t="s">
        <v>3362</v>
      </c>
      <c r="D1373" s="190">
        <v>200000</v>
      </c>
      <c r="E1373" s="190">
        <v>150000</v>
      </c>
      <c r="F1373" s="190">
        <v>200000</v>
      </c>
      <c r="G1373" s="195">
        <v>200300</v>
      </c>
      <c r="H1373" s="195">
        <v>200300</v>
      </c>
      <c r="I1373" s="217"/>
    </row>
    <row r="1374" spans="1:9" ht="15" thickBot="1" x14ac:dyDescent="0.35">
      <c r="A1374" s="665" t="s">
        <v>365</v>
      </c>
      <c r="B1374" s="666"/>
      <c r="C1374" s="667"/>
      <c r="D1374" s="191">
        <v>1000000</v>
      </c>
      <c r="E1374" s="191">
        <v>2500000</v>
      </c>
      <c r="F1374" s="191">
        <v>5000000</v>
      </c>
      <c r="G1374" s="196">
        <v>5000000</v>
      </c>
      <c r="H1374" s="196">
        <f>SUM(H1365:H1373)</f>
        <v>3900000</v>
      </c>
      <c r="I1374" s="217"/>
    </row>
    <row r="1375" spans="1:9" ht="15" thickBot="1" x14ac:dyDescent="0.35">
      <c r="A1375" s="187">
        <v>122</v>
      </c>
      <c r="B1375" s="187">
        <v>52110400100</v>
      </c>
      <c r="C1375" s="663" t="s">
        <v>3399</v>
      </c>
      <c r="D1375" s="664"/>
      <c r="E1375" s="664"/>
      <c r="F1375" s="664"/>
      <c r="G1375" s="664"/>
      <c r="H1375" s="664"/>
      <c r="I1375" s="217"/>
    </row>
    <row r="1376" spans="1:9" ht="15" thickBot="1" x14ac:dyDescent="0.35">
      <c r="A1376" s="188">
        <v>1</v>
      </c>
      <c r="B1376" s="188">
        <v>22020101</v>
      </c>
      <c r="C1376" s="189" t="s">
        <v>3387</v>
      </c>
      <c r="D1376" s="192">
        <v>0</v>
      </c>
      <c r="E1376" s="192">
        <v>0</v>
      </c>
      <c r="F1376" s="192">
        <v>0</v>
      </c>
      <c r="G1376" s="214">
        <v>0</v>
      </c>
      <c r="H1376" s="214">
        <v>0</v>
      </c>
      <c r="I1376" s="217"/>
    </row>
    <row r="1377" spans="1:9" ht="15" thickBot="1" x14ac:dyDescent="0.35">
      <c r="A1377" s="188">
        <v>2</v>
      </c>
      <c r="B1377" s="188">
        <v>22020102</v>
      </c>
      <c r="C1377" s="189" t="s">
        <v>3349</v>
      </c>
      <c r="D1377" s="190">
        <v>227000.03</v>
      </c>
      <c r="E1377" s="192">
        <v>0</v>
      </c>
      <c r="F1377" s="192">
        <v>0</v>
      </c>
      <c r="G1377" s="214">
        <v>0</v>
      </c>
      <c r="H1377" s="214">
        <v>0</v>
      </c>
      <c r="I1377" s="217"/>
    </row>
    <row r="1378" spans="1:9" ht="15" thickBot="1" x14ac:dyDescent="0.35">
      <c r="A1378" s="188">
        <v>3</v>
      </c>
      <c r="B1378" s="188">
        <v>22020201</v>
      </c>
      <c r="C1378" s="189" t="s">
        <v>3363</v>
      </c>
      <c r="D1378" s="190">
        <v>227000.03</v>
      </c>
      <c r="E1378" s="192">
        <v>0</v>
      </c>
      <c r="F1378" s="192">
        <v>0</v>
      </c>
      <c r="G1378" s="214">
        <v>0</v>
      </c>
      <c r="H1378" s="214">
        <v>0</v>
      </c>
      <c r="I1378" s="217"/>
    </row>
    <row r="1379" spans="1:9" ht="15" thickBot="1" x14ac:dyDescent="0.35">
      <c r="A1379" s="188">
        <v>4</v>
      </c>
      <c r="B1379" s="188">
        <v>22020202</v>
      </c>
      <c r="C1379" s="189" t="s">
        <v>3350</v>
      </c>
      <c r="D1379" s="190">
        <v>8750</v>
      </c>
      <c r="E1379" s="192">
        <v>0</v>
      </c>
      <c r="F1379" s="192">
        <v>0</v>
      </c>
      <c r="G1379" s="214">
        <v>0</v>
      </c>
      <c r="H1379" s="214">
        <v>0</v>
      </c>
      <c r="I1379" s="217"/>
    </row>
    <row r="1380" spans="1:9" ht="17.399999999999999" thickBot="1" x14ac:dyDescent="0.35">
      <c r="A1380" s="188">
        <v>5</v>
      </c>
      <c r="B1380" s="188">
        <v>22020301</v>
      </c>
      <c r="C1380" s="189" t="s">
        <v>3352</v>
      </c>
      <c r="D1380" s="190">
        <v>81000.03</v>
      </c>
      <c r="E1380" s="192">
        <v>0</v>
      </c>
      <c r="F1380" s="192">
        <v>0</v>
      </c>
      <c r="G1380" s="214">
        <v>0</v>
      </c>
      <c r="H1380" s="214">
        <v>0</v>
      </c>
      <c r="I1380" s="217"/>
    </row>
    <row r="1381" spans="1:9" ht="15" thickBot="1" x14ac:dyDescent="0.35">
      <c r="A1381" s="188">
        <v>6</v>
      </c>
      <c r="B1381" s="188">
        <v>22020305</v>
      </c>
      <c r="C1381" s="189" t="s">
        <v>3355</v>
      </c>
      <c r="D1381" s="190">
        <v>13000.03</v>
      </c>
      <c r="E1381" s="192">
        <v>0</v>
      </c>
      <c r="F1381" s="192">
        <v>0</v>
      </c>
      <c r="G1381" s="214">
        <v>0</v>
      </c>
      <c r="H1381" s="214">
        <v>0</v>
      </c>
      <c r="I1381" s="217"/>
    </row>
    <row r="1382" spans="1:9" ht="17.399999999999999" thickBot="1" x14ac:dyDescent="0.35">
      <c r="A1382" s="188">
        <v>7</v>
      </c>
      <c r="B1382" s="188">
        <v>22020401</v>
      </c>
      <c r="C1382" s="189" t="s">
        <v>3356</v>
      </c>
      <c r="D1382" s="190">
        <v>185000</v>
      </c>
      <c r="E1382" s="192">
        <v>0</v>
      </c>
      <c r="F1382" s="192">
        <v>0</v>
      </c>
      <c r="G1382" s="214">
        <v>0</v>
      </c>
      <c r="H1382" s="214">
        <v>0</v>
      </c>
      <c r="I1382" s="217"/>
    </row>
    <row r="1383" spans="1:9" ht="15" thickBot="1" x14ac:dyDescent="0.35">
      <c r="A1383" s="188">
        <v>8</v>
      </c>
      <c r="B1383" s="188">
        <v>22020402</v>
      </c>
      <c r="C1383" s="189" t="s">
        <v>3366</v>
      </c>
      <c r="D1383" s="190">
        <v>32500.03</v>
      </c>
      <c r="E1383" s="192">
        <v>0</v>
      </c>
      <c r="F1383" s="192">
        <v>0</v>
      </c>
      <c r="G1383" s="214">
        <v>0</v>
      </c>
      <c r="H1383" s="214">
        <v>0</v>
      </c>
      <c r="I1383" s="217"/>
    </row>
    <row r="1384" spans="1:9" ht="15" thickBot="1" x14ac:dyDescent="0.35">
      <c r="A1384" s="188">
        <v>9</v>
      </c>
      <c r="B1384" s="188">
        <v>22020501</v>
      </c>
      <c r="C1384" s="189" t="s">
        <v>3370</v>
      </c>
      <c r="D1384" s="190">
        <v>81249.850000000006</v>
      </c>
      <c r="E1384" s="192">
        <v>0</v>
      </c>
      <c r="F1384" s="192">
        <v>0</v>
      </c>
      <c r="G1384" s="214">
        <v>0</v>
      </c>
      <c r="H1384" s="214">
        <v>0</v>
      </c>
      <c r="I1384" s="217"/>
    </row>
    <row r="1385" spans="1:9" ht="15" thickBot="1" x14ac:dyDescent="0.35">
      <c r="A1385" s="188">
        <v>10</v>
      </c>
      <c r="B1385" s="188">
        <v>22021001</v>
      </c>
      <c r="C1385" s="189" t="s">
        <v>3360</v>
      </c>
      <c r="D1385" s="190">
        <v>19500</v>
      </c>
      <c r="E1385" s="192">
        <v>0</v>
      </c>
      <c r="F1385" s="192">
        <v>0</v>
      </c>
      <c r="G1385" s="214">
        <v>0</v>
      </c>
      <c r="H1385" s="214">
        <v>0</v>
      </c>
      <c r="I1385" s="217"/>
    </row>
    <row r="1386" spans="1:9" ht="15" thickBot="1" x14ac:dyDescent="0.35">
      <c r="A1386" s="665" t="s">
        <v>365</v>
      </c>
      <c r="B1386" s="666"/>
      <c r="C1386" s="667"/>
      <c r="D1386" s="191">
        <v>875000</v>
      </c>
      <c r="E1386" s="193">
        <v>0</v>
      </c>
      <c r="F1386" s="193">
        <v>0</v>
      </c>
      <c r="G1386" s="215">
        <v>0</v>
      </c>
      <c r="H1386" s="215">
        <v>0</v>
      </c>
      <c r="I1386" s="217"/>
    </row>
    <row r="1387" spans="1:9" ht="15" thickBot="1" x14ac:dyDescent="0.35">
      <c r="A1387" s="187">
        <v>123</v>
      </c>
      <c r="B1387" s="187">
        <v>52110400200</v>
      </c>
      <c r="C1387" s="663" t="s">
        <v>3400</v>
      </c>
      <c r="D1387" s="664"/>
      <c r="E1387" s="664"/>
      <c r="F1387" s="664"/>
      <c r="G1387" s="664"/>
      <c r="H1387" s="664"/>
      <c r="I1387" s="217"/>
    </row>
    <row r="1388" spans="1:9" ht="15" thickBot="1" x14ac:dyDescent="0.35">
      <c r="A1388" s="188">
        <v>1</v>
      </c>
      <c r="B1388" s="188">
        <v>22020102</v>
      </c>
      <c r="C1388" s="189" t="s">
        <v>3349</v>
      </c>
      <c r="D1388" s="190">
        <v>303000</v>
      </c>
      <c r="E1388" s="192">
        <v>0</v>
      </c>
      <c r="F1388" s="192">
        <v>0</v>
      </c>
      <c r="G1388" s="197">
        <v>0</v>
      </c>
      <c r="H1388" s="197">
        <v>0</v>
      </c>
      <c r="I1388" s="217"/>
    </row>
    <row r="1389" spans="1:9" ht="15" thickBot="1" x14ac:dyDescent="0.35">
      <c r="A1389" s="188">
        <v>2</v>
      </c>
      <c r="B1389" s="188">
        <v>22020201</v>
      </c>
      <c r="C1389" s="189" t="s">
        <v>3363</v>
      </c>
      <c r="D1389" s="190">
        <v>60000</v>
      </c>
      <c r="E1389" s="192">
        <v>0</v>
      </c>
      <c r="F1389" s="192">
        <v>0</v>
      </c>
      <c r="G1389" s="197">
        <v>0</v>
      </c>
      <c r="H1389" s="197">
        <v>0</v>
      </c>
      <c r="I1389" s="217"/>
    </row>
    <row r="1390" spans="1:9" ht="15" thickBot="1" x14ac:dyDescent="0.35">
      <c r="A1390" s="188">
        <v>3</v>
      </c>
      <c r="B1390" s="188">
        <v>22020202</v>
      </c>
      <c r="C1390" s="189" t="s">
        <v>3350</v>
      </c>
      <c r="D1390" s="190">
        <v>20000</v>
      </c>
      <c r="E1390" s="192">
        <v>0</v>
      </c>
      <c r="F1390" s="192">
        <v>0</v>
      </c>
      <c r="G1390" s="197">
        <v>0</v>
      </c>
      <c r="H1390" s="197">
        <v>0</v>
      </c>
      <c r="I1390" s="217"/>
    </row>
    <row r="1391" spans="1:9" ht="17.399999999999999" thickBot="1" x14ac:dyDescent="0.35">
      <c r="A1391" s="188">
        <v>4</v>
      </c>
      <c r="B1391" s="188">
        <v>22020301</v>
      </c>
      <c r="C1391" s="189" t="s">
        <v>3352</v>
      </c>
      <c r="D1391" s="190">
        <v>130000</v>
      </c>
      <c r="E1391" s="192">
        <v>0</v>
      </c>
      <c r="F1391" s="192">
        <v>0</v>
      </c>
      <c r="G1391" s="197">
        <v>0</v>
      </c>
      <c r="H1391" s="197">
        <v>0</v>
      </c>
      <c r="I1391" s="217"/>
    </row>
    <row r="1392" spans="1:9" ht="15" thickBot="1" x14ac:dyDescent="0.35">
      <c r="A1392" s="188">
        <v>5</v>
      </c>
      <c r="B1392" s="188">
        <v>22020305</v>
      </c>
      <c r="C1392" s="189" t="s">
        <v>3355</v>
      </c>
      <c r="D1392" s="190">
        <v>15000</v>
      </c>
      <c r="E1392" s="192">
        <v>0</v>
      </c>
      <c r="F1392" s="192">
        <v>0</v>
      </c>
      <c r="G1392" s="197">
        <v>0</v>
      </c>
      <c r="H1392" s="197">
        <v>0</v>
      </c>
      <c r="I1392" s="217"/>
    </row>
    <row r="1393" spans="1:9" ht="17.399999999999999" thickBot="1" x14ac:dyDescent="0.35">
      <c r="A1393" s="188">
        <v>6</v>
      </c>
      <c r="B1393" s="188">
        <v>22020401</v>
      </c>
      <c r="C1393" s="189" t="s">
        <v>3356</v>
      </c>
      <c r="D1393" s="190">
        <v>87000</v>
      </c>
      <c r="E1393" s="192">
        <v>0</v>
      </c>
      <c r="F1393" s="192">
        <v>0</v>
      </c>
      <c r="G1393" s="197">
        <v>0</v>
      </c>
      <c r="H1393" s="197">
        <v>0</v>
      </c>
      <c r="I1393" s="217"/>
    </row>
    <row r="1394" spans="1:9" ht="15" thickBot="1" x14ac:dyDescent="0.35">
      <c r="A1394" s="188">
        <v>7</v>
      </c>
      <c r="B1394" s="188">
        <v>22020402</v>
      </c>
      <c r="C1394" s="189" t="s">
        <v>3366</v>
      </c>
      <c r="D1394" s="190">
        <v>60000</v>
      </c>
      <c r="E1394" s="192">
        <v>0</v>
      </c>
      <c r="F1394" s="192">
        <v>0</v>
      </c>
      <c r="G1394" s="197">
        <v>0</v>
      </c>
      <c r="H1394" s="197">
        <v>0</v>
      </c>
      <c r="I1394" s="217"/>
    </row>
    <row r="1395" spans="1:9" ht="15" thickBot="1" x14ac:dyDescent="0.35">
      <c r="A1395" s="188">
        <v>8</v>
      </c>
      <c r="B1395" s="188">
        <v>22020501</v>
      </c>
      <c r="C1395" s="189" t="s">
        <v>3370</v>
      </c>
      <c r="D1395" s="190">
        <v>70000</v>
      </c>
      <c r="E1395" s="192">
        <v>0</v>
      </c>
      <c r="F1395" s="192">
        <v>0</v>
      </c>
      <c r="G1395" s="197">
        <v>0</v>
      </c>
      <c r="H1395" s="197">
        <v>0</v>
      </c>
      <c r="I1395" s="217"/>
    </row>
    <row r="1396" spans="1:9" ht="15" thickBot="1" x14ac:dyDescent="0.35">
      <c r="A1396" s="188">
        <v>9</v>
      </c>
      <c r="B1396" s="188">
        <v>22020712</v>
      </c>
      <c r="C1396" s="189" t="s">
        <v>3381</v>
      </c>
      <c r="D1396" s="190">
        <v>80000</v>
      </c>
      <c r="E1396" s="192">
        <v>0</v>
      </c>
      <c r="F1396" s="192">
        <v>0</v>
      </c>
      <c r="G1396" s="197">
        <v>0</v>
      </c>
      <c r="H1396" s="197">
        <v>0</v>
      </c>
      <c r="I1396" s="217"/>
    </row>
    <row r="1397" spans="1:9" ht="15" thickBot="1" x14ac:dyDescent="0.35">
      <c r="A1397" s="188">
        <v>10</v>
      </c>
      <c r="B1397" s="188">
        <v>22021001</v>
      </c>
      <c r="C1397" s="189" t="s">
        <v>3360</v>
      </c>
      <c r="D1397" s="190">
        <v>50000</v>
      </c>
      <c r="E1397" s="192">
        <v>0</v>
      </c>
      <c r="F1397" s="192">
        <v>0</v>
      </c>
      <c r="G1397" s="197">
        <v>0</v>
      </c>
      <c r="H1397" s="197">
        <v>0</v>
      </c>
      <c r="I1397" s="217"/>
    </row>
    <row r="1398" spans="1:9" ht="15" thickBot="1" x14ac:dyDescent="0.35">
      <c r="A1398" s="665" t="s">
        <v>365</v>
      </c>
      <c r="B1398" s="666"/>
      <c r="C1398" s="667"/>
      <c r="D1398" s="191">
        <v>875000</v>
      </c>
      <c r="E1398" s="193">
        <v>0</v>
      </c>
      <c r="F1398" s="193">
        <v>0</v>
      </c>
      <c r="G1398" s="198">
        <v>0</v>
      </c>
      <c r="H1398" s="198">
        <v>0</v>
      </c>
      <c r="I1398" s="217"/>
    </row>
    <row r="1399" spans="1:9" ht="15" thickBot="1" x14ac:dyDescent="0.35">
      <c r="A1399" s="187">
        <v>124</v>
      </c>
      <c r="B1399" s="187">
        <v>52110600100</v>
      </c>
      <c r="C1399" s="663" t="s">
        <v>2555</v>
      </c>
      <c r="D1399" s="664"/>
      <c r="E1399" s="664"/>
      <c r="F1399" s="664"/>
      <c r="G1399" s="664"/>
      <c r="H1399" s="664"/>
      <c r="I1399" s="217"/>
    </row>
    <row r="1400" spans="1:9" ht="15" thickBot="1" x14ac:dyDescent="0.35">
      <c r="A1400" s="188">
        <v>1</v>
      </c>
      <c r="B1400" s="188">
        <v>22020102</v>
      </c>
      <c r="C1400" s="189" t="s">
        <v>3349</v>
      </c>
      <c r="D1400" s="190">
        <v>583000</v>
      </c>
      <c r="E1400" s="190">
        <v>666664</v>
      </c>
      <c r="F1400" s="190">
        <v>1000000</v>
      </c>
      <c r="G1400" s="195">
        <v>1400000</v>
      </c>
      <c r="H1400" s="195">
        <v>500000</v>
      </c>
      <c r="I1400" s="217"/>
    </row>
    <row r="1401" spans="1:9" ht="15" thickBot="1" x14ac:dyDescent="0.35">
      <c r="A1401" s="188">
        <v>2</v>
      </c>
      <c r="B1401" s="188">
        <v>22020201</v>
      </c>
      <c r="C1401" s="189" t="s">
        <v>3363</v>
      </c>
      <c r="D1401" s="190">
        <v>262500</v>
      </c>
      <c r="E1401" s="190">
        <v>300000</v>
      </c>
      <c r="F1401" s="190">
        <v>450000</v>
      </c>
      <c r="G1401" s="195">
        <v>600000</v>
      </c>
      <c r="H1401" s="195">
        <v>600000</v>
      </c>
      <c r="I1401" s="217"/>
    </row>
    <row r="1402" spans="1:9" ht="15" thickBot="1" x14ac:dyDescent="0.35">
      <c r="A1402" s="188">
        <v>3</v>
      </c>
      <c r="B1402" s="188">
        <v>22020202</v>
      </c>
      <c r="C1402" s="189" t="s">
        <v>3350</v>
      </c>
      <c r="D1402" s="190">
        <v>116700</v>
      </c>
      <c r="E1402" s="190">
        <v>133336</v>
      </c>
      <c r="F1402" s="190">
        <v>200000</v>
      </c>
      <c r="G1402" s="195">
        <v>300000</v>
      </c>
      <c r="H1402" s="195">
        <v>300000</v>
      </c>
      <c r="I1402" s="217"/>
    </row>
    <row r="1403" spans="1:9" ht="17.399999999999999" thickBot="1" x14ac:dyDescent="0.35">
      <c r="A1403" s="188">
        <v>4</v>
      </c>
      <c r="B1403" s="188">
        <v>22020301</v>
      </c>
      <c r="C1403" s="189" t="s">
        <v>3352</v>
      </c>
      <c r="D1403" s="190">
        <v>175000</v>
      </c>
      <c r="E1403" s="190">
        <v>200000</v>
      </c>
      <c r="F1403" s="190">
        <v>300000</v>
      </c>
      <c r="G1403" s="195">
        <v>400000</v>
      </c>
      <c r="H1403" s="195">
        <v>200000</v>
      </c>
      <c r="I1403" s="217"/>
    </row>
    <row r="1404" spans="1:9" ht="17.399999999999999" thickBot="1" x14ac:dyDescent="0.35">
      <c r="A1404" s="188">
        <v>5</v>
      </c>
      <c r="B1404" s="188">
        <v>22020401</v>
      </c>
      <c r="C1404" s="189" t="s">
        <v>3356</v>
      </c>
      <c r="D1404" s="190">
        <v>116700</v>
      </c>
      <c r="E1404" s="190">
        <v>133333.35999999999</v>
      </c>
      <c r="F1404" s="190">
        <v>200000</v>
      </c>
      <c r="G1404" s="195">
        <v>500000</v>
      </c>
      <c r="H1404" s="195">
        <v>300000</v>
      </c>
      <c r="I1404" s="217"/>
    </row>
    <row r="1405" spans="1:9" ht="15" thickBot="1" x14ac:dyDescent="0.35">
      <c r="A1405" s="188">
        <v>6</v>
      </c>
      <c r="B1405" s="188">
        <v>22020501</v>
      </c>
      <c r="C1405" s="189" t="s">
        <v>3370</v>
      </c>
      <c r="D1405" s="190">
        <v>262500</v>
      </c>
      <c r="E1405" s="190">
        <v>300000</v>
      </c>
      <c r="F1405" s="190">
        <v>450000</v>
      </c>
      <c r="G1405" s="195">
        <v>900000</v>
      </c>
      <c r="H1405" s="195">
        <v>700000</v>
      </c>
      <c r="I1405" s="217"/>
    </row>
    <row r="1406" spans="1:9" ht="15" thickBot="1" x14ac:dyDescent="0.35">
      <c r="A1406" s="188">
        <v>7</v>
      </c>
      <c r="B1406" s="188">
        <v>22021001</v>
      </c>
      <c r="C1406" s="189" t="s">
        <v>3360</v>
      </c>
      <c r="D1406" s="190">
        <v>58600</v>
      </c>
      <c r="E1406" s="190">
        <v>66666.64</v>
      </c>
      <c r="F1406" s="190">
        <v>100000</v>
      </c>
      <c r="G1406" s="195">
        <v>400000</v>
      </c>
      <c r="H1406" s="195">
        <v>400000</v>
      </c>
      <c r="I1406" s="217"/>
    </row>
    <row r="1407" spans="1:9" ht="15" thickBot="1" x14ac:dyDescent="0.35">
      <c r="A1407" s="665" t="s">
        <v>365</v>
      </c>
      <c r="B1407" s="666"/>
      <c r="C1407" s="667"/>
      <c r="D1407" s="191">
        <v>1575000</v>
      </c>
      <c r="E1407" s="191">
        <v>1800000</v>
      </c>
      <c r="F1407" s="191">
        <v>2700000</v>
      </c>
      <c r="G1407" s="196">
        <v>4500000</v>
      </c>
      <c r="H1407" s="196">
        <f>SUM(H1400:H1406)</f>
        <v>3000000</v>
      </c>
      <c r="I1407" s="217"/>
    </row>
    <row r="1408" spans="1:9" ht="15" customHeight="1" thickBot="1" x14ac:dyDescent="0.35">
      <c r="A1408" s="187">
        <v>125</v>
      </c>
      <c r="B1408" s="187">
        <v>52111500100</v>
      </c>
      <c r="C1408" s="663" t="s">
        <v>510</v>
      </c>
      <c r="D1408" s="664"/>
      <c r="E1408" s="664"/>
      <c r="F1408" s="664"/>
      <c r="G1408" s="664"/>
      <c r="H1408" s="664"/>
      <c r="I1408" s="217"/>
    </row>
    <row r="1409" spans="1:9" ht="15" thickBot="1" x14ac:dyDescent="0.35">
      <c r="A1409" s="188">
        <v>1</v>
      </c>
      <c r="B1409" s="188">
        <v>22020102</v>
      </c>
      <c r="C1409" s="189" t="s">
        <v>3349</v>
      </c>
      <c r="D1409" s="190">
        <v>2940000</v>
      </c>
      <c r="E1409" s="190">
        <v>1598000</v>
      </c>
      <c r="F1409" s="190">
        <v>6075000</v>
      </c>
      <c r="G1409" s="195">
        <v>2925000</v>
      </c>
      <c r="H1409" s="195">
        <v>2450000</v>
      </c>
      <c r="I1409" s="217"/>
    </row>
    <row r="1410" spans="1:9" ht="15" thickBot="1" x14ac:dyDescent="0.35">
      <c r="A1410" s="188">
        <v>2</v>
      </c>
      <c r="B1410" s="188">
        <v>22020202</v>
      </c>
      <c r="C1410" s="189" t="s">
        <v>3350</v>
      </c>
      <c r="D1410" s="190">
        <v>878000</v>
      </c>
      <c r="E1410" s="190">
        <v>535000</v>
      </c>
      <c r="F1410" s="190">
        <v>1822500</v>
      </c>
      <c r="G1410" s="195">
        <v>1125000</v>
      </c>
      <c r="H1410" s="195">
        <v>725000</v>
      </c>
      <c r="I1410" s="217"/>
    </row>
    <row r="1411" spans="1:9" ht="17.399999999999999" thickBot="1" x14ac:dyDescent="0.35">
      <c r="A1411" s="188">
        <v>3</v>
      </c>
      <c r="B1411" s="188">
        <v>22020301</v>
      </c>
      <c r="C1411" s="189" t="s">
        <v>3352</v>
      </c>
      <c r="D1411" s="190">
        <v>546000</v>
      </c>
      <c r="E1411" s="190">
        <v>333000</v>
      </c>
      <c r="F1411" s="190">
        <v>2430000</v>
      </c>
      <c r="G1411" s="195">
        <v>405000</v>
      </c>
      <c r="H1411" s="195">
        <v>405000</v>
      </c>
      <c r="I1411" s="217"/>
    </row>
    <row r="1412" spans="1:9" ht="15" thickBot="1" x14ac:dyDescent="0.35">
      <c r="A1412" s="188">
        <v>4</v>
      </c>
      <c r="B1412" s="188">
        <v>22020305</v>
      </c>
      <c r="C1412" s="189" t="s">
        <v>3355</v>
      </c>
      <c r="D1412" s="190">
        <v>708000</v>
      </c>
      <c r="E1412" s="190">
        <v>357000</v>
      </c>
      <c r="F1412" s="190">
        <v>607500</v>
      </c>
      <c r="G1412" s="195">
        <v>720000</v>
      </c>
      <c r="H1412" s="195">
        <v>720000</v>
      </c>
      <c r="I1412" s="217"/>
    </row>
    <row r="1413" spans="1:9" ht="17.399999999999999" thickBot="1" x14ac:dyDescent="0.35">
      <c r="A1413" s="188">
        <v>5</v>
      </c>
      <c r="B1413" s="188">
        <v>22020401</v>
      </c>
      <c r="C1413" s="189" t="s">
        <v>3356</v>
      </c>
      <c r="D1413" s="190">
        <v>1128000</v>
      </c>
      <c r="E1413" s="190">
        <v>790000</v>
      </c>
      <c r="F1413" s="190">
        <v>2100000</v>
      </c>
      <c r="G1413" s="195">
        <v>900000</v>
      </c>
      <c r="H1413" s="195">
        <v>900000</v>
      </c>
      <c r="I1413" s="217"/>
    </row>
    <row r="1414" spans="1:9" ht="15" thickBot="1" x14ac:dyDescent="0.35">
      <c r="A1414" s="188">
        <v>6</v>
      </c>
      <c r="B1414" s="188">
        <v>22020402</v>
      </c>
      <c r="C1414" s="189" t="s">
        <v>3366</v>
      </c>
      <c r="D1414" s="190">
        <v>304000</v>
      </c>
      <c r="E1414" s="190">
        <v>148000</v>
      </c>
      <c r="F1414" s="190">
        <v>243000</v>
      </c>
      <c r="G1414" s="195">
        <v>225000</v>
      </c>
      <c r="H1414" s="195">
        <v>225000</v>
      </c>
      <c r="I1414" s="217"/>
    </row>
    <row r="1415" spans="1:9" ht="15" thickBot="1" x14ac:dyDescent="0.35">
      <c r="A1415" s="188">
        <v>7</v>
      </c>
      <c r="B1415" s="188">
        <v>22020501</v>
      </c>
      <c r="C1415" s="189" t="s">
        <v>3370</v>
      </c>
      <c r="D1415" s="190">
        <v>300000</v>
      </c>
      <c r="E1415" s="190">
        <v>165000</v>
      </c>
      <c r="F1415" s="190">
        <v>2250000</v>
      </c>
      <c r="G1415" s="195">
        <v>1350000</v>
      </c>
      <c r="H1415" s="195">
        <v>1350000</v>
      </c>
      <c r="I1415" s="217"/>
    </row>
    <row r="1416" spans="1:9" ht="15" thickBot="1" x14ac:dyDescent="0.35">
      <c r="A1416" s="188">
        <v>8</v>
      </c>
      <c r="B1416" s="188">
        <v>22021001</v>
      </c>
      <c r="C1416" s="189" t="s">
        <v>3360</v>
      </c>
      <c r="D1416" s="190">
        <v>252000</v>
      </c>
      <c r="E1416" s="190">
        <v>115000</v>
      </c>
      <c r="F1416" s="190">
        <v>364500</v>
      </c>
      <c r="G1416" s="195">
        <v>675000</v>
      </c>
      <c r="H1416" s="195">
        <v>675000</v>
      </c>
      <c r="I1416" s="217"/>
    </row>
    <row r="1417" spans="1:9" ht="15" thickBot="1" x14ac:dyDescent="0.35">
      <c r="A1417" s="188">
        <v>9</v>
      </c>
      <c r="B1417" s="188">
        <v>22021007</v>
      </c>
      <c r="C1417" s="189" t="s">
        <v>3362</v>
      </c>
      <c r="D1417" s="190">
        <v>444000</v>
      </c>
      <c r="E1417" s="190">
        <v>155000</v>
      </c>
      <c r="F1417" s="190">
        <v>607500</v>
      </c>
      <c r="G1417" s="195">
        <v>675000</v>
      </c>
      <c r="H1417" s="195">
        <v>675000</v>
      </c>
      <c r="I1417" s="217"/>
    </row>
    <row r="1418" spans="1:9" ht="15" thickBot="1" x14ac:dyDescent="0.35">
      <c r="A1418" s="665" t="s">
        <v>365</v>
      </c>
      <c r="B1418" s="666"/>
      <c r="C1418" s="667"/>
      <c r="D1418" s="191">
        <v>7500000</v>
      </c>
      <c r="E1418" s="191">
        <v>4196000</v>
      </c>
      <c r="F1418" s="191">
        <v>16500000</v>
      </c>
      <c r="G1418" s="196">
        <v>9000000</v>
      </c>
      <c r="H1418" s="196">
        <f>SUM(H1409:H1417)</f>
        <v>8125000</v>
      </c>
      <c r="I1418" s="217"/>
    </row>
    <row r="1419" spans="1:9" ht="15" customHeight="1" thickBot="1" x14ac:dyDescent="0.35">
      <c r="A1419" s="187">
        <v>126</v>
      </c>
      <c r="B1419" s="187">
        <v>52111600100</v>
      </c>
      <c r="C1419" s="663" t="s">
        <v>1697</v>
      </c>
      <c r="D1419" s="664"/>
      <c r="E1419" s="664"/>
      <c r="F1419" s="664"/>
      <c r="G1419" s="664"/>
      <c r="H1419" s="664"/>
      <c r="I1419" s="217"/>
    </row>
    <row r="1420" spans="1:9" ht="15" thickBot="1" x14ac:dyDescent="0.35">
      <c r="A1420" s="188">
        <v>1</v>
      </c>
      <c r="B1420" s="188">
        <v>22020102</v>
      </c>
      <c r="C1420" s="189" t="s">
        <v>3349</v>
      </c>
      <c r="D1420" s="190">
        <v>1145000</v>
      </c>
      <c r="E1420" s="190">
        <v>1734000</v>
      </c>
      <c r="F1420" s="190">
        <v>1800000</v>
      </c>
      <c r="G1420" s="195">
        <v>3500000</v>
      </c>
      <c r="H1420" s="195">
        <v>3500000</v>
      </c>
      <c r="I1420" s="217"/>
    </row>
    <row r="1421" spans="1:9" ht="15" thickBot="1" x14ac:dyDescent="0.35">
      <c r="A1421" s="188">
        <v>2</v>
      </c>
      <c r="B1421" s="188">
        <v>22020201</v>
      </c>
      <c r="C1421" s="189" t="s">
        <v>3363</v>
      </c>
      <c r="D1421" s="190">
        <v>466670</v>
      </c>
      <c r="E1421" s="190">
        <v>210000</v>
      </c>
      <c r="F1421" s="190">
        <v>336700</v>
      </c>
      <c r="G1421" s="195">
        <v>250000</v>
      </c>
      <c r="H1421" s="195">
        <v>250000</v>
      </c>
      <c r="I1421" s="217"/>
    </row>
    <row r="1422" spans="1:9" ht="15" thickBot="1" x14ac:dyDescent="0.35">
      <c r="A1422" s="188">
        <v>3</v>
      </c>
      <c r="B1422" s="188">
        <v>22020202</v>
      </c>
      <c r="C1422" s="189" t="s">
        <v>3350</v>
      </c>
      <c r="D1422" s="190">
        <v>300000</v>
      </c>
      <c r="E1422" s="190">
        <v>120000</v>
      </c>
      <c r="F1422" s="190">
        <v>136700</v>
      </c>
      <c r="G1422" s="195">
        <v>200000</v>
      </c>
      <c r="H1422" s="195">
        <v>200000</v>
      </c>
      <c r="I1422" s="217"/>
    </row>
    <row r="1423" spans="1:9" ht="17.399999999999999" thickBot="1" x14ac:dyDescent="0.35">
      <c r="A1423" s="188">
        <v>4</v>
      </c>
      <c r="B1423" s="188">
        <v>22020301</v>
      </c>
      <c r="C1423" s="189" t="s">
        <v>3352</v>
      </c>
      <c r="D1423" s="190">
        <v>850000</v>
      </c>
      <c r="E1423" s="190">
        <v>368620</v>
      </c>
      <c r="F1423" s="190">
        <v>750000</v>
      </c>
      <c r="G1423" s="195">
        <v>850000</v>
      </c>
      <c r="H1423" s="195">
        <v>500000</v>
      </c>
      <c r="I1423" s="217"/>
    </row>
    <row r="1424" spans="1:9" ht="15" thickBot="1" x14ac:dyDescent="0.35">
      <c r="A1424" s="188">
        <v>5</v>
      </c>
      <c r="B1424" s="188">
        <v>22020305</v>
      </c>
      <c r="C1424" s="189" t="s">
        <v>3355</v>
      </c>
      <c r="D1424" s="190">
        <v>450000</v>
      </c>
      <c r="E1424" s="190">
        <v>286700</v>
      </c>
      <c r="F1424" s="190">
        <v>286700</v>
      </c>
      <c r="G1424" s="195">
        <v>600000</v>
      </c>
      <c r="H1424" s="195">
        <v>303000</v>
      </c>
      <c r="I1424" s="217"/>
    </row>
    <row r="1425" spans="1:9" ht="17.399999999999999" thickBot="1" x14ac:dyDescent="0.35">
      <c r="A1425" s="188">
        <v>6</v>
      </c>
      <c r="B1425" s="188">
        <v>22020401</v>
      </c>
      <c r="C1425" s="189" t="s">
        <v>3356</v>
      </c>
      <c r="D1425" s="190">
        <v>891670</v>
      </c>
      <c r="E1425" s="190">
        <v>308000</v>
      </c>
      <c r="F1425" s="190">
        <v>793000</v>
      </c>
      <c r="G1425" s="195">
        <v>700000</v>
      </c>
      <c r="H1425" s="195">
        <v>700000</v>
      </c>
      <c r="I1425" s="217"/>
    </row>
    <row r="1426" spans="1:9" ht="15" thickBot="1" x14ac:dyDescent="0.35">
      <c r="A1426" s="188">
        <v>7</v>
      </c>
      <c r="B1426" s="188">
        <v>22020402</v>
      </c>
      <c r="C1426" s="189" t="s">
        <v>3366</v>
      </c>
      <c r="D1426" s="190">
        <v>945710</v>
      </c>
      <c r="E1426" s="190">
        <v>360000</v>
      </c>
      <c r="F1426" s="190">
        <v>836800</v>
      </c>
      <c r="G1426" s="195">
        <v>700000</v>
      </c>
      <c r="H1426" s="195">
        <v>700000</v>
      </c>
      <c r="I1426" s="217"/>
    </row>
    <row r="1427" spans="1:9" ht="15" thickBot="1" x14ac:dyDescent="0.35">
      <c r="A1427" s="188">
        <v>8</v>
      </c>
      <c r="B1427" s="188">
        <v>22020501</v>
      </c>
      <c r="C1427" s="189" t="s">
        <v>3370</v>
      </c>
      <c r="D1427" s="190">
        <v>576300</v>
      </c>
      <c r="E1427" s="190">
        <v>261020</v>
      </c>
      <c r="F1427" s="190">
        <v>1500000</v>
      </c>
      <c r="G1427" s="195">
        <v>2500000</v>
      </c>
      <c r="H1427" s="195">
        <v>800000</v>
      </c>
      <c r="I1427" s="217"/>
    </row>
    <row r="1428" spans="1:9" ht="15" thickBot="1" x14ac:dyDescent="0.35">
      <c r="A1428" s="188">
        <v>9</v>
      </c>
      <c r="B1428" s="188">
        <v>22021001</v>
      </c>
      <c r="C1428" s="189" t="s">
        <v>3360</v>
      </c>
      <c r="D1428" s="190">
        <v>382060</v>
      </c>
      <c r="E1428" s="190">
        <v>236700</v>
      </c>
      <c r="F1428" s="190">
        <v>236700</v>
      </c>
      <c r="G1428" s="195">
        <v>300000</v>
      </c>
      <c r="H1428" s="195">
        <v>300000</v>
      </c>
      <c r="I1428" s="217"/>
    </row>
    <row r="1429" spans="1:9" ht="15" thickBot="1" x14ac:dyDescent="0.35">
      <c r="A1429" s="188">
        <v>10</v>
      </c>
      <c r="B1429" s="188">
        <v>22021007</v>
      </c>
      <c r="C1429" s="189" t="s">
        <v>3362</v>
      </c>
      <c r="D1429" s="190">
        <v>405590</v>
      </c>
      <c r="E1429" s="190">
        <v>195960</v>
      </c>
      <c r="F1429" s="190">
        <v>323400</v>
      </c>
      <c r="G1429" s="195">
        <v>400000</v>
      </c>
      <c r="H1429" s="195">
        <v>300000</v>
      </c>
      <c r="I1429" s="217"/>
    </row>
    <row r="1430" spans="1:9" ht="15" thickBot="1" x14ac:dyDescent="0.35">
      <c r="A1430" s="665" t="s">
        <v>365</v>
      </c>
      <c r="B1430" s="666"/>
      <c r="C1430" s="667"/>
      <c r="D1430" s="191">
        <v>6413000</v>
      </c>
      <c r="E1430" s="191">
        <v>4081000</v>
      </c>
      <c r="F1430" s="191">
        <v>7000000</v>
      </c>
      <c r="G1430" s="196">
        <v>10000000</v>
      </c>
      <c r="H1430" s="196">
        <f>SUM(H1420:H1429)</f>
        <v>7553000</v>
      </c>
      <c r="I1430" s="217"/>
    </row>
    <row r="1431" spans="1:9" ht="15" thickBot="1" x14ac:dyDescent="0.35">
      <c r="A1431" s="187">
        <v>128</v>
      </c>
      <c r="B1431" s="187">
        <v>53505300100</v>
      </c>
      <c r="C1431" s="663" t="s">
        <v>2365</v>
      </c>
      <c r="D1431" s="664"/>
      <c r="E1431" s="664"/>
      <c r="F1431" s="664"/>
      <c r="G1431" s="664"/>
      <c r="H1431" s="664"/>
      <c r="I1431" s="217"/>
    </row>
    <row r="1432" spans="1:9" ht="15" thickBot="1" x14ac:dyDescent="0.35">
      <c r="A1432" s="188">
        <v>1</v>
      </c>
      <c r="B1432" s="188">
        <v>22020102</v>
      </c>
      <c r="C1432" s="189" t="s">
        <v>3349</v>
      </c>
      <c r="D1432" s="190">
        <v>100400</v>
      </c>
      <c r="E1432" s="190">
        <v>100000</v>
      </c>
      <c r="F1432" s="190">
        <v>1200000</v>
      </c>
      <c r="G1432" s="195">
        <v>500000</v>
      </c>
      <c r="H1432" s="195">
        <v>500000</v>
      </c>
      <c r="I1432" s="217"/>
    </row>
    <row r="1433" spans="1:9" ht="15" thickBot="1" x14ac:dyDescent="0.35">
      <c r="A1433" s="188">
        <v>2</v>
      </c>
      <c r="B1433" s="188">
        <v>22020201</v>
      </c>
      <c r="C1433" s="189" t="s">
        <v>3363</v>
      </c>
      <c r="D1433" s="190">
        <v>314390</v>
      </c>
      <c r="E1433" s="190">
        <v>50000</v>
      </c>
      <c r="F1433" s="190">
        <v>900000</v>
      </c>
      <c r="G1433" s="195">
        <v>1000000</v>
      </c>
      <c r="H1433" s="195">
        <v>800000</v>
      </c>
      <c r="I1433" s="217"/>
    </row>
    <row r="1434" spans="1:9" ht="15" thickBot="1" x14ac:dyDescent="0.35">
      <c r="A1434" s="188">
        <v>3</v>
      </c>
      <c r="B1434" s="188">
        <v>22020202</v>
      </c>
      <c r="C1434" s="189" t="s">
        <v>3350</v>
      </c>
      <c r="D1434" s="192">
        <v>0</v>
      </c>
      <c r="E1434" s="190">
        <v>20000</v>
      </c>
      <c r="F1434" s="190">
        <v>200000</v>
      </c>
      <c r="G1434" s="195">
        <v>200000</v>
      </c>
      <c r="H1434" s="195">
        <v>200000</v>
      </c>
      <c r="I1434" s="217"/>
    </row>
    <row r="1435" spans="1:9" ht="15" thickBot="1" x14ac:dyDescent="0.35">
      <c r="A1435" s="188">
        <v>4</v>
      </c>
      <c r="B1435" s="188">
        <v>22020203</v>
      </c>
      <c r="C1435" s="189" t="s">
        <v>3351</v>
      </c>
      <c r="D1435" s="192">
        <v>0</v>
      </c>
      <c r="E1435" s="192">
        <v>0</v>
      </c>
      <c r="F1435" s="192">
        <v>0</v>
      </c>
      <c r="G1435" s="195">
        <v>100000</v>
      </c>
      <c r="H1435" s="195">
        <v>100000</v>
      </c>
      <c r="I1435" s="217"/>
    </row>
    <row r="1436" spans="1:9" ht="15" thickBot="1" x14ac:dyDescent="0.35">
      <c r="A1436" s="188">
        <v>5</v>
      </c>
      <c r="B1436" s="188">
        <v>22020206</v>
      </c>
      <c r="C1436" s="189" t="s">
        <v>3364</v>
      </c>
      <c r="D1436" s="192">
        <v>0</v>
      </c>
      <c r="E1436" s="192">
        <v>0</v>
      </c>
      <c r="F1436" s="190">
        <v>50000</v>
      </c>
      <c r="G1436" s="197">
        <v>0</v>
      </c>
      <c r="H1436" s="197">
        <v>0</v>
      </c>
      <c r="I1436" s="217"/>
    </row>
    <row r="1437" spans="1:9" ht="15" thickBot="1" x14ac:dyDescent="0.35">
      <c r="A1437" s="188">
        <v>6</v>
      </c>
      <c r="B1437" s="188">
        <v>22020210</v>
      </c>
      <c r="C1437" s="189" t="s">
        <v>3401</v>
      </c>
      <c r="D1437" s="192">
        <v>0</v>
      </c>
      <c r="E1437" s="192">
        <v>0</v>
      </c>
      <c r="F1437" s="190">
        <v>40000</v>
      </c>
      <c r="G1437" s="197">
        <v>0</v>
      </c>
      <c r="H1437" s="197">
        <v>0</v>
      </c>
      <c r="I1437" s="217"/>
    </row>
    <row r="1438" spans="1:9" ht="17.399999999999999" thickBot="1" x14ac:dyDescent="0.35">
      <c r="A1438" s="188">
        <v>7</v>
      </c>
      <c r="B1438" s="188">
        <v>22020301</v>
      </c>
      <c r="C1438" s="189" t="s">
        <v>3352</v>
      </c>
      <c r="D1438" s="190">
        <v>388000</v>
      </c>
      <c r="E1438" s="190">
        <v>360000</v>
      </c>
      <c r="F1438" s="190">
        <v>980000</v>
      </c>
      <c r="G1438" s="195">
        <v>1000000</v>
      </c>
      <c r="H1438" s="195">
        <v>500000</v>
      </c>
      <c r="I1438" s="217"/>
    </row>
    <row r="1439" spans="1:9" ht="15" thickBot="1" x14ac:dyDescent="0.35">
      <c r="A1439" s="188">
        <v>8</v>
      </c>
      <c r="B1439" s="188">
        <v>22020303</v>
      </c>
      <c r="C1439" s="189" t="s">
        <v>3353</v>
      </c>
      <c r="D1439" s="190">
        <v>150000</v>
      </c>
      <c r="E1439" s="190">
        <v>150000</v>
      </c>
      <c r="F1439" s="190">
        <v>260000</v>
      </c>
      <c r="G1439" s="195">
        <v>200000</v>
      </c>
      <c r="H1439" s="195">
        <v>200000</v>
      </c>
      <c r="I1439" s="217"/>
    </row>
    <row r="1440" spans="1:9" ht="15" thickBot="1" x14ac:dyDescent="0.35">
      <c r="A1440" s="188">
        <v>9</v>
      </c>
      <c r="B1440" s="188">
        <v>22020304</v>
      </c>
      <c r="C1440" s="189" t="s">
        <v>3354</v>
      </c>
      <c r="D1440" s="192">
        <v>0</v>
      </c>
      <c r="E1440" s="192">
        <v>0</v>
      </c>
      <c r="F1440" s="190">
        <v>100000</v>
      </c>
      <c r="G1440" s="195">
        <v>100000</v>
      </c>
      <c r="H1440" s="195">
        <v>100000</v>
      </c>
      <c r="I1440" s="217"/>
    </row>
    <row r="1441" spans="1:9" ht="17.399999999999999" thickBot="1" x14ac:dyDescent="0.35">
      <c r="A1441" s="188">
        <v>10</v>
      </c>
      <c r="B1441" s="188">
        <v>22020401</v>
      </c>
      <c r="C1441" s="189" t="s">
        <v>3356</v>
      </c>
      <c r="D1441" s="190">
        <v>1561500</v>
      </c>
      <c r="E1441" s="190">
        <v>1010000</v>
      </c>
      <c r="F1441" s="190">
        <v>2000000</v>
      </c>
      <c r="G1441" s="195">
        <v>2000000</v>
      </c>
      <c r="H1441" s="195">
        <v>1500000</v>
      </c>
      <c r="I1441" s="217"/>
    </row>
    <row r="1442" spans="1:9" ht="15" thickBot="1" x14ac:dyDescent="0.35">
      <c r="A1442" s="188">
        <v>11</v>
      </c>
      <c r="B1442" s="188">
        <v>22020402</v>
      </c>
      <c r="C1442" s="189" t="s">
        <v>3366</v>
      </c>
      <c r="D1442" s="190">
        <v>322000</v>
      </c>
      <c r="E1442" s="190">
        <v>220000</v>
      </c>
      <c r="F1442" s="190">
        <v>650000</v>
      </c>
      <c r="G1442" s="195">
        <v>550000</v>
      </c>
      <c r="H1442" s="195">
        <v>550000</v>
      </c>
      <c r="I1442" s="217"/>
    </row>
    <row r="1443" spans="1:9" ht="17.399999999999999" thickBot="1" x14ac:dyDescent="0.35">
      <c r="A1443" s="188">
        <v>12</v>
      </c>
      <c r="B1443" s="188">
        <v>22020403</v>
      </c>
      <c r="C1443" s="189" t="s">
        <v>3367</v>
      </c>
      <c r="D1443" s="190">
        <v>830000</v>
      </c>
      <c r="E1443" s="190">
        <v>510000</v>
      </c>
      <c r="F1443" s="190">
        <v>1000000</v>
      </c>
      <c r="G1443" s="197">
        <v>0</v>
      </c>
      <c r="H1443" s="197">
        <v>0</v>
      </c>
      <c r="I1443" s="217"/>
    </row>
    <row r="1444" spans="1:9" ht="15" thickBot="1" x14ac:dyDescent="0.35">
      <c r="A1444" s="188">
        <v>13</v>
      </c>
      <c r="B1444" s="188">
        <v>22020405</v>
      </c>
      <c r="C1444" s="189" t="s">
        <v>3369</v>
      </c>
      <c r="D1444" s="190">
        <v>305840</v>
      </c>
      <c r="E1444" s="190">
        <v>450000</v>
      </c>
      <c r="F1444" s="190">
        <v>620000</v>
      </c>
      <c r="G1444" s="195">
        <v>1000000</v>
      </c>
      <c r="H1444" s="195">
        <v>800000</v>
      </c>
      <c r="I1444" s="217"/>
    </row>
    <row r="1445" spans="1:9" ht="15" thickBot="1" x14ac:dyDescent="0.35">
      <c r="A1445" s="188">
        <v>14</v>
      </c>
      <c r="B1445" s="188">
        <v>22020501</v>
      </c>
      <c r="C1445" s="189" t="s">
        <v>3370</v>
      </c>
      <c r="D1445" s="192">
        <v>0</v>
      </c>
      <c r="E1445" s="190">
        <v>465000</v>
      </c>
      <c r="F1445" s="190">
        <v>850000</v>
      </c>
      <c r="G1445" s="195">
        <v>1000000</v>
      </c>
      <c r="H1445" s="195">
        <v>1000000</v>
      </c>
      <c r="I1445" s="217"/>
    </row>
    <row r="1446" spans="1:9" ht="17.399999999999999" thickBot="1" x14ac:dyDescent="0.35">
      <c r="A1446" s="188">
        <v>15</v>
      </c>
      <c r="B1446" s="188">
        <v>22020503</v>
      </c>
      <c r="C1446" s="189" t="s">
        <v>3358</v>
      </c>
      <c r="D1446" s="192">
        <v>0</v>
      </c>
      <c r="E1446" s="190">
        <v>100000</v>
      </c>
      <c r="F1446" s="190">
        <v>750000</v>
      </c>
      <c r="G1446" s="195">
        <v>650000</v>
      </c>
      <c r="H1446" s="195">
        <v>650000</v>
      </c>
      <c r="I1446" s="217"/>
    </row>
    <row r="1447" spans="1:9" ht="17.399999999999999" thickBot="1" x14ac:dyDescent="0.35">
      <c r="A1447" s="188">
        <v>16</v>
      </c>
      <c r="B1447" s="188">
        <v>22020504</v>
      </c>
      <c r="C1447" s="189" t="s">
        <v>3384</v>
      </c>
      <c r="D1447" s="192">
        <v>0</v>
      </c>
      <c r="E1447" s="192">
        <v>0</v>
      </c>
      <c r="F1447" s="190">
        <v>200000</v>
      </c>
      <c r="G1447" s="197">
        <v>0</v>
      </c>
      <c r="H1447" s="197">
        <v>0</v>
      </c>
      <c r="I1447" s="217"/>
    </row>
    <row r="1448" spans="1:9" ht="15" thickBot="1" x14ac:dyDescent="0.35">
      <c r="A1448" s="188">
        <v>17</v>
      </c>
      <c r="B1448" s="188">
        <v>22020601</v>
      </c>
      <c r="C1448" s="189" t="s">
        <v>3371</v>
      </c>
      <c r="D1448" s="190">
        <v>317800</v>
      </c>
      <c r="E1448" s="190">
        <v>100000</v>
      </c>
      <c r="F1448" s="190">
        <v>500000</v>
      </c>
      <c r="G1448" s="195">
        <v>500000</v>
      </c>
      <c r="H1448" s="195">
        <v>500000</v>
      </c>
      <c r="I1448" s="217"/>
    </row>
    <row r="1449" spans="1:9" ht="15" thickBot="1" x14ac:dyDescent="0.35">
      <c r="A1449" s="188">
        <v>18</v>
      </c>
      <c r="B1449" s="188">
        <v>22020605</v>
      </c>
      <c r="C1449" s="189" t="s">
        <v>3388</v>
      </c>
      <c r="D1449" s="192">
        <v>0</v>
      </c>
      <c r="E1449" s="192">
        <v>0</v>
      </c>
      <c r="F1449" s="192">
        <v>0</v>
      </c>
      <c r="G1449" s="195">
        <v>200000</v>
      </c>
      <c r="H1449" s="195">
        <v>200000</v>
      </c>
      <c r="I1449" s="217"/>
    </row>
    <row r="1450" spans="1:9" ht="15" thickBot="1" x14ac:dyDescent="0.35">
      <c r="A1450" s="188">
        <v>19</v>
      </c>
      <c r="B1450" s="188">
        <v>22020709</v>
      </c>
      <c r="C1450" s="189" t="s">
        <v>3391</v>
      </c>
      <c r="D1450" s="190">
        <v>1400000</v>
      </c>
      <c r="E1450" s="192">
        <v>0</v>
      </c>
      <c r="F1450" s="190">
        <v>1400000</v>
      </c>
      <c r="G1450" s="195">
        <v>1600000</v>
      </c>
      <c r="H1450" s="195">
        <v>1550000</v>
      </c>
      <c r="I1450" s="217"/>
    </row>
    <row r="1451" spans="1:9" ht="15" thickBot="1" x14ac:dyDescent="0.35">
      <c r="A1451" s="188">
        <v>20</v>
      </c>
      <c r="B1451" s="188">
        <v>22020711</v>
      </c>
      <c r="C1451" s="189" t="s">
        <v>3402</v>
      </c>
      <c r="D1451" s="192">
        <v>0</v>
      </c>
      <c r="E1451" s="190">
        <v>50000</v>
      </c>
      <c r="F1451" s="190">
        <v>300000</v>
      </c>
      <c r="G1451" s="195">
        <v>300000</v>
      </c>
      <c r="H1451" s="195">
        <v>300000</v>
      </c>
      <c r="I1451" s="217"/>
    </row>
    <row r="1452" spans="1:9" ht="15" thickBot="1" x14ac:dyDescent="0.35">
      <c r="A1452" s="188">
        <v>21</v>
      </c>
      <c r="B1452" s="188">
        <v>22020801</v>
      </c>
      <c r="C1452" s="189" t="s">
        <v>3372</v>
      </c>
      <c r="D1452" s="190">
        <v>2500910</v>
      </c>
      <c r="E1452" s="190">
        <v>840000</v>
      </c>
      <c r="F1452" s="190">
        <v>2600000</v>
      </c>
      <c r="G1452" s="195">
        <v>1700000</v>
      </c>
      <c r="H1452" s="195">
        <v>700000</v>
      </c>
      <c r="I1452" s="217"/>
    </row>
    <row r="1453" spans="1:9" ht="15" thickBot="1" x14ac:dyDescent="0.35">
      <c r="A1453" s="188">
        <v>22</v>
      </c>
      <c r="B1453" s="188">
        <v>22020802</v>
      </c>
      <c r="C1453" s="189" t="s">
        <v>3403</v>
      </c>
      <c r="D1453" s="192">
        <v>0</v>
      </c>
      <c r="E1453" s="190">
        <v>200000</v>
      </c>
      <c r="F1453" s="192">
        <v>0</v>
      </c>
      <c r="G1453" s="197">
        <v>0</v>
      </c>
      <c r="H1453" s="197">
        <v>0</v>
      </c>
      <c r="I1453" s="217"/>
    </row>
    <row r="1454" spans="1:9" ht="15" thickBot="1" x14ac:dyDescent="0.35">
      <c r="A1454" s="188">
        <v>23</v>
      </c>
      <c r="B1454" s="188">
        <v>22021001</v>
      </c>
      <c r="C1454" s="189" t="s">
        <v>3360</v>
      </c>
      <c r="D1454" s="190">
        <v>849900</v>
      </c>
      <c r="E1454" s="190">
        <v>390000</v>
      </c>
      <c r="F1454" s="190">
        <v>700000</v>
      </c>
      <c r="G1454" s="195">
        <v>500000</v>
      </c>
      <c r="H1454" s="195">
        <v>500000</v>
      </c>
      <c r="I1454" s="217"/>
    </row>
    <row r="1455" spans="1:9" ht="15" thickBot="1" x14ac:dyDescent="0.35">
      <c r="A1455" s="188">
        <v>24</v>
      </c>
      <c r="B1455" s="188">
        <v>22021002</v>
      </c>
      <c r="C1455" s="189" t="s">
        <v>3375</v>
      </c>
      <c r="D1455" s="190">
        <v>441000</v>
      </c>
      <c r="E1455" s="190">
        <v>60000</v>
      </c>
      <c r="F1455" s="190">
        <v>500000</v>
      </c>
      <c r="G1455" s="195">
        <v>200000</v>
      </c>
      <c r="H1455" s="195">
        <v>200000</v>
      </c>
      <c r="I1455" s="217"/>
    </row>
    <row r="1456" spans="1:9" ht="15" thickBot="1" x14ac:dyDescent="0.35">
      <c r="A1456" s="188">
        <v>25</v>
      </c>
      <c r="B1456" s="188">
        <v>22021006</v>
      </c>
      <c r="C1456" s="189" t="s">
        <v>3361</v>
      </c>
      <c r="D1456" s="192">
        <v>0</v>
      </c>
      <c r="E1456" s="190">
        <v>45000</v>
      </c>
      <c r="F1456" s="190">
        <v>100000</v>
      </c>
      <c r="G1456" s="195">
        <v>200000</v>
      </c>
      <c r="H1456" s="195">
        <v>200000</v>
      </c>
      <c r="I1456" s="217"/>
    </row>
    <row r="1457" spans="1:9" ht="15" thickBot="1" x14ac:dyDescent="0.35">
      <c r="A1457" s="188">
        <v>26</v>
      </c>
      <c r="B1457" s="188">
        <v>22021007</v>
      </c>
      <c r="C1457" s="189" t="s">
        <v>3362</v>
      </c>
      <c r="D1457" s="190">
        <v>1314160</v>
      </c>
      <c r="E1457" s="190">
        <v>710000</v>
      </c>
      <c r="F1457" s="190">
        <v>2500000</v>
      </c>
      <c r="G1457" s="195">
        <v>1000000</v>
      </c>
      <c r="H1457" s="195">
        <v>800000</v>
      </c>
      <c r="I1457" s="217"/>
    </row>
    <row r="1458" spans="1:9" ht="15" thickBot="1" x14ac:dyDescent="0.35">
      <c r="A1458" s="188">
        <v>27</v>
      </c>
      <c r="B1458" s="188">
        <v>22021008</v>
      </c>
      <c r="C1458" s="189" t="s">
        <v>3378</v>
      </c>
      <c r="D1458" s="192">
        <v>0</v>
      </c>
      <c r="E1458" s="192">
        <v>0</v>
      </c>
      <c r="F1458" s="190">
        <v>200000</v>
      </c>
      <c r="G1458" s="195">
        <v>300000</v>
      </c>
      <c r="H1458" s="195">
        <v>300000</v>
      </c>
      <c r="I1458" s="217"/>
    </row>
    <row r="1459" spans="1:9" ht="15" thickBot="1" x14ac:dyDescent="0.35">
      <c r="A1459" s="188">
        <v>28</v>
      </c>
      <c r="B1459" s="188">
        <v>22021101</v>
      </c>
      <c r="C1459" s="189" t="s">
        <v>3389</v>
      </c>
      <c r="D1459" s="192">
        <v>0</v>
      </c>
      <c r="E1459" s="190">
        <v>90000</v>
      </c>
      <c r="F1459" s="190">
        <v>200000</v>
      </c>
      <c r="G1459" s="195">
        <v>200000</v>
      </c>
      <c r="H1459" s="195">
        <v>200000</v>
      </c>
      <c r="I1459" s="217"/>
    </row>
    <row r="1460" spans="1:9" ht="15" thickBot="1" x14ac:dyDescent="0.35">
      <c r="A1460" s="665" t="s">
        <v>365</v>
      </c>
      <c r="B1460" s="666"/>
      <c r="C1460" s="667"/>
      <c r="D1460" s="191">
        <v>10795900</v>
      </c>
      <c r="E1460" s="191">
        <v>5920000</v>
      </c>
      <c r="F1460" s="191">
        <v>18800000</v>
      </c>
      <c r="G1460" s="196">
        <v>15000000</v>
      </c>
      <c r="H1460" s="196">
        <f>SUM(H1432:H1459)</f>
        <v>12350000</v>
      </c>
      <c r="I1460" s="217"/>
    </row>
    <row r="1461" spans="1:9" ht="15" thickBot="1" x14ac:dyDescent="0.35">
      <c r="A1461" s="187">
        <v>129</v>
      </c>
      <c r="B1461" s="187">
        <v>53905100100</v>
      </c>
      <c r="C1461" s="663" t="s">
        <v>2280</v>
      </c>
      <c r="D1461" s="664"/>
      <c r="E1461" s="664"/>
      <c r="F1461" s="664"/>
      <c r="G1461" s="664"/>
      <c r="H1461" s="664"/>
      <c r="I1461" s="217"/>
    </row>
    <row r="1462" spans="1:9" ht="15" thickBot="1" x14ac:dyDescent="0.35">
      <c r="A1462" s="188">
        <v>1</v>
      </c>
      <c r="B1462" s="188">
        <v>22020102</v>
      </c>
      <c r="C1462" s="189" t="s">
        <v>3349</v>
      </c>
      <c r="D1462" s="190">
        <v>381700</v>
      </c>
      <c r="E1462" s="190">
        <v>288600</v>
      </c>
      <c r="F1462" s="190">
        <v>1400000</v>
      </c>
      <c r="G1462" s="195">
        <v>500000</v>
      </c>
      <c r="H1462" s="195">
        <v>500000</v>
      </c>
      <c r="I1462" s="217"/>
    </row>
    <row r="1463" spans="1:9" ht="15" thickBot="1" x14ac:dyDescent="0.35">
      <c r="A1463" s="188">
        <v>2</v>
      </c>
      <c r="B1463" s="188">
        <v>22020201</v>
      </c>
      <c r="C1463" s="189" t="s">
        <v>3363</v>
      </c>
      <c r="D1463" s="190">
        <v>195300</v>
      </c>
      <c r="E1463" s="190">
        <v>54000</v>
      </c>
      <c r="F1463" s="190">
        <v>1000000</v>
      </c>
      <c r="G1463" s="195">
        <v>500000</v>
      </c>
      <c r="H1463" s="195">
        <v>500000</v>
      </c>
      <c r="I1463" s="217"/>
    </row>
    <row r="1464" spans="1:9" ht="17.399999999999999" thickBot="1" x14ac:dyDescent="0.35">
      <c r="A1464" s="188">
        <v>3</v>
      </c>
      <c r="B1464" s="188">
        <v>22020301</v>
      </c>
      <c r="C1464" s="189" t="s">
        <v>3352</v>
      </c>
      <c r="D1464" s="190">
        <v>359200</v>
      </c>
      <c r="E1464" s="190">
        <v>276940</v>
      </c>
      <c r="F1464" s="190">
        <v>1000000</v>
      </c>
      <c r="G1464" s="195">
        <v>500000</v>
      </c>
      <c r="H1464" s="195">
        <v>500000</v>
      </c>
      <c r="I1464" s="217"/>
    </row>
    <row r="1465" spans="1:9" ht="15" thickBot="1" x14ac:dyDescent="0.35">
      <c r="A1465" s="188">
        <v>4</v>
      </c>
      <c r="B1465" s="188">
        <v>22020306</v>
      </c>
      <c r="C1465" s="189" t="s">
        <v>3383</v>
      </c>
      <c r="D1465" s="190">
        <v>444000</v>
      </c>
      <c r="E1465" s="192">
        <v>0</v>
      </c>
      <c r="F1465" s="190">
        <v>800000</v>
      </c>
      <c r="G1465" s="195">
        <v>500000</v>
      </c>
      <c r="H1465" s="195">
        <v>500000</v>
      </c>
      <c r="I1465" s="217"/>
    </row>
    <row r="1466" spans="1:9" ht="17.399999999999999" thickBot="1" x14ac:dyDescent="0.35">
      <c r="A1466" s="188">
        <v>5</v>
      </c>
      <c r="B1466" s="188">
        <v>22020403</v>
      </c>
      <c r="C1466" s="189" t="s">
        <v>3367</v>
      </c>
      <c r="D1466" s="190">
        <v>78550</v>
      </c>
      <c r="E1466" s="190">
        <v>124100</v>
      </c>
      <c r="F1466" s="190">
        <v>800000</v>
      </c>
      <c r="G1466" s="195">
        <v>500000</v>
      </c>
      <c r="H1466" s="195">
        <v>500000</v>
      </c>
      <c r="I1466" s="217"/>
    </row>
    <row r="1467" spans="1:9" ht="15" thickBot="1" x14ac:dyDescent="0.35">
      <c r="A1467" s="188">
        <v>6</v>
      </c>
      <c r="B1467" s="188">
        <v>22020701</v>
      </c>
      <c r="C1467" s="189" t="s">
        <v>3404</v>
      </c>
      <c r="D1467" s="192">
        <v>0</v>
      </c>
      <c r="E1467" s="190">
        <v>416200</v>
      </c>
      <c r="F1467" s="190">
        <v>2000000</v>
      </c>
      <c r="G1467" s="195">
        <v>2000000</v>
      </c>
      <c r="H1467" s="195">
        <v>1300000</v>
      </c>
      <c r="I1467" s="217"/>
    </row>
    <row r="1468" spans="1:9" ht="15" thickBot="1" x14ac:dyDescent="0.35">
      <c r="A1468" s="188">
        <v>7</v>
      </c>
      <c r="B1468" s="188">
        <v>22020801</v>
      </c>
      <c r="C1468" s="189" t="s">
        <v>3372</v>
      </c>
      <c r="D1468" s="190">
        <v>167900</v>
      </c>
      <c r="E1468" s="190">
        <v>30000</v>
      </c>
      <c r="F1468" s="190">
        <v>2000000</v>
      </c>
      <c r="G1468" s="195">
        <v>500000</v>
      </c>
      <c r="H1468" s="195">
        <v>500000</v>
      </c>
      <c r="I1468" s="217"/>
    </row>
    <row r="1469" spans="1:9" ht="15" thickBot="1" x14ac:dyDescent="0.35">
      <c r="A1469" s="188">
        <v>8</v>
      </c>
      <c r="B1469" s="188">
        <v>22021002</v>
      </c>
      <c r="C1469" s="189" t="s">
        <v>3375</v>
      </c>
      <c r="D1469" s="190">
        <v>4832500</v>
      </c>
      <c r="E1469" s="190">
        <v>4507500</v>
      </c>
      <c r="F1469" s="190">
        <v>11000000</v>
      </c>
      <c r="G1469" s="195">
        <v>8500000</v>
      </c>
      <c r="H1469" s="195">
        <v>8500000</v>
      </c>
      <c r="I1469" s="217"/>
    </row>
    <row r="1470" spans="1:9" ht="15" thickBot="1" x14ac:dyDescent="0.35">
      <c r="A1470" s="188">
        <v>9</v>
      </c>
      <c r="B1470" s="188">
        <v>22021003</v>
      </c>
      <c r="C1470" s="189" t="s">
        <v>3376</v>
      </c>
      <c r="D1470" s="190">
        <v>976850</v>
      </c>
      <c r="E1470" s="190">
        <v>83100</v>
      </c>
      <c r="F1470" s="190">
        <v>1000000</v>
      </c>
      <c r="G1470" s="195">
        <v>1000000</v>
      </c>
      <c r="H1470" s="195">
        <v>1000000</v>
      </c>
      <c r="I1470" s="217"/>
    </row>
    <row r="1471" spans="1:9" ht="15" thickBot="1" x14ac:dyDescent="0.35">
      <c r="A1471" s="188">
        <v>10</v>
      </c>
      <c r="B1471" s="188">
        <v>22021009</v>
      </c>
      <c r="C1471" s="189" t="s">
        <v>3405</v>
      </c>
      <c r="D1471" s="190">
        <v>123000</v>
      </c>
      <c r="E1471" s="190">
        <v>138000</v>
      </c>
      <c r="F1471" s="190">
        <v>1000000</v>
      </c>
      <c r="G1471" s="195">
        <v>500000</v>
      </c>
      <c r="H1471" s="195">
        <v>500000</v>
      </c>
      <c r="I1471" s="217"/>
    </row>
    <row r="1472" spans="1:9" ht="15" thickBot="1" x14ac:dyDescent="0.35">
      <c r="A1472" s="665" t="s">
        <v>365</v>
      </c>
      <c r="B1472" s="666"/>
      <c r="C1472" s="667"/>
      <c r="D1472" s="191">
        <v>7559000</v>
      </c>
      <c r="E1472" s="191">
        <v>5918440</v>
      </c>
      <c r="F1472" s="191">
        <v>22000000</v>
      </c>
      <c r="G1472" s="196">
        <v>15000000</v>
      </c>
      <c r="H1472" s="196">
        <f>SUM(H1462:H1471)</f>
        <v>14300000</v>
      </c>
      <c r="I1472" s="217"/>
    </row>
    <row r="1473" spans="1:9" ht="15" customHeight="1" thickBot="1" x14ac:dyDescent="0.35">
      <c r="A1473" s="187">
        <v>130</v>
      </c>
      <c r="B1473" s="187">
        <v>55100100100</v>
      </c>
      <c r="C1473" s="663" t="s">
        <v>1375</v>
      </c>
      <c r="D1473" s="664"/>
      <c r="E1473" s="664"/>
      <c r="F1473" s="664"/>
      <c r="G1473" s="664"/>
      <c r="H1473" s="664"/>
      <c r="I1473" s="217"/>
    </row>
    <row r="1474" spans="1:9" ht="15" thickBot="1" x14ac:dyDescent="0.35">
      <c r="A1474" s="188">
        <v>1</v>
      </c>
      <c r="B1474" s="188">
        <v>22020102</v>
      </c>
      <c r="C1474" s="189" t="s">
        <v>3349</v>
      </c>
      <c r="D1474" s="190">
        <v>937000</v>
      </c>
      <c r="E1474" s="190">
        <v>506000</v>
      </c>
      <c r="F1474" s="190">
        <v>11000000</v>
      </c>
      <c r="G1474" s="195">
        <v>2500000</v>
      </c>
      <c r="H1474" s="195">
        <v>2500000</v>
      </c>
      <c r="I1474" s="217"/>
    </row>
    <row r="1475" spans="1:9" ht="15" thickBot="1" x14ac:dyDescent="0.35">
      <c r="A1475" s="188">
        <v>2</v>
      </c>
      <c r="B1475" s="188">
        <v>22020201</v>
      </c>
      <c r="C1475" s="189" t="s">
        <v>3363</v>
      </c>
      <c r="D1475" s="190">
        <v>744000</v>
      </c>
      <c r="E1475" s="190">
        <v>327000</v>
      </c>
      <c r="F1475" s="190">
        <v>1800000</v>
      </c>
      <c r="G1475" s="195">
        <v>1000000</v>
      </c>
      <c r="H1475" s="195">
        <v>1000000</v>
      </c>
      <c r="I1475" s="217"/>
    </row>
    <row r="1476" spans="1:9" ht="15" thickBot="1" x14ac:dyDescent="0.35">
      <c r="A1476" s="188">
        <v>3</v>
      </c>
      <c r="B1476" s="188">
        <v>22020202</v>
      </c>
      <c r="C1476" s="189" t="s">
        <v>3350</v>
      </c>
      <c r="D1476" s="190">
        <v>502000</v>
      </c>
      <c r="E1476" s="190">
        <v>260000</v>
      </c>
      <c r="F1476" s="190">
        <v>1000000</v>
      </c>
      <c r="G1476" s="195">
        <v>1200000</v>
      </c>
      <c r="H1476" s="195">
        <v>1200000</v>
      </c>
      <c r="I1476" s="217"/>
    </row>
    <row r="1477" spans="1:9" ht="17.399999999999999" thickBot="1" x14ac:dyDescent="0.35">
      <c r="A1477" s="188">
        <v>4</v>
      </c>
      <c r="B1477" s="188">
        <v>22020301</v>
      </c>
      <c r="C1477" s="189" t="s">
        <v>3352</v>
      </c>
      <c r="D1477" s="190">
        <v>889500</v>
      </c>
      <c r="E1477" s="190">
        <v>426500</v>
      </c>
      <c r="F1477" s="190">
        <v>3000000</v>
      </c>
      <c r="G1477" s="195">
        <v>1000000</v>
      </c>
      <c r="H1477" s="195">
        <v>1000000</v>
      </c>
      <c r="I1477" s="217"/>
    </row>
    <row r="1478" spans="1:9" ht="15" thickBot="1" x14ac:dyDescent="0.35">
      <c r="A1478" s="188">
        <v>5</v>
      </c>
      <c r="B1478" s="188">
        <v>22020305</v>
      </c>
      <c r="C1478" s="189" t="s">
        <v>3355</v>
      </c>
      <c r="D1478" s="190">
        <v>537500</v>
      </c>
      <c r="E1478" s="190">
        <v>283500</v>
      </c>
      <c r="F1478" s="190">
        <v>2000000</v>
      </c>
      <c r="G1478" s="195">
        <v>1000000</v>
      </c>
      <c r="H1478" s="195">
        <v>1000000</v>
      </c>
      <c r="I1478" s="217"/>
    </row>
    <row r="1479" spans="1:9" ht="17.399999999999999" thickBot="1" x14ac:dyDescent="0.35">
      <c r="A1479" s="188">
        <v>6</v>
      </c>
      <c r="B1479" s="188">
        <v>22020401</v>
      </c>
      <c r="C1479" s="189" t="s">
        <v>3356</v>
      </c>
      <c r="D1479" s="190">
        <v>858000</v>
      </c>
      <c r="E1479" s="190">
        <v>449000</v>
      </c>
      <c r="F1479" s="190">
        <v>5000000</v>
      </c>
      <c r="G1479" s="195">
        <v>1000000</v>
      </c>
      <c r="H1479" s="195">
        <v>1000000</v>
      </c>
      <c r="I1479" s="217"/>
    </row>
    <row r="1480" spans="1:9" ht="15" thickBot="1" x14ac:dyDescent="0.35">
      <c r="A1480" s="188">
        <v>7</v>
      </c>
      <c r="B1480" s="188">
        <v>22020402</v>
      </c>
      <c r="C1480" s="189" t="s">
        <v>3366</v>
      </c>
      <c r="D1480" s="190">
        <v>500500</v>
      </c>
      <c r="E1480" s="190">
        <v>255500</v>
      </c>
      <c r="F1480" s="190">
        <v>1500000</v>
      </c>
      <c r="G1480" s="195">
        <v>2500000</v>
      </c>
      <c r="H1480" s="195">
        <v>2500000</v>
      </c>
      <c r="I1480" s="217"/>
    </row>
    <row r="1481" spans="1:9" ht="15" thickBot="1" x14ac:dyDescent="0.35">
      <c r="A1481" s="188">
        <v>8</v>
      </c>
      <c r="B1481" s="188">
        <v>22020501</v>
      </c>
      <c r="C1481" s="189" t="s">
        <v>3370</v>
      </c>
      <c r="D1481" s="190">
        <v>893000</v>
      </c>
      <c r="E1481" s="190">
        <v>437500</v>
      </c>
      <c r="F1481" s="190">
        <v>7000000</v>
      </c>
      <c r="G1481" s="195">
        <v>5000000</v>
      </c>
      <c r="H1481" s="195">
        <v>2000000</v>
      </c>
      <c r="I1481" s="217"/>
    </row>
    <row r="1482" spans="1:9" ht="15" thickBot="1" x14ac:dyDescent="0.35">
      <c r="A1482" s="188">
        <v>9</v>
      </c>
      <c r="B1482" s="188">
        <v>22021001</v>
      </c>
      <c r="C1482" s="189" t="s">
        <v>3360</v>
      </c>
      <c r="D1482" s="190">
        <v>518500</v>
      </c>
      <c r="E1482" s="190">
        <v>234000</v>
      </c>
      <c r="F1482" s="190">
        <v>1200000</v>
      </c>
      <c r="G1482" s="195">
        <v>400000</v>
      </c>
      <c r="H1482" s="195">
        <v>400000</v>
      </c>
      <c r="I1482" s="217"/>
    </row>
    <row r="1483" spans="1:9" ht="15" thickBot="1" x14ac:dyDescent="0.35">
      <c r="A1483" s="188">
        <v>10</v>
      </c>
      <c r="B1483" s="188">
        <v>22021007</v>
      </c>
      <c r="C1483" s="189" t="s">
        <v>3362</v>
      </c>
      <c r="D1483" s="190">
        <v>520000</v>
      </c>
      <c r="E1483" s="190">
        <v>270000</v>
      </c>
      <c r="F1483" s="190">
        <v>2500000</v>
      </c>
      <c r="G1483" s="195">
        <v>1400000</v>
      </c>
      <c r="H1483" s="195">
        <v>900000</v>
      </c>
      <c r="I1483" s="217"/>
    </row>
    <row r="1484" spans="1:9" ht="15" thickBot="1" x14ac:dyDescent="0.35">
      <c r="A1484" s="665" t="s">
        <v>365</v>
      </c>
      <c r="B1484" s="666"/>
      <c r="C1484" s="667"/>
      <c r="D1484" s="191">
        <v>6900000</v>
      </c>
      <c r="E1484" s="191">
        <v>3449000</v>
      </c>
      <c r="F1484" s="191">
        <v>36000000</v>
      </c>
      <c r="G1484" s="196">
        <v>17000000</v>
      </c>
      <c r="H1484" s="196">
        <f>SUM(H1474:H1483)</f>
        <v>13500000</v>
      </c>
      <c r="I1484" s="217"/>
    </row>
    <row r="1485" spans="1:9" ht="15" customHeight="1" thickBot="1" x14ac:dyDescent="0.35">
      <c r="A1485" s="187">
        <v>131</v>
      </c>
      <c r="B1485" s="187">
        <v>55100100200</v>
      </c>
      <c r="C1485" s="663" t="s">
        <v>668</v>
      </c>
      <c r="D1485" s="664"/>
      <c r="E1485" s="664"/>
      <c r="F1485" s="664"/>
      <c r="G1485" s="664"/>
      <c r="H1485" s="664"/>
      <c r="I1485" s="217"/>
    </row>
    <row r="1486" spans="1:9" ht="15" thickBot="1" x14ac:dyDescent="0.35">
      <c r="A1486" s="188">
        <v>1</v>
      </c>
      <c r="B1486" s="188">
        <v>22020102</v>
      </c>
      <c r="C1486" s="189" t="s">
        <v>3349</v>
      </c>
      <c r="D1486" s="190">
        <v>462800</v>
      </c>
      <c r="E1486" s="190">
        <v>335000</v>
      </c>
      <c r="F1486" s="190">
        <v>750000</v>
      </c>
      <c r="G1486" s="195">
        <v>1500000</v>
      </c>
      <c r="H1486" s="195">
        <v>700000</v>
      </c>
      <c r="I1486" s="217"/>
    </row>
    <row r="1487" spans="1:9" ht="15" thickBot="1" x14ac:dyDescent="0.35">
      <c r="A1487" s="188">
        <v>2</v>
      </c>
      <c r="B1487" s="188">
        <v>22020201</v>
      </c>
      <c r="C1487" s="189" t="s">
        <v>3363</v>
      </c>
      <c r="D1487" s="190">
        <v>127000</v>
      </c>
      <c r="E1487" s="190">
        <v>77500</v>
      </c>
      <c r="F1487" s="190">
        <v>50000</v>
      </c>
      <c r="G1487" s="195">
        <v>100000</v>
      </c>
      <c r="H1487" s="195">
        <v>100000</v>
      </c>
      <c r="I1487" s="217"/>
    </row>
    <row r="1488" spans="1:9" ht="17.399999999999999" thickBot="1" x14ac:dyDescent="0.35">
      <c r="A1488" s="188">
        <v>3</v>
      </c>
      <c r="B1488" s="188">
        <v>22020301</v>
      </c>
      <c r="C1488" s="189" t="s">
        <v>3352</v>
      </c>
      <c r="D1488" s="190">
        <v>290500</v>
      </c>
      <c r="E1488" s="190">
        <v>307500</v>
      </c>
      <c r="F1488" s="190">
        <v>600000</v>
      </c>
      <c r="G1488" s="195">
        <v>500000</v>
      </c>
      <c r="H1488" s="195">
        <v>500000</v>
      </c>
      <c r="I1488" s="217"/>
    </row>
    <row r="1489" spans="1:9" ht="15" thickBot="1" x14ac:dyDescent="0.35">
      <c r="A1489" s="188">
        <v>4</v>
      </c>
      <c r="B1489" s="188">
        <v>22020305</v>
      </c>
      <c r="C1489" s="189" t="s">
        <v>3355</v>
      </c>
      <c r="D1489" s="190">
        <v>110000</v>
      </c>
      <c r="E1489" s="192">
        <v>0</v>
      </c>
      <c r="F1489" s="190">
        <v>200000</v>
      </c>
      <c r="G1489" s="195">
        <v>400000</v>
      </c>
      <c r="H1489" s="195">
        <v>200000</v>
      </c>
      <c r="I1489" s="217"/>
    </row>
    <row r="1490" spans="1:9" ht="17.399999999999999" thickBot="1" x14ac:dyDescent="0.35">
      <c r="A1490" s="188">
        <v>5</v>
      </c>
      <c r="B1490" s="188">
        <v>22020401</v>
      </c>
      <c r="C1490" s="189" t="s">
        <v>3356</v>
      </c>
      <c r="D1490" s="190">
        <v>274700</v>
      </c>
      <c r="E1490" s="190">
        <v>200000</v>
      </c>
      <c r="F1490" s="190">
        <v>1000000</v>
      </c>
      <c r="G1490" s="195">
        <v>1500000</v>
      </c>
      <c r="H1490" s="195">
        <v>300000</v>
      </c>
      <c r="I1490" s="217"/>
    </row>
    <row r="1491" spans="1:9" ht="15" thickBot="1" x14ac:dyDescent="0.35">
      <c r="A1491" s="188">
        <v>6</v>
      </c>
      <c r="B1491" s="188">
        <v>22020402</v>
      </c>
      <c r="C1491" s="189" t="s">
        <v>3366</v>
      </c>
      <c r="D1491" s="190">
        <v>185000</v>
      </c>
      <c r="E1491" s="190">
        <v>60000</v>
      </c>
      <c r="F1491" s="190">
        <v>200000</v>
      </c>
      <c r="G1491" s="195">
        <v>500000</v>
      </c>
      <c r="H1491" s="195">
        <v>300000</v>
      </c>
      <c r="I1491" s="217"/>
    </row>
    <row r="1492" spans="1:9" ht="15" thickBot="1" x14ac:dyDescent="0.35">
      <c r="A1492" s="188">
        <v>7</v>
      </c>
      <c r="B1492" s="188">
        <v>22021001</v>
      </c>
      <c r="C1492" s="189" t="s">
        <v>3360</v>
      </c>
      <c r="D1492" s="190">
        <v>50000</v>
      </c>
      <c r="E1492" s="190">
        <v>70000</v>
      </c>
      <c r="F1492" s="190">
        <v>300000</v>
      </c>
      <c r="G1492" s="195">
        <v>500000</v>
      </c>
      <c r="H1492" s="195">
        <v>500000</v>
      </c>
      <c r="I1492" s="217"/>
    </row>
    <row r="1493" spans="1:9" ht="15" thickBot="1" x14ac:dyDescent="0.35">
      <c r="A1493" s="665" t="s">
        <v>365</v>
      </c>
      <c r="B1493" s="666"/>
      <c r="C1493" s="667"/>
      <c r="D1493" s="191">
        <v>1500000</v>
      </c>
      <c r="E1493" s="191">
        <v>1050000</v>
      </c>
      <c r="F1493" s="191">
        <v>3100000</v>
      </c>
      <c r="G1493" s="196">
        <v>5000000</v>
      </c>
      <c r="H1493" s="196">
        <f>SUM(H1486:H1492)</f>
        <v>2600000</v>
      </c>
      <c r="I1493" s="217"/>
    </row>
    <row r="1494" spans="1:9" ht="15" customHeight="1" thickBot="1" x14ac:dyDescent="0.35">
      <c r="A1494" s="187">
        <v>133</v>
      </c>
      <c r="B1494" s="187">
        <v>55200200100</v>
      </c>
      <c r="C1494" s="663" t="s">
        <v>1981</v>
      </c>
      <c r="D1494" s="664"/>
      <c r="E1494" s="664"/>
      <c r="F1494" s="664"/>
      <c r="G1494" s="664"/>
      <c r="H1494" s="664"/>
      <c r="I1494" s="217"/>
    </row>
    <row r="1495" spans="1:9" ht="15" thickBot="1" x14ac:dyDescent="0.35">
      <c r="A1495" s="188">
        <v>1</v>
      </c>
      <c r="B1495" s="188">
        <v>22020102</v>
      </c>
      <c r="C1495" s="189" t="s">
        <v>3349</v>
      </c>
      <c r="D1495" s="190">
        <v>880000</v>
      </c>
      <c r="E1495" s="190">
        <v>530000</v>
      </c>
      <c r="F1495" s="190">
        <v>2100000</v>
      </c>
      <c r="G1495" s="195">
        <v>2500000</v>
      </c>
      <c r="H1495" s="195">
        <v>700000</v>
      </c>
      <c r="I1495" s="217"/>
    </row>
    <row r="1496" spans="1:9" ht="15" thickBot="1" x14ac:dyDescent="0.35">
      <c r="A1496" s="188">
        <v>2</v>
      </c>
      <c r="B1496" s="188">
        <v>22020201</v>
      </c>
      <c r="C1496" s="189" t="s">
        <v>3363</v>
      </c>
      <c r="D1496" s="190">
        <v>185000</v>
      </c>
      <c r="E1496" s="190">
        <v>85000</v>
      </c>
      <c r="F1496" s="190">
        <v>400000</v>
      </c>
      <c r="G1496" s="195">
        <v>400000</v>
      </c>
      <c r="H1496" s="195">
        <v>150000</v>
      </c>
      <c r="I1496" s="217"/>
    </row>
    <row r="1497" spans="1:9" ht="15" thickBot="1" x14ac:dyDescent="0.35">
      <c r="A1497" s="188">
        <v>3</v>
      </c>
      <c r="B1497" s="188">
        <v>22020202</v>
      </c>
      <c r="C1497" s="189" t="s">
        <v>3350</v>
      </c>
      <c r="D1497" s="190">
        <v>235000</v>
      </c>
      <c r="E1497" s="190">
        <v>120000</v>
      </c>
      <c r="F1497" s="190">
        <v>400000</v>
      </c>
      <c r="G1497" s="195">
        <v>300000</v>
      </c>
      <c r="H1497" s="195">
        <v>200000</v>
      </c>
      <c r="I1497" s="217"/>
    </row>
    <row r="1498" spans="1:9" ht="17.399999999999999" thickBot="1" x14ac:dyDescent="0.35">
      <c r="A1498" s="188">
        <v>4</v>
      </c>
      <c r="B1498" s="188">
        <v>22020301</v>
      </c>
      <c r="C1498" s="189" t="s">
        <v>3352</v>
      </c>
      <c r="D1498" s="190">
        <v>105000</v>
      </c>
      <c r="E1498" s="190">
        <v>55000</v>
      </c>
      <c r="F1498" s="190">
        <v>600000</v>
      </c>
      <c r="G1498" s="195">
        <v>300000</v>
      </c>
      <c r="H1498" s="195">
        <v>300000</v>
      </c>
      <c r="I1498" s="217"/>
    </row>
    <row r="1499" spans="1:9" ht="15" thickBot="1" x14ac:dyDescent="0.35">
      <c r="A1499" s="188">
        <v>5</v>
      </c>
      <c r="B1499" s="188">
        <v>22020306</v>
      </c>
      <c r="C1499" s="189" t="s">
        <v>3383</v>
      </c>
      <c r="D1499" s="190">
        <v>20000</v>
      </c>
      <c r="E1499" s="192">
        <v>0</v>
      </c>
      <c r="F1499" s="190">
        <v>100000</v>
      </c>
      <c r="G1499" s="195">
        <v>100000</v>
      </c>
      <c r="H1499" s="195">
        <v>100000</v>
      </c>
      <c r="I1499" s="217"/>
    </row>
    <row r="1500" spans="1:9" ht="17.399999999999999" thickBot="1" x14ac:dyDescent="0.35">
      <c r="A1500" s="188">
        <v>6</v>
      </c>
      <c r="B1500" s="188">
        <v>22020401</v>
      </c>
      <c r="C1500" s="189" t="s">
        <v>3356</v>
      </c>
      <c r="D1500" s="190">
        <v>210000</v>
      </c>
      <c r="E1500" s="190">
        <v>110000</v>
      </c>
      <c r="F1500" s="190">
        <v>650000</v>
      </c>
      <c r="G1500" s="195">
        <v>400000</v>
      </c>
      <c r="H1500" s="195">
        <v>200000</v>
      </c>
      <c r="I1500" s="217"/>
    </row>
    <row r="1501" spans="1:9" ht="15" thickBot="1" x14ac:dyDescent="0.35">
      <c r="A1501" s="188">
        <v>7</v>
      </c>
      <c r="B1501" s="188">
        <v>22020402</v>
      </c>
      <c r="C1501" s="189" t="s">
        <v>3366</v>
      </c>
      <c r="D1501" s="190">
        <v>25000</v>
      </c>
      <c r="E1501" s="192">
        <v>0</v>
      </c>
      <c r="F1501" s="190">
        <v>300000</v>
      </c>
      <c r="G1501" s="195">
        <v>300000</v>
      </c>
      <c r="H1501" s="195">
        <v>300000</v>
      </c>
      <c r="I1501" s="217"/>
    </row>
    <row r="1502" spans="1:9" ht="15" thickBot="1" x14ac:dyDescent="0.35">
      <c r="A1502" s="188">
        <v>8</v>
      </c>
      <c r="B1502" s="188">
        <v>22020501</v>
      </c>
      <c r="C1502" s="189" t="s">
        <v>3370</v>
      </c>
      <c r="D1502" s="190">
        <v>195000</v>
      </c>
      <c r="E1502" s="190">
        <v>100000</v>
      </c>
      <c r="F1502" s="190">
        <v>1200000</v>
      </c>
      <c r="G1502" s="195">
        <v>1550000</v>
      </c>
      <c r="H1502" s="195">
        <v>200000</v>
      </c>
      <c r="I1502" s="217"/>
    </row>
    <row r="1503" spans="1:9" ht="15" thickBot="1" x14ac:dyDescent="0.35">
      <c r="A1503" s="188">
        <v>10</v>
      </c>
      <c r="B1503" s="188">
        <v>22021001</v>
      </c>
      <c r="C1503" s="189" t="s">
        <v>3360</v>
      </c>
      <c r="D1503" s="190">
        <v>165000</v>
      </c>
      <c r="E1503" s="190">
        <v>100000</v>
      </c>
      <c r="F1503" s="190">
        <v>650000</v>
      </c>
      <c r="G1503" s="195">
        <v>600000</v>
      </c>
      <c r="H1503" s="195">
        <v>200000</v>
      </c>
      <c r="I1503" s="217"/>
    </row>
    <row r="1504" spans="1:9" ht="15" thickBot="1" x14ac:dyDescent="0.35">
      <c r="A1504" s="188">
        <v>11</v>
      </c>
      <c r="B1504" s="188">
        <v>22021007</v>
      </c>
      <c r="C1504" s="189" t="s">
        <v>3362</v>
      </c>
      <c r="D1504" s="190">
        <v>160000</v>
      </c>
      <c r="E1504" s="190">
        <v>100000</v>
      </c>
      <c r="F1504" s="190">
        <v>800000</v>
      </c>
      <c r="G1504" s="195">
        <v>750000</v>
      </c>
      <c r="H1504" s="195">
        <v>250000</v>
      </c>
      <c r="I1504" s="217"/>
    </row>
    <row r="1505" spans="1:9" ht="15" thickBot="1" x14ac:dyDescent="0.35">
      <c r="A1505" s="665" t="s">
        <v>365</v>
      </c>
      <c r="B1505" s="666"/>
      <c r="C1505" s="667"/>
      <c r="D1505" s="191">
        <v>2180000</v>
      </c>
      <c r="E1505" s="191">
        <v>1200000</v>
      </c>
      <c r="F1505" s="191">
        <v>7200000</v>
      </c>
      <c r="G1505" s="196">
        <v>7200000</v>
      </c>
      <c r="H1505" s="196">
        <f>SUM(H1495:H1504)</f>
        <v>2600000</v>
      </c>
      <c r="I1505" s="217"/>
    </row>
    <row r="1506" spans="1:9" ht="15" thickBot="1" x14ac:dyDescent="0.35">
      <c r="A1506" s="187">
        <v>134</v>
      </c>
      <c r="B1506" s="187">
        <v>23305100100</v>
      </c>
      <c r="C1506" s="663" t="s">
        <v>1395</v>
      </c>
      <c r="D1506" s="664"/>
      <c r="E1506" s="664"/>
      <c r="F1506" s="664"/>
      <c r="G1506" s="664"/>
      <c r="H1506" s="664"/>
      <c r="I1506" s="217"/>
    </row>
    <row r="1507" spans="1:9" ht="15" thickBot="1" x14ac:dyDescent="0.35">
      <c r="A1507" s="188">
        <v>1</v>
      </c>
      <c r="B1507" s="188">
        <v>22020102</v>
      </c>
      <c r="C1507" s="189" t="s">
        <v>3349</v>
      </c>
      <c r="D1507" s="190">
        <v>3656250</v>
      </c>
      <c r="E1507" s="190">
        <v>3900000</v>
      </c>
      <c r="F1507" s="190">
        <v>9000000</v>
      </c>
      <c r="G1507" s="195">
        <v>6000000</v>
      </c>
      <c r="H1507" s="195">
        <v>4300000</v>
      </c>
      <c r="I1507" s="217"/>
    </row>
    <row r="1508" spans="1:9" ht="15" thickBot="1" x14ac:dyDescent="0.35">
      <c r="A1508" s="188">
        <v>2</v>
      </c>
      <c r="B1508" s="188">
        <v>22020201</v>
      </c>
      <c r="C1508" s="189" t="s">
        <v>3363</v>
      </c>
      <c r="D1508" s="190">
        <v>1012500</v>
      </c>
      <c r="E1508" s="190">
        <v>870000</v>
      </c>
      <c r="F1508" s="190">
        <v>2000000</v>
      </c>
      <c r="G1508" s="195">
        <v>1200000</v>
      </c>
      <c r="H1508" s="195">
        <v>1000000</v>
      </c>
      <c r="I1508" s="217"/>
    </row>
    <row r="1509" spans="1:9" ht="15" thickBot="1" x14ac:dyDescent="0.35">
      <c r="A1509" s="188">
        <v>3</v>
      </c>
      <c r="B1509" s="188">
        <v>22020202</v>
      </c>
      <c r="C1509" s="189" t="s">
        <v>3350</v>
      </c>
      <c r="D1509" s="190">
        <v>609380</v>
      </c>
      <c r="E1509" s="190">
        <v>650000</v>
      </c>
      <c r="F1509" s="190">
        <v>1500000</v>
      </c>
      <c r="G1509" s="195">
        <v>1200000</v>
      </c>
      <c r="H1509" s="195">
        <v>1200000</v>
      </c>
      <c r="I1509" s="217"/>
    </row>
    <row r="1510" spans="1:9" ht="17.399999999999999" thickBot="1" x14ac:dyDescent="0.35">
      <c r="A1510" s="188">
        <v>4</v>
      </c>
      <c r="B1510" s="188">
        <v>22020301</v>
      </c>
      <c r="C1510" s="189" t="s">
        <v>3352</v>
      </c>
      <c r="D1510" s="190">
        <v>1625000</v>
      </c>
      <c r="E1510" s="190">
        <v>1730000</v>
      </c>
      <c r="F1510" s="190">
        <v>4000000</v>
      </c>
      <c r="G1510" s="195">
        <v>3400000</v>
      </c>
      <c r="H1510" s="195">
        <v>1800000</v>
      </c>
      <c r="I1510" s="217"/>
    </row>
    <row r="1511" spans="1:9" ht="15" thickBot="1" x14ac:dyDescent="0.35">
      <c r="A1511" s="188">
        <v>5</v>
      </c>
      <c r="B1511" s="188">
        <v>22020303</v>
      </c>
      <c r="C1511" s="189" t="s">
        <v>3353</v>
      </c>
      <c r="D1511" s="190">
        <v>101560</v>
      </c>
      <c r="E1511" s="190">
        <v>107000</v>
      </c>
      <c r="F1511" s="190">
        <v>250000</v>
      </c>
      <c r="G1511" s="195">
        <v>500000</v>
      </c>
      <c r="H1511" s="195">
        <v>500000</v>
      </c>
      <c r="I1511" s="217"/>
    </row>
    <row r="1512" spans="1:9" ht="17.399999999999999" thickBot="1" x14ac:dyDescent="0.35">
      <c r="A1512" s="188">
        <v>6</v>
      </c>
      <c r="B1512" s="188">
        <v>22020313</v>
      </c>
      <c r="C1512" s="189" t="s">
        <v>3406</v>
      </c>
      <c r="D1512" s="190">
        <v>101560</v>
      </c>
      <c r="E1512" s="190">
        <v>108000</v>
      </c>
      <c r="F1512" s="190">
        <v>250000</v>
      </c>
      <c r="G1512" s="195">
        <v>1000000</v>
      </c>
      <c r="H1512" s="195">
        <v>500000</v>
      </c>
      <c r="I1512" s="217"/>
    </row>
    <row r="1513" spans="1:9" ht="17.399999999999999" thickBot="1" x14ac:dyDescent="0.35">
      <c r="A1513" s="188">
        <v>7</v>
      </c>
      <c r="B1513" s="188">
        <v>22020401</v>
      </c>
      <c r="C1513" s="189" t="s">
        <v>3356</v>
      </c>
      <c r="D1513" s="190">
        <v>5128810</v>
      </c>
      <c r="E1513" s="190">
        <v>2170000</v>
      </c>
      <c r="F1513" s="190">
        <v>5000000</v>
      </c>
      <c r="G1513" s="195">
        <v>4000000</v>
      </c>
      <c r="H1513" s="195">
        <v>2000000</v>
      </c>
      <c r="I1513" s="217"/>
    </row>
    <row r="1514" spans="1:9" ht="15" thickBot="1" x14ac:dyDescent="0.35">
      <c r="A1514" s="188">
        <v>8</v>
      </c>
      <c r="B1514" s="188">
        <v>22020402</v>
      </c>
      <c r="C1514" s="189" t="s">
        <v>3366</v>
      </c>
      <c r="D1514" s="190">
        <v>1015630</v>
      </c>
      <c r="E1514" s="190">
        <v>870000</v>
      </c>
      <c r="F1514" s="190">
        <v>2000000</v>
      </c>
      <c r="G1514" s="195">
        <v>4000000</v>
      </c>
      <c r="H1514" s="195">
        <v>1000000</v>
      </c>
      <c r="I1514" s="217"/>
    </row>
    <row r="1515" spans="1:9" ht="15" thickBot="1" x14ac:dyDescent="0.35">
      <c r="A1515" s="188">
        <v>9</v>
      </c>
      <c r="B1515" s="188">
        <v>22020501</v>
      </c>
      <c r="C1515" s="189" t="s">
        <v>3370</v>
      </c>
      <c r="D1515" s="190">
        <v>406250</v>
      </c>
      <c r="E1515" s="190">
        <v>430000</v>
      </c>
      <c r="F1515" s="190">
        <v>1000000</v>
      </c>
      <c r="G1515" s="195">
        <v>3000000</v>
      </c>
      <c r="H1515" s="195">
        <v>800000</v>
      </c>
      <c r="I1515" s="217"/>
    </row>
    <row r="1516" spans="1:9" ht="17.399999999999999" thickBot="1" x14ac:dyDescent="0.35">
      <c r="A1516" s="188">
        <v>10</v>
      </c>
      <c r="B1516" s="188">
        <v>22020503</v>
      </c>
      <c r="C1516" s="189" t="s">
        <v>3358</v>
      </c>
      <c r="D1516" s="190">
        <v>1625000</v>
      </c>
      <c r="E1516" s="190">
        <v>1848000</v>
      </c>
      <c r="F1516" s="190">
        <v>3000000</v>
      </c>
      <c r="G1516" s="195">
        <v>3000000</v>
      </c>
      <c r="H1516" s="195">
        <v>1800000</v>
      </c>
      <c r="I1516" s="217"/>
    </row>
    <row r="1517" spans="1:9" ht="15" thickBot="1" x14ac:dyDescent="0.35">
      <c r="A1517" s="188">
        <v>11</v>
      </c>
      <c r="B1517" s="188">
        <v>22020712</v>
      </c>
      <c r="C1517" s="189" t="s">
        <v>3381</v>
      </c>
      <c r="D1517" s="190">
        <v>101560</v>
      </c>
      <c r="E1517" s="190">
        <v>86000</v>
      </c>
      <c r="F1517" s="190">
        <v>200000</v>
      </c>
      <c r="G1517" s="195">
        <v>700000</v>
      </c>
      <c r="H1517" s="195">
        <v>500000</v>
      </c>
      <c r="I1517" s="217"/>
    </row>
    <row r="1518" spans="1:9" ht="15" thickBot="1" x14ac:dyDescent="0.35">
      <c r="A1518" s="188">
        <v>12</v>
      </c>
      <c r="B1518" s="188">
        <v>22021001</v>
      </c>
      <c r="C1518" s="189" t="s">
        <v>3360</v>
      </c>
      <c r="D1518" s="190">
        <v>203120</v>
      </c>
      <c r="E1518" s="190">
        <v>220000</v>
      </c>
      <c r="F1518" s="190">
        <v>500000</v>
      </c>
      <c r="G1518" s="195">
        <v>500000</v>
      </c>
      <c r="H1518" s="195">
        <v>500000</v>
      </c>
      <c r="I1518" s="217"/>
    </row>
    <row r="1519" spans="1:9" ht="15" thickBot="1" x14ac:dyDescent="0.35">
      <c r="A1519" s="188">
        <v>13</v>
      </c>
      <c r="B1519" s="188">
        <v>22021007</v>
      </c>
      <c r="C1519" s="189" t="s">
        <v>3362</v>
      </c>
      <c r="D1519" s="190">
        <v>405250</v>
      </c>
      <c r="E1519" s="190">
        <v>430000</v>
      </c>
      <c r="F1519" s="190">
        <v>1000000</v>
      </c>
      <c r="G1519" s="195">
        <v>1000000</v>
      </c>
      <c r="H1519" s="195">
        <v>500000</v>
      </c>
      <c r="I1519" s="217"/>
    </row>
    <row r="1520" spans="1:9" ht="15" thickBot="1" x14ac:dyDescent="0.35">
      <c r="A1520" s="188">
        <v>14</v>
      </c>
      <c r="B1520" s="188">
        <v>22021013</v>
      </c>
      <c r="C1520" s="189" t="s">
        <v>3407</v>
      </c>
      <c r="D1520" s="190">
        <v>101560</v>
      </c>
      <c r="E1520" s="190">
        <v>130000</v>
      </c>
      <c r="F1520" s="190">
        <v>300000</v>
      </c>
      <c r="G1520" s="195">
        <v>500000</v>
      </c>
      <c r="H1520" s="195">
        <v>500000</v>
      </c>
      <c r="I1520" s="217"/>
    </row>
    <row r="1521" spans="1:9" ht="15" thickBot="1" x14ac:dyDescent="0.35">
      <c r="A1521" s="665" t="s">
        <v>365</v>
      </c>
      <c r="B1521" s="666"/>
      <c r="C1521" s="667"/>
      <c r="D1521" s="191">
        <v>16093430</v>
      </c>
      <c r="E1521" s="191">
        <v>13549000</v>
      </c>
      <c r="F1521" s="191">
        <v>30000000</v>
      </c>
      <c r="G1521" s="196">
        <v>30000000</v>
      </c>
      <c r="H1521" s="196">
        <f>SUM(H1507:H1520)</f>
        <v>16900000</v>
      </c>
      <c r="I1521" s="217"/>
    </row>
    <row r="1522" spans="1:9" ht="15" thickBot="1" x14ac:dyDescent="0.35">
      <c r="A1522" s="187">
        <v>135</v>
      </c>
      <c r="B1522" s="187">
        <v>53500100100</v>
      </c>
      <c r="C1522" s="663" t="s">
        <v>1007</v>
      </c>
      <c r="D1522" s="664"/>
      <c r="E1522" s="664"/>
      <c r="F1522" s="664"/>
      <c r="G1522" s="664"/>
      <c r="H1522" s="664"/>
      <c r="I1522" s="217"/>
    </row>
    <row r="1523" spans="1:9" ht="15" thickBot="1" x14ac:dyDescent="0.35">
      <c r="A1523" s="188">
        <v>1</v>
      </c>
      <c r="B1523" s="188">
        <v>22020102</v>
      </c>
      <c r="C1523" s="189" t="s">
        <v>3349</v>
      </c>
      <c r="D1523" s="190">
        <v>3880000</v>
      </c>
      <c r="E1523" s="190">
        <v>1575000</v>
      </c>
      <c r="F1523" s="190">
        <v>5000000</v>
      </c>
      <c r="G1523" s="195">
        <v>3000000</v>
      </c>
      <c r="H1523" s="195">
        <v>3000000</v>
      </c>
      <c r="I1523" s="217"/>
    </row>
    <row r="1524" spans="1:9" ht="15" thickBot="1" x14ac:dyDescent="0.35">
      <c r="A1524" s="188">
        <v>2</v>
      </c>
      <c r="B1524" s="188">
        <v>22020201</v>
      </c>
      <c r="C1524" s="189" t="s">
        <v>3363</v>
      </c>
      <c r="D1524" s="190">
        <v>1368000</v>
      </c>
      <c r="E1524" s="190">
        <v>157500</v>
      </c>
      <c r="F1524" s="190">
        <v>500000</v>
      </c>
      <c r="G1524" s="195">
        <v>500000</v>
      </c>
      <c r="H1524" s="195">
        <v>500000</v>
      </c>
      <c r="I1524" s="217"/>
    </row>
    <row r="1525" spans="1:9" ht="15" thickBot="1" x14ac:dyDescent="0.35">
      <c r="A1525" s="188">
        <v>3</v>
      </c>
      <c r="B1525" s="188">
        <v>22020202</v>
      </c>
      <c r="C1525" s="189" t="s">
        <v>3350</v>
      </c>
      <c r="D1525" s="190">
        <v>996000</v>
      </c>
      <c r="E1525" s="190">
        <v>630000</v>
      </c>
      <c r="F1525" s="190">
        <v>2000000</v>
      </c>
      <c r="G1525" s="195">
        <v>200000</v>
      </c>
      <c r="H1525" s="195">
        <v>200000</v>
      </c>
      <c r="I1525" s="217"/>
    </row>
    <row r="1526" spans="1:9" ht="17.399999999999999" thickBot="1" x14ac:dyDescent="0.35">
      <c r="A1526" s="188">
        <v>4</v>
      </c>
      <c r="B1526" s="188">
        <v>22020301</v>
      </c>
      <c r="C1526" s="189" t="s">
        <v>3352</v>
      </c>
      <c r="D1526" s="190">
        <v>240000</v>
      </c>
      <c r="E1526" s="190">
        <v>1417500</v>
      </c>
      <c r="F1526" s="190">
        <v>4500000</v>
      </c>
      <c r="G1526" s="195">
        <v>3000000</v>
      </c>
      <c r="H1526" s="195">
        <v>3000000</v>
      </c>
      <c r="I1526" s="217"/>
    </row>
    <row r="1527" spans="1:9" ht="15" thickBot="1" x14ac:dyDescent="0.35">
      <c r="A1527" s="188">
        <v>5</v>
      </c>
      <c r="B1527" s="188">
        <v>22020305</v>
      </c>
      <c r="C1527" s="189" t="s">
        <v>3355</v>
      </c>
      <c r="D1527" s="190">
        <v>624000</v>
      </c>
      <c r="E1527" s="190">
        <v>252000</v>
      </c>
      <c r="F1527" s="190">
        <v>800000</v>
      </c>
      <c r="G1527" s="195">
        <v>400000</v>
      </c>
      <c r="H1527" s="195">
        <v>400000</v>
      </c>
      <c r="I1527" s="217"/>
    </row>
    <row r="1528" spans="1:9" ht="17.399999999999999" thickBot="1" x14ac:dyDescent="0.35">
      <c r="A1528" s="188">
        <v>6</v>
      </c>
      <c r="B1528" s="188">
        <v>22020401</v>
      </c>
      <c r="C1528" s="189" t="s">
        <v>3356</v>
      </c>
      <c r="D1528" s="190">
        <v>5680000</v>
      </c>
      <c r="E1528" s="190">
        <v>1102500</v>
      </c>
      <c r="F1528" s="190">
        <v>3500000</v>
      </c>
      <c r="G1528" s="195">
        <v>3500000</v>
      </c>
      <c r="H1528" s="195">
        <v>2800000</v>
      </c>
      <c r="I1528" s="217"/>
    </row>
    <row r="1529" spans="1:9" ht="15" thickBot="1" x14ac:dyDescent="0.35">
      <c r="A1529" s="188">
        <v>7</v>
      </c>
      <c r="B1529" s="188">
        <v>22020402</v>
      </c>
      <c r="C1529" s="189" t="s">
        <v>3366</v>
      </c>
      <c r="D1529" s="190">
        <v>900000</v>
      </c>
      <c r="E1529" s="190">
        <v>315000</v>
      </c>
      <c r="F1529" s="190">
        <v>1000000</v>
      </c>
      <c r="G1529" s="195">
        <v>500000</v>
      </c>
      <c r="H1529" s="195">
        <v>500000</v>
      </c>
      <c r="I1529" s="217"/>
    </row>
    <row r="1530" spans="1:9" ht="15" thickBot="1" x14ac:dyDescent="0.35">
      <c r="A1530" s="188">
        <v>8</v>
      </c>
      <c r="B1530" s="188">
        <v>22020501</v>
      </c>
      <c r="C1530" s="189" t="s">
        <v>3370</v>
      </c>
      <c r="D1530" s="190">
        <v>240000</v>
      </c>
      <c r="E1530" s="190">
        <v>315000</v>
      </c>
      <c r="F1530" s="190">
        <v>1000000</v>
      </c>
      <c r="G1530" s="195">
        <v>2000000</v>
      </c>
      <c r="H1530" s="195">
        <v>2000000</v>
      </c>
      <c r="I1530" s="217"/>
    </row>
    <row r="1531" spans="1:9" ht="15" thickBot="1" x14ac:dyDescent="0.35">
      <c r="A1531" s="188">
        <v>9</v>
      </c>
      <c r="B1531" s="188">
        <v>22020604</v>
      </c>
      <c r="C1531" s="189" t="s">
        <v>3393</v>
      </c>
      <c r="D1531" s="190">
        <v>312000</v>
      </c>
      <c r="E1531" s="190">
        <v>157000</v>
      </c>
      <c r="F1531" s="190">
        <v>500000</v>
      </c>
      <c r="G1531" s="195">
        <v>1800000</v>
      </c>
      <c r="H1531" s="195">
        <v>1800000</v>
      </c>
      <c r="I1531" s="217"/>
    </row>
    <row r="1532" spans="1:9" ht="15" thickBot="1" x14ac:dyDescent="0.35">
      <c r="A1532" s="188">
        <v>10</v>
      </c>
      <c r="B1532" s="188">
        <v>22021007</v>
      </c>
      <c r="C1532" s="189" t="s">
        <v>3362</v>
      </c>
      <c r="D1532" s="190">
        <v>1560000</v>
      </c>
      <c r="E1532" s="190">
        <v>378000</v>
      </c>
      <c r="F1532" s="190">
        <v>1200000</v>
      </c>
      <c r="G1532" s="195">
        <v>100000</v>
      </c>
      <c r="H1532" s="195">
        <v>100000</v>
      </c>
      <c r="I1532" s="217"/>
    </row>
    <row r="1533" spans="1:9" ht="15" thickBot="1" x14ac:dyDescent="0.35">
      <c r="A1533" s="665" t="s">
        <v>365</v>
      </c>
      <c r="B1533" s="666"/>
      <c r="C1533" s="667"/>
      <c r="D1533" s="191">
        <v>15800000</v>
      </c>
      <c r="E1533" s="191">
        <v>6299500</v>
      </c>
      <c r="F1533" s="191">
        <v>20000000</v>
      </c>
      <c r="G1533" s="196">
        <v>15000000</v>
      </c>
      <c r="H1533" s="196">
        <f>SUM(H1523:H1532)</f>
        <v>14300000</v>
      </c>
      <c r="I1533" s="217"/>
    </row>
    <row r="1534" spans="1:9" ht="15" thickBot="1" x14ac:dyDescent="0.35">
      <c r="A1534" s="187">
        <v>136</v>
      </c>
      <c r="B1534" s="187">
        <v>21500100100</v>
      </c>
      <c r="C1534" s="663" t="s">
        <v>710</v>
      </c>
      <c r="D1534" s="664"/>
      <c r="E1534" s="664"/>
      <c r="F1534" s="664"/>
      <c r="G1534" s="664"/>
      <c r="H1534" s="664"/>
      <c r="I1534" s="217"/>
    </row>
    <row r="1535" spans="1:9" ht="15" thickBot="1" x14ac:dyDescent="0.35">
      <c r="A1535" s="188">
        <v>1</v>
      </c>
      <c r="B1535" s="188">
        <v>22020102</v>
      </c>
      <c r="C1535" s="189" t="s">
        <v>3349</v>
      </c>
      <c r="D1535" s="190">
        <v>2313800</v>
      </c>
      <c r="E1535" s="190">
        <v>1638000</v>
      </c>
      <c r="F1535" s="190">
        <v>7500000</v>
      </c>
      <c r="G1535" s="195">
        <v>7000000</v>
      </c>
      <c r="H1535" s="195">
        <v>8000000</v>
      </c>
      <c r="I1535" s="217"/>
    </row>
    <row r="1536" spans="1:9" ht="15" thickBot="1" x14ac:dyDescent="0.35">
      <c r="A1536" s="188">
        <v>2</v>
      </c>
      <c r="B1536" s="188">
        <v>22020201</v>
      </c>
      <c r="C1536" s="189" t="s">
        <v>3363</v>
      </c>
      <c r="D1536" s="190">
        <v>859500</v>
      </c>
      <c r="E1536" s="190">
        <v>508200</v>
      </c>
      <c r="F1536" s="190">
        <v>1500000</v>
      </c>
      <c r="G1536" s="195">
        <v>500000</v>
      </c>
      <c r="H1536" s="195">
        <v>500000</v>
      </c>
      <c r="I1536" s="217"/>
    </row>
    <row r="1537" spans="1:9" ht="15" thickBot="1" x14ac:dyDescent="0.35">
      <c r="A1537" s="188">
        <v>3</v>
      </c>
      <c r="B1537" s="188">
        <v>22020202</v>
      </c>
      <c r="C1537" s="189" t="s">
        <v>3350</v>
      </c>
      <c r="D1537" s="190">
        <v>88150</v>
      </c>
      <c r="E1537" s="190">
        <v>68600</v>
      </c>
      <c r="F1537" s="190">
        <v>225000</v>
      </c>
      <c r="G1537" s="195">
        <v>100000</v>
      </c>
      <c r="H1537" s="195">
        <v>100000</v>
      </c>
      <c r="I1537" s="217"/>
    </row>
    <row r="1538" spans="1:9" ht="17.399999999999999" thickBot="1" x14ac:dyDescent="0.35">
      <c r="A1538" s="188">
        <v>4</v>
      </c>
      <c r="B1538" s="188">
        <v>22020301</v>
      </c>
      <c r="C1538" s="189" t="s">
        <v>3352</v>
      </c>
      <c r="D1538" s="190">
        <v>658050</v>
      </c>
      <c r="E1538" s="190">
        <v>476000</v>
      </c>
      <c r="F1538" s="190">
        <v>1500000</v>
      </c>
      <c r="G1538" s="195">
        <v>1500000</v>
      </c>
      <c r="H1538" s="195">
        <v>1500000</v>
      </c>
      <c r="I1538" s="217"/>
    </row>
    <row r="1539" spans="1:9" ht="15" thickBot="1" x14ac:dyDescent="0.35">
      <c r="A1539" s="188">
        <v>5</v>
      </c>
      <c r="B1539" s="188">
        <v>22020305</v>
      </c>
      <c r="C1539" s="189" t="s">
        <v>3355</v>
      </c>
      <c r="D1539" s="190">
        <v>104900</v>
      </c>
      <c r="E1539" s="190">
        <v>72800</v>
      </c>
      <c r="F1539" s="190">
        <v>199500</v>
      </c>
      <c r="G1539" s="195">
        <v>100000</v>
      </c>
      <c r="H1539" s="195">
        <v>100000</v>
      </c>
      <c r="I1539" s="217"/>
    </row>
    <row r="1540" spans="1:9" ht="17.399999999999999" thickBot="1" x14ac:dyDescent="0.35">
      <c r="A1540" s="188">
        <v>6</v>
      </c>
      <c r="B1540" s="188">
        <v>22020401</v>
      </c>
      <c r="C1540" s="189" t="s">
        <v>3356</v>
      </c>
      <c r="D1540" s="190">
        <v>1011320</v>
      </c>
      <c r="E1540" s="190">
        <v>820400</v>
      </c>
      <c r="F1540" s="190">
        <v>1875000</v>
      </c>
      <c r="G1540" s="195">
        <v>1500000</v>
      </c>
      <c r="H1540" s="195">
        <v>1500000</v>
      </c>
      <c r="I1540" s="217"/>
    </row>
    <row r="1541" spans="1:9" ht="15" thickBot="1" x14ac:dyDescent="0.35">
      <c r="A1541" s="188">
        <v>7</v>
      </c>
      <c r="B1541" s="188">
        <v>22020402</v>
      </c>
      <c r="C1541" s="189" t="s">
        <v>3366</v>
      </c>
      <c r="D1541" s="190">
        <v>105900</v>
      </c>
      <c r="E1541" s="190">
        <v>74900</v>
      </c>
      <c r="F1541" s="190">
        <v>225000</v>
      </c>
      <c r="G1541" s="195">
        <v>100000</v>
      </c>
      <c r="H1541" s="195">
        <v>100000</v>
      </c>
      <c r="I1541" s="217"/>
    </row>
    <row r="1542" spans="1:9" ht="15" thickBot="1" x14ac:dyDescent="0.35">
      <c r="A1542" s="188">
        <v>8</v>
      </c>
      <c r="B1542" s="188">
        <v>22020501</v>
      </c>
      <c r="C1542" s="189" t="s">
        <v>3370</v>
      </c>
      <c r="D1542" s="190">
        <v>1689700</v>
      </c>
      <c r="E1542" s="190">
        <v>1330000</v>
      </c>
      <c r="F1542" s="190">
        <v>3750000</v>
      </c>
      <c r="G1542" s="195">
        <v>2200000</v>
      </c>
      <c r="H1542" s="195">
        <v>2200000</v>
      </c>
      <c r="I1542" s="217"/>
    </row>
    <row r="1543" spans="1:9" ht="15" thickBot="1" x14ac:dyDescent="0.35">
      <c r="A1543" s="188">
        <v>9</v>
      </c>
      <c r="B1543" s="188">
        <v>22020712</v>
      </c>
      <c r="C1543" s="189" t="s">
        <v>3381</v>
      </c>
      <c r="D1543" s="190">
        <v>54455</v>
      </c>
      <c r="E1543" s="190">
        <v>34300</v>
      </c>
      <c r="F1543" s="190">
        <v>105000</v>
      </c>
      <c r="G1543" s="195">
        <v>50000</v>
      </c>
      <c r="H1543" s="195">
        <v>50000</v>
      </c>
      <c r="I1543" s="217"/>
    </row>
    <row r="1544" spans="1:9" ht="15" thickBot="1" x14ac:dyDescent="0.35">
      <c r="A1544" s="188">
        <v>10</v>
      </c>
      <c r="B1544" s="188">
        <v>22021001</v>
      </c>
      <c r="C1544" s="189" t="s">
        <v>3360</v>
      </c>
      <c r="D1544" s="190">
        <v>198350</v>
      </c>
      <c r="E1544" s="190">
        <v>154000</v>
      </c>
      <c r="F1544" s="190">
        <v>450000</v>
      </c>
      <c r="G1544" s="195">
        <v>100000</v>
      </c>
      <c r="H1544" s="195">
        <v>100000</v>
      </c>
      <c r="I1544" s="217"/>
    </row>
    <row r="1545" spans="1:9" ht="15" thickBot="1" x14ac:dyDescent="0.35">
      <c r="A1545" s="188">
        <v>11</v>
      </c>
      <c r="B1545" s="188">
        <v>22021007</v>
      </c>
      <c r="C1545" s="189" t="s">
        <v>3362</v>
      </c>
      <c r="D1545" s="190">
        <v>92650</v>
      </c>
      <c r="E1545" s="190">
        <v>65800</v>
      </c>
      <c r="F1545" s="190">
        <v>199500</v>
      </c>
      <c r="G1545" s="195">
        <v>200000</v>
      </c>
      <c r="H1545" s="195">
        <v>200000</v>
      </c>
      <c r="I1545" s="217"/>
    </row>
    <row r="1546" spans="1:9" ht="15" thickBot="1" x14ac:dyDescent="0.35">
      <c r="A1546" s="188">
        <v>12</v>
      </c>
      <c r="B1546" s="188">
        <v>22021041</v>
      </c>
      <c r="C1546" s="189" t="s">
        <v>3398</v>
      </c>
      <c r="D1546" s="190">
        <v>166375</v>
      </c>
      <c r="E1546" s="190">
        <v>140000</v>
      </c>
      <c r="F1546" s="190">
        <v>321000</v>
      </c>
      <c r="G1546" s="195">
        <v>50000</v>
      </c>
      <c r="H1546" s="195">
        <v>50000</v>
      </c>
      <c r="I1546" s="217"/>
    </row>
    <row r="1547" spans="1:9" ht="15" thickBot="1" x14ac:dyDescent="0.35">
      <c r="A1547" s="188">
        <v>13</v>
      </c>
      <c r="B1547" s="188">
        <v>22021052</v>
      </c>
      <c r="C1547" s="189" t="s">
        <v>3379</v>
      </c>
      <c r="D1547" s="190">
        <v>54850</v>
      </c>
      <c r="E1547" s="190">
        <v>42000</v>
      </c>
      <c r="F1547" s="190">
        <v>150000</v>
      </c>
      <c r="G1547" s="195">
        <v>100000</v>
      </c>
      <c r="H1547" s="195">
        <v>100000</v>
      </c>
      <c r="I1547" s="217"/>
    </row>
    <row r="1548" spans="1:9" ht="15" thickBot="1" x14ac:dyDescent="0.35">
      <c r="A1548" s="665" t="s">
        <v>365</v>
      </c>
      <c r="B1548" s="666"/>
      <c r="C1548" s="667"/>
      <c r="D1548" s="191">
        <v>7398000</v>
      </c>
      <c r="E1548" s="191">
        <v>5425000</v>
      </c>
      <c r="F1548" s="191">
        <v>18000000</v>
      </c>
      <c r="G1548" s="196">
        <v>13500000</v>
      </c>
      <c r="H1548" s="216">
        <f>SUM(H1535:H1547)</f>
        <v>14500000</v>
      </c>
      <c r="I1548" s="217"/>
    </row>
    <row r="1549" spans="1:9" ht="15" customHeight="1" thickBot="1" x14ac:dyDescent="0.35">
      <c r="A1549" s="187">
        <v>137</v>
      </c>
      <c r="B1549" s="187">
        <v>22800700200</v>
      </c>
      <c r="C1549" s="663" t="s">
        <v>3178</v>
      </c>
      <c r="D1549" s="664"/>
      <c r="E1549" s="664"/>
      <c r="F1549" s="664"/>
      <c r="G1549" s="664"/>
      <c r="H1549" s="664"/>
      <c r="I1549" s="217"/>
    </row>
    <row r="1550" spans="1:9" ht="15" thickBot="1" x14ac:dyDescent="0.35">
      <c r="A1550" s="188">
        <v>1</v>
      </c>
      <c r="B1550" s="188">
        <v>22020102</v>
      </c>
      <c r="C1550" s="189" t="s">
        <v>3349</v>
      </c>
      <c r="D1550" s="190">
        <v>5940000</v>
      </c>
      <c r="E1550" s="192">
        <v>0</v>
      </c>
      <c r="F1550" s="190">
        <v>6700000</v>
      </c>
      <c r="G1550" s="195">
        <v>5000000</v>
      </c>
      <c r="H1550" s="195">
        <v>5400000</v>
      </c>
      <c r="I1550" s="217"/>
    </row>
    <row r="1551" spans="1:9" ht="15" thickBot="1" x14ac:dyDescent="0.35">
      <c r="A1551" s="665" t="s">
        <v>365</v>
      </c>
      <c r="B1551" s="666"/>
      <c r="C1551" s="667"/>
      <c r="D1551" s="191">
        <v>5940000</v>
      </c>
      <c r="E1551" s="193">
        <v>0</v>
      </c>
      <c r="F1551" s="191">
        <v>6700000</v>
      </c>
      <c r="G1551" s="196">
        <v>5000000</v>
      </c>
      <c r="H1551" s="218">
        <f>H1550</f>
        <v>5400000</v>
      </c>
      <c r="I1551" s="217"/>
    </row>
    <row r="1552" spans="1:9" ht="15" customHeight="1" thickBot="1" x14ac:dyDescent="0.35">
      <c r="A1552" s="187">
        <v>138</v>
      </c>
      <c r="B1552" s="187">
        <v>23400100100</v>
      </c>
      <c r="C1552" s="663" t="s">
        <v>2849</v>
      </c>
      <c r="D1552" s="664"/>
      <c r="E1552" s="664"/>
      <c r="F1552" s="664"/>
      <c r="G1552" s="664"/>
      <c r="H1552" s="664"/>
      <c r="I1552" s="217"/>
    </row>
    <row r="1553" spans="1:9" ht="15" thickBot="1" x14ac:dyDescent="0.35">
      <c r="A1553" s="188">
        <v>1</v>
      </c>
      <c r="B1553" s="188">
        <v>22020102</v>
      </c>
      <c r="C1553" s="189" t="s">
        <v>3349</v>
      </c>
      <c r="D1553" s="190">
        <v>1896339.1</v>
      </c>
      <c r="E1553" s="190">
        <v>1564870</v>
      </c>
      <c r="F1553" s="190">
        <v>3000000</v>
      </c>
      <c r="G1553" s="195">
        <v>6050000</v>
      </c>
      <c r="H1553" s="195">
        <v>2050000</v>
      </c>
      <c r="I1553" s="217"/>
    </row>
    <row r="1554" spans="1:9" ht="15" thickBot="1" x14ac:dyDescent="0.35">
      <c r="A1554" s="188">
        <v>2</v>
      </c>
      <c r="B1554" s="188">
        <v>22020201</v>
      </c>
      <c r="C1554" s="189" t="s">
        <v>3363</v>
      </c>
      <c r="D1554" s="190">
        <v>188793.71</v>
      </c>
      <c r="E1554" s="190">
        <v>83520</v>
      </c>
      <c r="F1554" s="190">
        <v>150000</v>
      </c>
      <c r="G1554" s="195">
        <v>209250</v>
      </c>
      <c r="H1554" s="195">
        <v>209250</v>
      </c>
      <c r="I1554" s="217"/>
    </row>
    <row r="1555" spans="1:9" ht="15" thickBot="1" x14ac:dyDescent="0.35">
      <c r="A1555" s="188">
        <v>3</v>
      </c>
      <c r="B1555" s="188">
        <v>22020202</v>
      </c>
      <c r="C1555" s="189" t="s">
        <v>3350</v>
      </c>
      <c r="D1555" s="190">
        <v>342052.84</v>
      </c>
      <c r="E1555" s="190">
        <v>51725</v>
      </c>
      <c r="F1555" s="190">
        <v>450000</v>
      </c>
      <c r="G1555" s="195">
        <v>100000</v>
      </c>
      <c r="H1555" s="195">
        <v>100000</v>
      </c>
      <c r="I1555" s="217"/>
    </row>
    <row r="1556" spans="1:9" ht="17.399999999999999" thickBot="1" x14ac:dyDescent="0.35">
      <c r="A1556" s="188">
        <v>4</v>
      </c>
      <c r="B1556" s="188">
        <v>22020301</v>
      </c>
      <c r="C1556" s="189" t="s">
        <v>3352</v>
      </c>
      <c r="D1556" s="190">
        <v>681771.15</v>
      </c>
      <c r="E1556" s="190">
        <v>550000</v>
      </c>
      <c r="F1556" s="190">
        <v>2500000</v>
      </c>
      <c r="G1556" s="195">
        <v>2600000</v>
      </c>
      <c r="H1556" s="195">
        <v>600000</v>
      </c>
      <c r="I1556" s="217"/>
    </row>
    <row r="1557" spans="1:9" ht="15" thickBot="1" x14ac:dyDescent="0.35">
      <c r="A1557" s="188">
        <v>5</v>
      </c>
      <c r="B1557" s="188">
        <v>22020305</v>
      </c>
      <c r="C1557" s="189" t="s">
        <v>3355</v>
      </c>
      <c r="D1557" s="190">
        <v>614483.57999999996</v>
      </c>
      <c r="E1557" s="192">
        <v>0</v>
      </c>
      <c r="F1557" s="190">
        <v>1300000</v>
      </c>
      <c r="G1557" s="195">
        <v>700000</v>
      </c>
      <c r="H1557" s="195">
        <v>700000</v>
      </c>
      <c r="I1557" s="217"/>
    </row>
    <row r="1558" spans="1:9" ht="17.399999999999999" thickBot="1" x14ac:dyDescent="0.35">
      <c r="A1558" s="188">
        <v>6</v>
      </c>
      <c r="B1558" s="188">
        <v>22020401</v>
      </c>
      <c r="C1558" s="189" t="s">
        <v>3356</v>
      </c>
      <c r="D1558" s="190">
        <v>1295313.46</v>
      </c>
      <c r="E1558" s="190">
        <v>1498275</v>
      </c>
      <c r="F1558" s="190">
        <v>4000000</v>
      </c>
      <c r="G1558" s="195">
        <v>5110000</v>
      </c>
      <c r="H1558" s="195">
        <v>2110000</v>
      </c>
      <c r="I1558" s="217"/>
    </row>
    <row r="1559" spans="1:9" ht="15" thickBot="1" x14ac:dyDescent="0.35">
      <c r="A1559" s="188">
        <v>7</v>
      </c>
      <c r="B1559" s="188">
        <v>22020402</v>
      </c>
      <c r="C1559" s="189" t="s">
        <v>3366</v>
      </c>
      <c r="D1559" s="190">
        <v>574828.69999999995</v>
      </c>
      <c r="E1559" s="190">
        <v>756800</v>
      </c>
      <c r="F1559" s="190">
        <v>1550000</v>
      </c>
      <c r="G1559" s="195">
        <v>1240550</v>
      </c>
      <c r="H1559" s="195">
        <v>1240550</v>
      </c>
      <c r="I1559" s="217"/>
    </row>
    <row r="1560" spans="1:9" ht="15" thickBot="1" x14ac:dyDescent="0.35">
      <c r="A1560" s="188">
        <v>8</v>
      </c>
      <c r="B1560" s="188">
        <v>22020501</v>
      </c>
      <c r="C1560" s="189" t="s">
        <v>3370</v>
      </c>
      <c r="D1560" s="190">
        <v>982480</v>
      </c>
      <c r="E1560" s="190">
        <v>1484110</v>
      </c>
      <c r="F1560" s="190">
        <v>3350000</v>
      </c>
      <c r="G1560" s="195">
        <v>4400000</v>
      </c>
      <c r="H1560" s="195">
        <v>2400000</v>
      </c>
      <c r="I1560" s="217"/>
    </row>
    <row r="1561" spans="1:9" ht="15" thickBot="1" x14ac:dyDescent="0.35">
      <c r="A1561" s="188">
        <v>9</v>
      </c>
      <c r="B1561" s="188">
        <v>22020712</v>
      </c>
      <c r="C1561" s="189" t="s">
        <v>3381</v>
      </c>
      <c r="D1561" s="190">
        <v>214781</v>
      </c>
      <c r="E1561" s="190">
        <v>279875</v>
      </c>
      <c r="F1561" s="190">
        <v>200000</v>
      </c>
      <c r="G1561" s="195">
        <v>50200</v>
      </c>
      <c r="H1561" s="195">
        <v>50200</v>
      </c>
      <c r="I1561" s="217"/>
    </row>
    <row r="1562" spans="1:9" ht="15" thickBot="1" x14ac:dyDescent="0.35">
      <c r="A1562" s="188">
        <v>10</v>
      </c>
      <c r="B1562" s="188">
        <v>22021001</v>
      </c>
      <c r="C1562" s="189" t="s">
        <v>3360</v>
      </c>
      <c r="D1562" s="190">
        <v>491420.09</v>
      </c>
      <c r="E1562" s="190">
        <v>271500</v>
      </c>
      <c r="F1562" s="190">
        <v>700000</v>
      </c>
      <c r="G1562" s="195">
        <v>1500000</v>
      </c>
      <c r="H1562" s="195">
        <v>1500000</v>
      </c>
      <c r="I1562" s="217"/>
    </row>
    <row r="1563" spans="1:9" ht="15" thickBot="1" x14ac:dyDescent="0.35">
      <c r="A1563" s="188">
        <v>11</v>
      </c>
      <c r="B1563" s="188">
        <v>22021003</v>
      </c>
      <c r="C1563" s="189" t="s">
        <v>3376</v>
      </c>
      <c r="D1563" s="190">
        <v>185901.3</v>
      </c>
      <c r="E1563" s="190">
        <v>171000</v>
      </c>
      <c r="F1563" s="190">
        <v>200000</v>
      </c>
      <c r="G1563" s="195">
        <v>200000</v>
      </c>
      <c r="H1563" s="195">
        <v>200000</v>
      </c>
      <c r="I1563" s="217"/>
    </row>
    <row r="1564" spans="1:9" ht="15" thickBot="1" x14ac:dyDescent="0.35">
      <c r="A1564" s="188">
        <v>12</v>
      </c>
      <c r="B1564" s="188">
        <v>22021007</v>
      </c>
      <c r="C1564" s="189" t="s">
        <v>3362</v>
      </c>
      <c r="D1564" s="190">
        <v>447430</v>
      </c>
      <c r="E1564" s="190">
        <v>288325</v>
      </c>
      <c r="F1564" s="190">
        <v>500000</v>
      </c>
      <c r="G1564" s="195">
        <v>2750000</v>
      </c>
      <c r="H1564" s="195">
        <v>1750000</v>
      </c>
      <c r="I1564" s="217"/>
    </row>
    <row r="1565" spans="1:9" ht="15" thickBot="1" x14ac:dyDescent="0.35">
      <c r="A1565" s="188">
        <v>13</v>
      </c>
      <c r="B1565" s="188">
        <v>22021041</v>
      </c>
      <c r="C1565" s="189" t="s">
        <v>3398</v>
      </c>
      <c r="D1565" s="190">
        <v>84405.07</v>
      </c>
      <c r="E1565" s="192">
        <v>0</v>
      </c>
      <c r="F1565" s="190">
        <v>100000</v>
      </c>
      <c r="G1565" s="195">
        <v>90000</v>
      </c>
      <c r="H1565" s="195">
        <v>90000</v>
      </c>
      <c r="I1565" s="217"/>
    </row>
    <row r="1566" spans="1:9" ht="15" thickBot="1" x14ac:dyDescent="0.35">
      <c r="A1566" s="665" t="s">
        <v>365</v>
      </c>
      <c r="B1566" s="666"/>
      <c r="C1566" s="667"/>
      <c r="D1566" s="191">
        <v>8000000</v>
      </c>
      <c r="E1566" s="191">
        <v>7000000</v>
      </c>
      <c r="F1566" s="191">
        <v>18000000</v>
      </c>
      <c r="G1566" s="196">
        <v>25000000</v>
      </c>
      <c r="H1566" s="196">
        <f>SUM(H1553:H1565)</f>
        <v>13000000</v>
      </c>
      <c r="I1566" s="217"/>
    </row>
    <row r="1567" spans="1:9" ht="15" thickBot="1" x14ac:dyDescent="0.35">
      <c r="A1567" s="187">
        <v>139</v>
      </c>
      <c r="B1567" s="187">
        <v>26100100100</v>
      </c>
      <c r="C1567" s="663" t="s">
        <v>1753</v>
      </c>
      <c r="D1567" s="664"/>
      <c r="E1567" s="664"/>
      <c r="F1567" s="664"/>
      <c r="G1567" s="664"/>
      <c r="H1567" s="664"/>
      <c r="I1567" s="217"/>
    </row>
    <row r="1568" spans="1:9" ht="15" thickBot="1" x14ac:dyDescent="0.35">
      <c r="A1568" s="188">
        <v>1</v>
      </c>
      <c r="B1568" s="188">
        <v>22020102</v>
      </c>
      <c r="C1568" s="189" t="s">
        <v>3349</v>
      </c>
      <c r="D1568" s="190">
        <v>2793000</v>
      </c>
      <c r="E1568" s="190">
        <v>1884000</v>
      </c>
      <c r="F1568" s="190">
        <v>3500000</v>
      </c>
      <c r="G1568" s="195">
        <v>6500000</v>
      </c>
      <c r="H1568" s="195">
        <v>5500000</v>
      </c>
      <c r="I1568" s="217"/>
    </row>
    <row r="1569" spans="1:9" ht="15" thickBot="1" x14ac:dyDescent="0.35">
      <c r="A1569" s="188">
        <v>2</v>
      </c>
      <c r="B1569" s="188">
        <v>22020202</v>
      </c>
      <c r="C1569" s="189" t="s">
        <v>3350</v>
      </c>
      <c r="D1569" s="190">
        <v>995000</v>
      </c>
      <c r="E1569" s="190">
        <v>845000</v>
      </c>
      <c r="F1569" s="190">
        <v>3000000</v>
      </c>
      <c r="G1569" s="195">
        <v>3000000</v>
      </c>
      <c r="H1569" s="195">
        <v>3000000</v>
      </c>
      <c r="I1569" s="217"/>
    </row>
    <row r="1570" spans="1:9" ht="17.399999999999999" thickBot="1" x14ac:dyDescent="0.35">
      <c r="A1570" s="188">
        <v>3</v>
      </c>
      <c r="B1570" s="188">
        <v>22020301</v>
      </c>
      <c r="C1570" s="189" t="s">
        <v>3352</v>
      </c>
      <c r="D1570" s="190">
        <v>675000</v>
      </c>
      <c r="E1570" s="190">
        <v>600000</v>
      </c>
      <c r="F1570" s="190">
        <v>1500000</v>
      </c>
      <c r="G1570" s="195">
        <v>1800000</v>
      </c>
      <c r="H1570" s="195">
        <v>1800000</v>
      </c>
      <c r="I1570" s="217"/>
    </row>
    <row r="1571" spans="1:9" ht="15" thickBot="1" x14ac:dyDescent="0.35">
      <c r="A1571" s="188">
        <v>4</v>
      </c>
      <c r="B1571" s="188">
        <v>22020303</v>
      </c>
      <c r="C1571" s="189" t="s">
        <v>3353</v>
      </c>
      <c r="D1571" s="190">
        <v>375000</v>
      </c>
      <c r="E1571" s="190">
        <v>225500</v>
      </c>
      <c r="F1571" s="190">
        <v>800000</v>
      </c>
      <c r="G1571" s="195">
        <v>800000</v>
      </c>
      <c r="H1571" s="195">
        <v>800000</v>
      </c>
      <c r="I1571" s="217"/>
    </row>
    <row r="1572" spans="1:9" ht="15" thickBot="1" x14ac:dyDescent="0.35">
      <c r="A1572" s="188">
        <v>5</v>
      </c>
      <c r="B1572" s="188">
        <v>22020305</v>
      </c>
      <c r="C1572" s="189" t="s">
        <v>3355</v>
      </c>
      <c r="D1572" s="190">
        <v>300000</v>
      </c>
      <c r="E1572" s="190">
        <v>175000</v>
      </c>
      <c r="F1572" s="190">
        <v>200000</v>
      </c>
      <c r="G1572" s="195">
        <v>200000</v>
      </c>
      <c r="H1572" s="195">
        <v>200000</v>
      </c>
      <c r="I1572" s="217"/>
    </row>
    <row r="1573" spans="1:9" ht="17.399999999999999" thickBot="1" x14ac:dyDescent="0.35">
      <c r="A1573" s="188">
        <v>6</v>
      </c>
      <c r="B1573" s="188">
        <v>22020401</v>
      </c>
      <c r="C1573" s="189" t="s">
        <v>3356</v>
      </c>
      <c r="D1573" s="190">
        <v>2000000</v>
      </c>
      <c r="E1573" s="190">
        <v>2083850</v>
      </c>
      <c r="F1573" s="190">
        <v>3000000</v>
      </c>
      <c r="G1573" s="195">
        <v>3000000</v>
      </c>
      <c r="H1573" s="195">
        <v>2000000</v>
      </c>
      <c r="I1573" s="217"/>
    </row>
    <row r="1574" spans="1:9" ht="15" thickBot="1" x14ac:dyDescent="0.35">
      <c r="A1574" s="188">
        <v>7</v>
      </c>
      <c r="B1574" s="188">
        <v>22020501</v>
      </c>
      <c r="C1574" s="189" t="s">
        <v>3370</v>
      </c>
      <c r="D1574" s="190">
        <v>1000000</v>
      </c>
      <c r="E1574" s="190">
        <v>900000</v>
      </c>
      <c r="F1574" s="190">
        <v>2000000</v>
      </c>
      <c r="G1574" s="195">
        <v>2200000</v>
      </c>
      <c r="H1574" s="195">
        <v>2200000</v>
      </c>
      <c r="I1574" s="217"/>
    </row>
    <row r="1575" spans="1:9" ht="15" thickBot="1" x14ac:dyDescent="0.35">
      <c r="A1575" s="188">
        <v>8</v>
      </c>
      <c r="B1575" s="188">
        <v>22020801</v>
      </c>
      <c r="C1575" s="189" t="s">
        <v>3372</v>
      </c>
      <c r="D1575" s="190">
        <v>1021000</v>
      </c>
      <c r="E1575" s="190">
        <v>1285000</v>
      </c>
      <c r="F1575" s="190">
        <v>2000000</v>
      </c>
      <c r="G1575" s="195">
        <v>3000000</v>
      </c>
      <c r="H1575" s="195">
        <v>1500000</v>
      </c>
      <c r="I1575" s="217"/>
    </row>
    <row r="1576" spans="1:9" ht="15" thickBot="1" x14ac:dyDescent="0.35">
      <c r="A1576" s="188">
        <v>9</v>
      </c>
      <c r="B1576" s="188">
        <v>22021003</v>
      </c>
      <c r="C1576" s="189" t="s">
        <v>3376</v>
      </c>
      <c r="D1576" s="192">
        <v>0</v>
      </c>
      <c r="E1576" s="190">
        <v>243000</v>
      </c>
      <c r="F1576" s="190">
        <v>500000</v>
      </c>
      <c r="G1576" s="195">
        <v>500000</v>
      </c>
      <c r="H1576" s="195">
        <v>500000</v>
      </c>
      <c r="I1576" s="217"/>
    </row>
    <row r="1577" spans="1:9" ht="15" thickBot="1" x14ac:dyDescent="0.35">
      <c r="A1577" s="188">
        <v>10</v>
      </c>
      <c r="B1577" s="188">
        <v>22021006</v>
      </c>
      <c r="C1577" s="189" t="s">
        <v>3361</v>
      </c>
      <c r="D1577" s="190">
        <v>192095.32</v>
      </c>
      <c r="E1577" s="190">
        <v>133162</v>
      </c>
      <c r="F1577" s="190">
        <v>500000</v>
      </c>
      <c r="G1577" s="195">
        <v>500000</v>
      </c>
      <c r="H1577" s="195">
        <v>500000</v>
      </c>
      <c r="I1577" s="217"/>
    </row>
    <row r="1578" spans="1:9" ht="15" thickBot="1" x14ac:dyDescent="0.35">
      <c r="A1578" s="188">
        <v>11</v>
      </c>
      <c r="B1578" s="188">
        <v>22021007</v>
      </c>
      <c r="C1578" s="189" t="s">
        <v>3362</v>
      </c>
      <c r="D1578" s="190">
        <v>1998000</v>
      </c>
      <c r="E1578" s="190">
        <v>651000</v>
      </c>
      <c r="F1578" s="190">
        <v>1000000</v>
      </c>
      <c r="G1578" s="195">
        <v>2500000</v>
      </c>
      <c r="H1578" s="195">
        <v>1500000</v>
      </c>
      <c r="I1578" s="217"/>
    </row>
    <row r="1579" spans="1:9" ht="15" thickBot="1" x14ac:dyDescent="0.35">
      <c r="A1579" s="665" t="s">
        <v>365</v>
      </c>
      <c r="B1579" s="666"/>
      <c r="C1579" s="667"/>
      <c r="D1579" s="191">
        <v>11349095.32</v>
      </c>
      <c r="E1579" s="191">
        <v>9025512</v>
      </c>
      <c r="F1579" s="191">
        <v>18000000</v>
      </c>
      <c r="G1579" s="196">
        <v>24000000</v>
      </c>
      <c r="H1579" s="196">
        <f>SUM(H1568:H1578)</f>
        <v>19500000</v>
      </c>
      <c r="I1579" s="217"/>
    </row>
    <row r="1580" spans="1:9" ht="15" customHeight="1" thickBot="1" x14ac:dyDescent="0.35">
      <c r="A1580" s="187">
        <v>140</v>
      </c>
      <c r="B1580" s="187">
        <v>55200100200</v>
      </c>
      <c r="C1580" s="663" t="s">
        <v>476</v>
      </c>
      <c r="D1580" s="664"/>
      <c r="E1580" s="664"/>
      <c r="F1580" s="664"/>
      <c r="G1580" s="664"/>
      <c r="H1580" s="664"/>
      <c r="I1580" s="217"/>
    </row>
    <row r="1581" spans="1:9" ht="15" thickBot="1" x14ac:dyDescent="0.35">
      <c r="A1581" s="188">
        <v>1</v>
      </c>
      <c r="B1581" s="188">
        <v>22020102</v>
      </c>
      <c r="C1581" s="189" t="s">
        <v>3349</v>
      </c>
      <c r="D1581" s="190">
        <v>3261843</v>
      </c>
      <c r="E1581" s="190">
        <v>3857503</v>
      </c>
      <c r="F1581" s="190">
        <v>6240385</v>
      </c>
      <c r="G1581" s="195">
        <v>6240410</v>
      </c>
      <c r="H1581" s="195">
        <v>4240410</v>
      </c>
      <c r="I1581" s="217"/>
    </row>
    <row r="1582" spans="1:9" ht="15" thickBot="1" x14ac:dyDescent="0.35">
      <c r="A1582" s="188">
        <v>2</v>
      </c>
      <c r="B1582" s="188">
        <v>22020201</v>
      </c>
      <c r="C1582" s="189" t="s">
        <v>3363</v>
      </c>
      <c r="D1582" s="190">
        <v>924816</v>
      </c>
      <c r="E1582" s="190">
        <v>927506.2</v>
      </c>
      <c r="F1582" s="190">
        <v>2771154</v>
      </c>
      <c r="G1582" s="195">
        <v>2771164</v>
      </c>
      <c r="H1582" s="195">
        <v>2771164</v>
      </c>
      <c r="I1582" s="217"/>
    </row>
    <row r="1583" spans="1:9" ht="15" thickBot="1" x14ac:dyDescent="0.35">
      <c r="A1583" s="188">
        <v>3</v>
      </c>
      <c r="B1583" s="188">
        <v>22020202</v>
      </c>
      <c r="C1583" s="189" t="s">
        <v>3350</v>
      </c>
      <c r="D1583" s="190">
        <v>356613</v>
      </c>
      <c r="E1583" s="190">
        <v>297694.40000000002</v>
      </c>
      <c r="F1583" s="190">
        <v>995923</v>
      </c>
      <c r="G1583" s="195">
        <v>995918</v>
      </c>
      <c r="H1583" s="195">
        <v>995918</v>
      </c>
      <c r="I1583" s="217"/>
    </row>
    <row r="1584" spans="1:9" ht="17.399999999999999" thickBot="1" x14ac:dyDescent="0.35">
      <c r="A1584" s="188">
        <v>4</v>
      </c>
      <c r="B1584" s="188">
        <v>22020301</v>
      </c>
      <c r="C1584" s="189" t="s">
        <v>3352</v>
      </c>
      <c r="D1584" s="190">
        <v>842868</v>
      </c>
      <c r="E1584" s="190">
        <v>1091399.2</v>
      </c>
      <c r="F1584" s="190">
        <v>2127231</v>
      </c>
      <c r="G1584" s="195">
        <v>2127224</v>
      </c>
      <c r="H1584" s="195">
        <v>2127224</v>
      </c>
      <c r="I1584" s="217"/>
    </row>
    <row r="1585" spans="1:9" ht="15" thickBot="1" x14ac:dyDescent="0.35">
      <c r="A1585" s="188">
        <v>5</v>
      </c>
      <c r="B1585" s="188">
        <v>22020305</v>
      </c>
      <c r="C1585" s="189" t="s">
        <v>3355</v>
      </c>
      <c r="D1585" s="190">
        <v>123367</v>
      </c>
      <c r="E1585" s="190">
        <v>95799.4</v>
      </c>
      <c r="F1585" s="190">
        <v>302923</v>
      </c>
      <c r="G1585" s="195">
        <v>302918</v>
      </c>
      <c r="H1585" s="195">
        <v>302918</v>
      </c>
      <c r="I1585" s="217"/>
    </row>
    <row r="1586" spans="1:9" ht="17.399999999999999" thickBot="1" x14ac:dyDescent="0.35">
      <c r="A1586" s="188">
        <v>6</v>
      </c>
      <c r="B1586" s="188">
        <v>22020401</v>
      </c>
      <c r="C1586" s="189" t="s">
        <v>3356</v>
      </c>
      <c r="D1586" s="190">
        <v>1333693</v>
      </c>
      <c r="E1586" s="190">
        <v>1303599.2</v>
      </c>
      <c r="F1586" s="190">
        <v>3161231</v>
      </c>
      <c r="G1586" s="195">
        <v>3161224</v>
      </c>
      <c r="H1586" s="195">
        <v>3161224</v>
      </c>
      <c r="I1586" s="217"/>
    </row>
    <row r="1587" spans="1:9" ht="15" thickBot="1" x14ac:dyDescent="0.35">
      <c r="A1587" s="188">
        <v>7</v>
      </c>
      <c r="B1587" s="188">
        <v>22020402</v>
      </c>
      <c r="C1587" s="189" t="s">
        <v>3366</v>
      </c>
      <c r="D1587" s="190">
        <v>1150872</v>
      </c>
      <c r="E1587" s="190">
        <v>1219999</v>
      </c>
      <c r="F1587" s="190">
        <v>2961538</v>
      </c>
      <c r="G1587" s="195">
        <v>2961530</v>
      </c>
      <c r="H1587" s="195">
        <v>2461530</v>
      </c>
      <c r="I1587" s="217"/>
    </row>
    <row r="1588" spans="1:9" ht="15" thickBot="1" x14ac:dyDescent="0.35">
      <c r="A1588" s="188">
        <v>8</v>
      </c>
      <c r="B1588" s="188">
        <v>22020501</v>
      </c>
      <c r="C1588" s="189" t="s">
        <v>3370</v>
      </c>
      <c r="D1588" s="190">
        <v>507738</v>
      </c>
      <c r="E1588" s="190">
        <v>919500.80000000005</v>
      </c>
      <c r="F1588" s="190">
        <v>1688077</v>
      </c>
      <c r="G1588" s="195">
        <v>1688082</v>
      </c>
      <c r="H1588" s="195">
        <v>1688082</v>
      </c>
      <c r="I1588" s="217"/>
    </row>
    <row r="1589" spans="1:9" ht="15" thickBot="1" x14ac:dyDescent="0.35">
      <c r="A1589" s="188">
        <v>9</v>
      </c>
      <c r="B1589" s="188">
        <v>22021001</v>
      </c>
      <c r="C1589" s="189" t="s">
        <v>3360</v>
      </c>
      <c r="D1589" s="190">
        <v>632432</v>
      </c>
      <c r="E1589" s="190">
        <v>547500.19999999995</v>
      </c>
      <c r="F1589" s="190">
        <v>1332692</v>
      </c>
      <c r="G1589" s="195">
        <v>1332694</v>
      </c>
      <c r="H1589" s="195">
        <v>1332694</v>
      </c>
      <c r="I1589" s="217"/>
    </row>
    <row r="1590" spans="1:9" ht="15" thickBot="1" x14ac:dyDescent="0.35">
      <c r="A1590" s="188">
        <v>10</v>
      </c>
      <c r="B1590" s="188">
        <v>22021007</v>
      </c>
      <c r="C1590" s="189" t="s">
        <v>3362</v>
      </c>
      <c r="D1590" s="190">
        <v>232422</v>
      </c>
      <c r="E1590" s="190">
        <v>139498.79999999999</v>
      </c>
      <c r="F1590" s="190">
        <v>418846</v>
      </c>
      <c r="G1590" s="195">
        <v>418836</v>
      </c>
      <c r="H1590" s="195">
        <v>418836</v>
      </c>
      <c r="I1590" s="217"/>
    </row>
    <row r="1591" spans="1:9" ht="15" thickBot="1" x14ac:dyDescent="0.35">
      <c r="A1591" s="665" t="s">
        <v>365</v>
      </c>
      <c r="B1591" s="666"/>
      <c r="C1591" s="667"/>
      <c r="D1591" s="191">
        <v>9366664</v>
      </c>
      <c r="E1591" s="191">
        <v>10400000.199999999</v>
      </c>
      <c r="F1591" s="191">
        <v>22000000</v>
      </c>
      <c r="G1591" s="196">
        <v>22000000</v>
      </c>
      <c r="H1591" s="196">
        <f>SUM(H1581:H1590)</f>
        <v>19500000</v>
      </c>
      <c r="I1591" s="217"/>
    </row>
    <row r="1592" spans="1:9" ht="15" customHeight="1" thickBot="1" x14ac:dyDescent="0.35">
      <c r="A1592" s="187">
        <v>141</v>
      </c>
      <c r="B1592" s="187">
        <v>51800100100</v>
      </c>
      <c r="C1592" s="663" t="s">
        <v>156</v>
      </c>
      <c r="D1592" s="664"/>
      <c r="E1592" s="664"/>
      <c r="F1592" s="664"/>
      <c r="G1592" s="664"/>
      <c r="H1592" s="664"/>
      <c r="I1592" s="217"/>
    </row>
    <row r="1593" spans="1:9" ht="15" thickBot="1" x14ac:dyDescent="0.35">
      <c r="A1593" s="188">
        <v>1</v>
      </c>
      <c r="B1593" s="188">
        <v>22020102</v>
      </c>
      <c r="C1593" s="189" t="s">
        <v>3349</v>
      </c>
      <c r="D1593" s="190">
        <v>1107000</v>
      </c>
      <c r="E1593" s="190">
        <v>1281000</v>
      </c>
      <c r="F1593" s="190">
        <v>2662500</v>
      </c>
      <c r="G1593" s="195">
        <v>2550000</v>
      </c>
      <c r="H1593" s="195">
        <v>2000000</v>
      </c>
      <c r="I1593" s="217"/>
    </row>
    <row r="1594" spans="1:9" ht="15" thickBot="1" x14ac:dyDescent="0.35">
      <c r="A1594" s="188">
        <v>2</v>
      </c>
      <c r="B1594" s="188">
        <v>22020201</v>
      </c>
      <c r="C1594" s="189" t="s">
        <v>3363</v>
      </c>
      <c r="D1594" s="190">
        <v>495900</v>
      </c>
      <c r="E1594" s="190">
        <v>204000</v>
      </c>
      <c r="F1594" s="190">
        <v>1200000</v>
      </c>
      <c r="G1594" s="195">
        <v>1300000</v>
      </c>
      <c r="H1594" s="195">
        <v>1300000</v>
      </c>
      <c r="I1594" s="217"/>
    </row>
    <row r="1595" spans="1:9" ht="15" thickBot="1" x14ac:dyDescent="0.35">
      <c r="A1595" s="188">
        <v>3</v>
      </c>
      <c r="B1595" s="188">
        <v>22020202</v>
      </c>
      <c r="C1595" s="189" t="s">
        <v>3350</v>
      </c>
      <c r="D1595" s="190">
        <v>63000</v>
      </c>
      <c r="E1595" s="190">
        <v>173000</v>
      </c>
      <c r="F1595" s="190">
        <v>375000</v>
      </c>
      <c r="G1595" s="195">
        <v>500000</v>
      </c>
      <c r="H1595" s="195">
        <v>500000</v>
      </c>
      <c r="I1595" s="217"/>
    </row>
    <row r="1596" spans="1:9" ht="17.399999999999999" thickBot="1" x14ac:dyDescent="0.35">
      <c r="A1596" s="188">
        <v>4</v>
      </c>
      <c r="B1596" s="188">
        <v>22020301</v>
      </c>
      <c r="C1596" s="189" t="s">
        <v>3352</v>
      </c>
      <c r="D1596" s="190">
        <v>218000</v>
      </c>
      <c r="E1596" s="190">
        <v>157000</v>
      </c>
      <c r="F1596" s="190">
        <v>675000</v>
      </c>
      <c r="G1596" s="195">
        <v>700000</v>
      </c>
      <c r="H1596" s="195">
        <v>700000</v>
      </c>
      <c r="I1596" s="217"/>
    </row>
    <row r="1597" spans="1:9" ht="17.399999999999999" thickBot="1" x14ac:dyDescent="0.35">
      <c r="A1597" s="188">
        <v>5</v>
      </c>
      <c r="B1597" s="188">
        <v>22020401</v>
      </c>
      <c r="C1597" s="189" t="s">
        <v>3356</v>
      </c>
      <c r="D1597" s="190">
        <v>472000</v>
      </c>
      <c r="E1597" s="190">
        <v>285000</v>
      </c>
      <c r="F1597" s="190">
        <v>1350000</v>
      </c>
      <c r="G1597" s="195">
        <v>1300000</v>
      </c>
      <c r="H1597" s="195">
        <v>1000000</v>
      </c>
      <c r="I1597" s="217"/>
    </row>
    <row r="1598" spans="1:9" ht="15" thickBot="1" x14ac:dyDescent="0.35">
      <c r="A1598" s="188">
        <v>6</v>
      </c>
      <c r="B1598" s="188">
        <v>22020402</v>
      </c>
      <c r="C1598" s="189" t="s">
        <v>3366</v>
      </c>
      <c r="D1598" s="190">
        <v>390000</v>
      </c>
      <c r="E1598" s="190">
        <v>251000</v>
      </c>
      <c r="F1598" s="190">
        <v>600000</v>
      </c>
      <c r="G1598" s="195">
        <v>800000</v>
      </c>
      <c r="H1598" s="195">
        <v>800000</v>
      </c>
      <c r="I1598" s="217"/>
    </row>
    <row r="1599" spans="1:9" ht="15" thickBot="1" x14ac:dyDescent="0.35">
      <c r="A1599" s="188">
        <v>7</v>
      </c>
      <c r="B1599" s="188">
        <v>22020501</v>
      </c>
      <c r="C1599" s="189" t="s">
        <v>3370</v>
      </c>
      <c r="D1599" s="190">
        <v>418000</v>
      </c>
      <c r="E1599" s="190">
        <v>186000</v>
      </c>
      <c r="F1599" s="190">
        <v>375000</v>
      </c>
      <c r="G1599" s="195">
        <v>450000</v>
      </c>
      <c r="H1599" s="195">
        <v>450000</v>
      </c>
      <c r="I1599" s="217"/>
    </row>
    <row r="1600" spans="1:9" ht="15" thickBot="1" x14ac:dyDescent="0.35">
      <c r="A1600" s="188">
        <v>8</v>
      </c>
      <c r="B1600" s="188">
        <v>22021007</v>
      </c>
      <c r="C1600" s="189" t="s">
        <v>3362</v>
      </c>
      <c r="D1600" s="190">
        <v>121100</v>
      </c>
      <c r="E1600" s="190">
        <v>59000</v>
      </c>
      <c r="F1600" s="190">
        <v>150000</v>
      </c>
      <c r="G1600" s="195">
        <v>250000</v>
      </c>
      <c r="H1600" s="195">
        <v>250000</v>
      </c>
      <c r="I1600" s="217"/>
    </row>
    <row r="1601" spans="1:9" ht="17.399999999999999" thickBot="1" x14ac:dyDescent="0.35">
      <c r="A1601" s="188">
        <v>9</v>
      </c>
      <c r="B1601" s="188">
        <v>22021014</v>
      </c>
      <c r="C1601" s="189" t="s">
        <v>3408</v>
      </c>
      <c r="D1601" s="190">
        <v>90000</v>
      </c>
      <c r="E1601" s="190">
        <v>29000</v>
      </c>
      <c r="F1601" s="190">
        <v>112500</v>
      </c>
      <c r="G1601" s="195">
        <v>150000</v>
      </c>
      <c r="H1601" s="195">
        <v>150000</v>
      </c>
      <c r="I1601" s="217"/>
    </row>
    <row r="1602" spans="1:9" ht="15" thickBot="1" x14ac:dyDescent="0.35">
      <c r="A1602" s="665" t="s">
        <v>365</v>
      </c>
      <c r="B1602" s="666"/>
      <c r="C1602" s="667"/>
      <c r="D1602" s="191">
        <v>3375000</v>
      </c>
      <c r="E1602" s="191">
        <v>2625000</v>
      </c>
      <c r="F1602" s="191">
        <v>7500000</v>
      </c>
      <c r="G1602" s="196">
        <v>8000000</v>
      </c>
      <c r="H1602" s="196">
        <f>SUM(H1593:H1601)</f>
        <v>7150000</v>
      </c>
      <c r="I1602" s="217"/>
    </row>
    <row r="1603" spans="1:9" ht="15" thickBot="1" x14ac:dyDescent="0.35">
      <c r="A1603" s="187">
        <v>142</v>
      </c>
      <c r="B1603" s="187">
        <v>22900100100</v>
      </c>
      <c r="C1603" s="663" t="s">
        <v>1850</v>
      </c>
      <c r="D1603" s="664"/>
      <c r="E1603" s="664"/>
      <c r="F1603" s="664"/>
      <c r="G1603" s="664"/>
      <c r="H1603" s="664"/>
      <c r="I1603" s="217"/>
    </row>
    <row r="1604" spans="1:9" ht="15" thickBot="1" x14ac:dyDescent="0.35">
      <c r="A1604" s="188">
        <v>1</v>
      </c>
      <c r="B1604" s="188">
        <v>22020102</v>
      </c>
      <c r="C1604" s="189" t="s">
        <v>3349</v>
      </c>
      <c r="D1604" s="190">
        <v>4500000</v>
      </c>
      <c r="E1604" s="190">
        <v>3900000</v>
      </c>
      <c r="F1604" s="190">
        <v>5000000</v>
      </c>
      <c r="G1604" s="195">
        <v>2700000</v>
      </c>
      <c r="H1604" s="195">
        <v>2700000</v>
      </c>
      <c r="I1604" s="217"/>
    </row>
    <row r="1605" spans="1:9" ht="15" thickBot="1" x14ac:dyDescent="0.35">
      <c r="A1605" s="188">
        <v>2</v>
      </c>
      <c r="B1605" s="188">
        <v>22020201</v>
      </c>
      <c r="C1605" s="189" t="s">
        <v>3363</v>
      </c>
      <c r="D1605" s="190">
        <v>1560000</v>
      </c>
      <c r="E1605" s="190">
        <v>770000</v>
      </c>
      <c r="F1605" s="190">
        <v>2500000</v>
      </c>
      <c r="G1605" s="195">
        <v>2500000</v>
      </c>
      <c r="H1605" s="195">
        <v>2500000</v>
      </c>
      <c r="I1605" s="217"/>
    </row>
    <row r="1606" spans="1:9" ht="15" thickBot="1" x14ac:dyDescent="0.35">
      <c r="A1606" s="188">
        <v>3</v>
      </c>
      <c r="B1606" s="188">
        <v>22020202</v>
      </c>
      <c r="C1606" s="189" t="s">
        <v>3350</v>
      </c>
      <c r="D1606" s="190">
        <v>615000</v>
      </c>
      <c r="E1606" s="190">
        <v>720000</v>
      </c>
      <c r="F1606" s="190">
        <v>1000000</v>
      </c>
      <c r="G1606" s="195">
        <v>1000000</v>
      </c>
      <c r="H1606" s="195">
        <v>1000000</v>
      </c>
      <c r="I1606" s="217"/>
    </row>
    <row r="1607" spans="1:9" ht="17.399999999999999" thickBot="1" x14ac:dyDescent="0.35">
      <c r="A1607" s="188">
        <v>4</v>
      </c>
      <c r="B1607" s="188">
        <v>22020301</v>
      </c>
      <c r="C1607" s="189" t="s">
        <v>3352</v>
      </c>
      <c r="D1607" s="190">
        <v>1510000</v>
      </c>
      <c r="E1607" s="190">
        <v>3700000</v>
      </c>
      <c r="F1607" s="190">
        <v>3000000</v>
      </c>
      <c r="G1607" s="195">
        <v>3000000</v>
      </c>
      <c r="H1607" s="195">
        <v>3000000</v>
      </c>
      <c r="I1607" s="217"/>
    </row>
    <row r="1608" spans="1:9" ht="15" thickBot="1" x14ac:dyDescent="0.35">
      <c r="A1608" s="188">
        <v>5</v>
      </c>
      <c r="B1608" s="188">
        <v>22020305</v>
      </c>
      <c r="C1608" s="189" t="s">
        <v>3355</v>
      </c>
      <c r="D1608" s="190">
        <v>500000</v>
      </c>
      <c r="E1608" s="190">
        <v>120000</v>
      </c>
      <c r="F1608" s="190">
        <v>1000000</v>
      </c>
      <c r="G1608" s="195">
        <v>500000</v>
      </c>
      <c r="H1608" s="195">
        <v>500000</v>
      </c>
      <c r="I1608" s="217"/>
    </row>
    <row r="1609" spans="1:9" ht="17.399999999999999" thickBot="1" x14ac:dyDescent="0.35">
      <c r="A1609" s="188">
        <v>6</v>
      </c>
      <c r="B1609" s="188">
        <v>22020401</v>
      </c>
      <c r="C1609" s="189" t="s">
        <v>3356</v>
      </c>
      <c r="D1609" s="190">
        <v>2475000</v>
      </c>
      <c r="E1609" s="190">
        <v>740000</v>
      </c>
      <c r="F1609" s="190">
        <v>2700000</v>
      </c>
      <c r="G1609" s="195">
        <v>2700000</v>
      </c>
      <c r="H1609" s="195">
        <v>2700000</v>
      </c>
      <c r="I1609" s="217"/>
    </row>
    <row r="1610" spans="1:9" ht="15" thickBot="1" x14ac:dyDescent="0.35">
      <c r="A1610" s="188">
        <v>7</v>
      </c>
      <c r="B1610" s="188">
        <v>22020402</v>
      </c>
      <c r="C1610" s="189" t="s">
        <v>3366</v>
      </c>
      <c r="D1610" s="190">
        <v>320000</v>
      </c>
      <c r="E1610" s="190">
        <v>20000</v>
      </c>
      <c r="F1610" s="190">
        <v>1000000</v>
      </c>
      <c r="G1610" s="195">
        <v>1000000</v>
      </c>
      <c r="H1610" s="195">
        <v>1000000</v>
      </c>
      <c r="I1610" s="217"/>
    </row>
    <row r="1611" spans="1:9" ht="15" thickBot="1" x14ac:dyDescent="0.35">
      <c r="A1611" s="188">
        <v>8</v>
      </c>
      <c r="B1611" s="188">
        <v>22020501</v>
      </c>
      <c r="C1611" s="189" t="s">
        <v>3370</v>
      </c>
      <c r="D1611" s="190">
        <v>520000</v>
      </c>
      <c r="E1611" s="190">
        <v>1050000</v>
      </c>
      <c r="F1611" s="190">
        <v>1000000</v>
      </c>
      <c r="G1611" s="195">
        <v>1500000</v>
      </c>
      <c r="H1611" s="195">
        <v>1500000</v>
      </c>
      <c r="I1611" s="217"/>
    </row>
    <row r="1612" spans="1:9" ht="15" thickBot="1" x14ac:dyDescent="0.35">
      <c r="A1612" s="188">
        <v>9</v>
      </c>
      <c r="B1612" s="188">
        <v>22020712</v>
      </c>
      <c r="C1612" s="189" t="s">
        <v>3381</v>
      </c>
      <c r="D1612" s="190">
        <v>400000</v>
      </c>
      <c r="E1612" s="192">
        <v>0</v>
      </c>
      <c r="F1612" s="190">
        <v>500000</v>
      </c>
      <c r="G1612" s="195">
        <v>500000</v>
      </c>
      <c r="H1612" s="195">
        <v>500000</v>
      </c>
      <c r="I1612" s="217"/>
    </row>
    <row r="1613" spans="1:9" ht="15" thickBot="1" x14ac:dyDescent="0.35">
      <c r="A1613" s="188">
        <v>10</v>
      </c>
      <c r="B1613" s="188">
        <v>22021001</v>
      </c>
      <c r="C1613" s="189" t="s">
        <v>3360</v>
      </c>
      <c r="D1613" s="190">
        <v>255000</v>
      </c>
      <c r="E1613" s="190">
        <v>360000</v>
      </c>
      <c r="F1613" s="190">
        <v>200000</v>
      </c>
      <c r="G1613" s="195">
        <v>300000</v>
      </c>
      <c r="H1613" s="195">
        <v>300000</v>
      </c>
      <c r="I1613" s="217"/>
    </row>
    <row r="1614" spans="1:9" ht="15" thickBot="1" x14ac:dyDescent="0.35">
      <c r="A1614" s="188">
        <v>11</v>
      </c>
      <c r="B1614" s="188">
        <v>22021007</v>
      </c>
      <c r="C1614" s="189" t="s">
        <v>3362</v>
      </c>
      <c r="D1614" s="190">
        <v>1035000</v>
      </c>
      <c r="E1614" s="190">
        <v>120000</v>
      </c>
      <c r="F1614" s="190">
        <v>2000000</v>
      </c>
      <c r="G1614" s="195">
        <v>2000000</v>
      </c>
      <c r="H1614" s="195">
        <v>2000000</v>
      </c>
      <c r="I1614" s="217"/>
    </row>
    <row r="1615" spans="1:9" ht="17.399999999999999" thickBot="1" x14ac:dyDescent="0.35">
      <c r="A1615" s="188">
        <v>12</v>
      </c>
      <c r="B1615" s="188">
        <v>22021014</v>
      </c>
      <c r="C1615" s="189" t="s">
        <v>3408</v>
      </c>
      <c r="D1615" s="190">
        <v>110000</v>
      </c>
      <c r="E1615" s="192">
        <v>0</v>
      </c>
      <c r="F1615" s="190">
        <v>100000</v>
      </c>
      <c r="G1615" s="195">
        <v>300000</v>
      </c>
      <c r="H1615" s="195">
        <v>300000</v>
      </c>
      <c r="I1615" s="217"/>
    </row>
    <row r="1616" spans="1:9" ht="15" thickBot="1" x14ac:dyDescent="0.35">
      <c r="A1616" s="665" t="s">
        <v>365</v>
      </c>
      <c r="B1616" s="666"/>
      <c r="C1616" s="667"/>
      <c r="D1616" s="191">
        <v>13800000</v>
      </c>
      <c r="E1616" s="191">
        <v>11500000</v>
      </c>
      <c r="F1616" s="191">
        <v>20000000</v>
      </c>
      <c r="G1616" s="196">
        <v>18000000</v>
      </c>
      <c r="H1616" s="196">
        <f>SUM(H1604:H1615)</f>
        <v>18000000</v>
      </c>
      <c r="I1616" s="217"/>
    </row>
    <row r="1617" spans="1:9" ht="15" customHeight="1" thickBot="1" x14ac:dyDescent="0.35">
      <c r="A1617" s="187">
        <v>143</v>
      </c>
      <c r="B1617" s="187">
        <v>11100200300</v>
      </c>
      <c r="C1617" s="663" t="s">
        <v>3013</v>
      </c>
      <c r="D1617" s="664"/>
      <c r="E1617" s="664"/>
      <c r="F1617" s="664"/>
      <c r="G1617" s="664"/>
      <c r="H1617" s="664"/>
      <c r="I1617" s="217"/>
    </row>
    <row r="1618" spans="1:9" ht="15" thickBot="1" x14ac:dyDescent="0.35">
      <c r="A1618" s="188">
        <v>1</v>
      </c>
      <c r="B1618" s="188">
        <v>22020102</v>
      </c>
      <c r="C1618" s="189" t="s">
        <v>3349</v>
      </c>
      <c r="D1618" s="192">
        <v>0</v>
      </c>
      <c r="E1618" s="190">
        <v>3555581</v>
      </c>
      <c r="F1618" s="190">
        <v>4000000</v>
      </c>
      <c r="G1618" s="195">
        <v>4000000</v>
      </c>
      <c r="H1618" s="195">
        <v>3600000</v>
      </c>
      <c r="I1618" s="217"/>
    </row>
    <row r="1619" spans="1:9" ht="15" thickBot="1" x14ac:dyDescent="0.35">
      <c r="A1619" s="188">
        <v>2</v>
      </c>
      <c r="B1619" s="188">
        <v>22020202</v>
      </c>
      <c r="C1619" s="189" t="s">
        <v>3350</v>
      </c>
      <c r="D1619" s="192">
        <v>0</v>
      </c>
      <c r="E1619" s="190">
        <v>888920</v>
      </c>
      <c r="F1619" s="190">
        <v>1000000</v>
      </c>
      <c r="G1619" s="195">
        <v>1000000</v>
      </c>
      <c r="H1619" s="195">
        <v>900000</v>
      </c>
      <c r="I1619" s="217"/>
    </row>
    <row r="1620" spans="1:9" ht="17.399999999999999" thickBot="1" x14ac:dyDescent="0.35">
      <c r="A1620" s="188">
        <v>3</v>
      </c>
      <c r="B1620" s="188">
        <v>22020301</v>
      </c>
      <c r="C1620" s="189" t="s">
        <v>3352</v>
      </c>
      <c r="D1620" s="192">
        <v>0</v>
      </c>
      <c r="E1620" s="190">
        <v>1777830</v>
      </c>
      <c r="F1620" s="190">
        <v>2000000</v>
      </c>
      <c r="G1620" s="195">
        <v>2000000</v>
      </c>
      <c r="H1620" s="195">
        <v>1700000</v>
      </c>
      <c r="I1620" s="217"/>
    </row>
    <row r="1621" spans="1:9" ht="15" thickBot="1" x14ac:dyDescent="0.35">
      <c r="A1621" s="188">
        <v>4</v>
      </c>
      <c r="B1621" s="188">
        <v>22020305</v>
      </c>
      <c r="C1621" s="189" t="s">
        <v>3355</v>
      </c>
      <c r="D1621" s="192">
        <v>0</v>
      </c>
      <c r="E1621" s="190">
        <v>2666746</v>
      </c>
      <c r="F1621" s="190">
        <v>3000000</v>
      </c>
      <c r="G1621" s="195">
        <v>3000000</v>
      </c>
      <c r="H1621" s="195">
        <v>2700000</v>
      </c>
      <c r="I1621" s="217"/>
    </row>
    <row r="1622" spans="1:9" ht="17.399999999999999" thickBot="1" x14ac:dyDescent="0.35">
      <c r="A1622" s="188">
        <v>5</v>
      </c>
      <c r="B1622" s="188">
        <v>22020401</v>
      </c>
      <c r="C1622" s="189" t="s">
        <v>3356</v>
      </c>
      <c r="D1622" s="192">
        <v>0</v>
      </c>
      <c r="E1622" s="190">
        <v>4444177</v>
      </c>
      <c r="F1622" s="190">
        <v>5000000</v>
      </c>
      <c r="G1622" s="195">
        <v>5000000</v>
      </c>
      <c r="H1622" s="195">
        <v>4500000</v>
      </c>
      <c r="I1622" s="217"/>
    </row>
    <row r="1623" spans="1:9" ht="15" thickBot="1" x14ac:dyDescent="0.35">
      <c r="A1623" s="188">
        <v>6</v>
      </c>
      <c r="B1623" s="188">
        <v>22020402</v>
      </c>
      <c r="C1623" s="189" t="s">
        <v>3366</v>
      </c>
      <c r="D1623" s="192">
        <v>0</v>
      </c>
      <c r="E1623" s="190">
        <v>2666746</v>
      </c>
      <c r="F1623" s="190">
        <v>3000000</v>
      </c>
      <c r="G1623" s="195">
        <v>3000000</v>
      </c>
      <c r="H1623" s="195">
        <v>2700000</v>
      </c>
      <c r="I1623" s="217"/>
    </row>
    <row r="1624" spans="1:9" ht="15" thickBot="1" x14ac:dyDescent="0.35">
      <c r="A1624" s="188">
        <v>7</v>
      </c>
      <c r="B1624" s="188">
        <v>22020501</v>
      </c>
      <c r="C1624" s="189" t="s">
        <v>3370</v>
      </c>
      <c r="D1624" s="192">
        <v>0</v>
      </c>
      <c r="E1624" s="190">
        <v>7111323</v>
      </c>
      <c r="F1624" s="190">
        <v>8000000</v>
      </c>
      <c r="G1624" s="195">
        <v>8000000</v>
      </c>
      <c r="H1624" s="195">
        <v>7200000</v>
      </c>
      <c r="I1624" s="217"/>
    </row>
    <row r="1625" spans="1:9" ht="15" thickBot="1" x14ac:dyDescent="0.35">
      <c r="A1625" s="188">
        <v>8</v>
      </c>
      <c r="B1625" s="188">
        <v>22021001</v>
      </c>
      <c r="C1625" s="189" t="s">
        <v>3360</v>
      </c>
      <c r="D1625" s="192">
        <v>0</v>
      </c>
      <c r="E1625" s="190">
        <v>10666665</v>
      </c>
      <c r="F1625" s="190">
        <v>12000000</v>
      </c>
      <c r="G1625" s="195">
        <v>12000000</v>
      </c>
      <c r="H1625" s="195">
        <v>10400000</v>
      </c>
      <c r="I1625" s="217"/>
    </row>
    <row r="1626" spans="1:9" ht="15" thickBot="1" x14ac:dyDescent="0.35">
      <c r="A1626" s="188">
        <v>9</v>
      </c>
      <c r="B1626" s="188">
        <v>22021003</v>
      </c>
      <c r="C1626" s="189" t="s">
        <v>3376</v>
      </c>
      <c r="D1626" s="192">
        <v>0</v>
      </c>
      <c r="E1626" s="190">
        <v>1777830</v>
      </c>
      <c r="F1626" s="190">
        <v>2000000</v>
      </c>
      <c r="G1626" s="195">
        <v>2000000</v>
      </c>
      <c r="H1626" s="195">
        <v>1800000</v>
      </c>
      <c r="I1626" s="217"/>
    </row>
    <row r="1627" spans="1:9" ht="15" thickBot="1" x14ac:dyDescent="0.35">
      <c r="A1627" s="188">
        <v>10</v>
      </c>
      <c r="B1627" s="188">
        <v>22021007</v>
      </c>
      <c r="C1627" s="189" t="s">
        <v>3362</v>
      </c>
      <c r="D1627" s="192">
        <v>0</v>
      </c>
      <c r="E1627" s="190">
        <v>4444182</v>
      </c>
      <c r="F1627" s="190">
        <v>5000000</v>
      </c>
      <c r="G1627" s="195">
        <v>5000000</v>
      </c>
      <c r="H1627" s="195">
        <v>4500000</v>
      </c>
      <c r="I1627" s="217"/>
    </row>
    <row r="1628" spans="1:9" ht="15" thickBot="1" x14ac:dyDescent="0.35">
      <c r="A1628" s="665" t="s">
        <v>365</v>
      </c>
      <c r="B1628" s="666"/>
      <c r="C1628" s="667"/>
      <c r="D1628" s="193">
        <v>0</v>
      </c>
      <c r="E1628" s="191">
        <v>40000000</v>
      </c>
      <c r="F1628" s="191">
        <v>45000000</v>
      </c>
      <c r="G1628" s="196">
        <v>45000000</v>
      </c>
      <c r="H1628" s="196">
        <f>SUM(H1618:H1627)</f>
        <v>40000000</v>
      </c>
      <c r="I1628" s="217"/>
    </row>
    <row r="1629" spans="1:9" ht="15" customHeight="1" thickBot="1" x14ac:dyDescent="0.35">
      <c r="A1629" s="187">
        <v>144</v>
      </c>
      <c r="B1629" s="187">
        <v>12500700300</v>
      </c>
      <c r="C1629" s="663" t="s">
        <v>3050</v>
      </c>
      <c r="D1629" s="664"/>
      <c r="E1629" s="664"/>
      <c r="F1629" s="664"/>
      <c r="G1629" s="664"/>
      <c r="H1629" s="664"/>
      <c r="I1629" s="217"/>
    </row>
    <row r="1630" spans="1:9" ht="15" thickBot="1" x14ac:dyDescent="0.35">
      <c r="A1630" s="188">
        <v>1</v>
      </c>
      <c r="B1630" s="188">
        <v>22020102</v>
      </c>
      <c r="C1630" s="189" t="s">
        <v>3349</v>
      </c>
      <c r="D1630" s="190">
        <v>2377699.98</v>
      </c>
      <c r="E1630" s="190">
        <v>2170000</v>
      </c>
      <c r="F1630" s="190">
        <v>3000000</v>
      </c>
      <c r="G1630" s="195">
        <v>4000000</v>
      </c>
      <c r="H1630" s="195">
        <v>2000000</v>
      </c>
      <c r="I1630" s="217"/>
    </row>
    <row r="1631" spans="1:9" ht="15" thickBot="1" x14ac:dyDescent="0.35">
      <c r="A1631" s="188">
        <v>2</v>
      </c>
      <c r="B1631" s="188">
        <v>22020202</v>
      </c>
      <c r="C1631" s="189" t="s">
        <v>3350</v>
      </c>
      <c r="D1631" s="190">
        <v>960000</v>
      </c>
      <c r="E1631" s="190">
        <v>1072000</v>
      </c>
      <c r="F1631" s="190">
        <v>1500000</v>
      </c>
      <c r="G1631" s="195">
        <v>500000</v>
      </c>
      <c r="H1631" s="195">
        <v>500000</v>
      </c>
      <c r="I1631" s="217"/>
    </row>
    <row r="1632" spans="1:9" ht="17.399999999999999" thickBot="1" x14ac:dyDescent="0.35">
      <c r="A1632" s="188">
        <v>3</v>
      </c>
      <c r="B1632" s="188">
        <v>22020301</v>
      </c>
      <c r="C1632" s="189" t="s">
        <v>3352</v>
      </c>
      <c r="D1632" s="190">
        <v>752400</v>
      </c>
      <c r="E1632" s="190">
        <v>964000</v>
      </c>
      <c r="F1632" s="190">
        <v>2000000</v>
      </c>
      <c r="G1632" s="195">
        <v>2000000</v>
      </c>
      <c r="H1632" s="195">
        <v>1000000</v>
      </c>
      <c r="I1632" s="217"/>
    </row>
    <row r="1633" spans="1:9" ht="15" thickBot="1" x14ac:dyDescent="0.35">
      <c r="A1633" s="188">
        <v>4</v>
      </c>
      <c r="B1633" s="188">
        <v>22020305</v>
      </c>
      <c r="C1633" s="189" t="s">
        <v>3355</v>
      </c>
      <c r="D1633" s="190">
        <v>40000</v>
      </c>
      <c r="E1633" s="190">
        <v>1067100</v>
      </c>
      <c r="F1633" s="190">
        <v>1500000</v>
      </c>
      <c r="G1633" s="195">
        <v>1500000</v>
      </c>
      <c r="H1633" s="195">
        <v>1200000</v>
      </c>
      <c r="I1633" s="217"/>
    </row>
    <row r="1634" spans="1:9" ht="17.399999999999999" thickBot="1" x14ac:dyDescent="0.35">
      <c r="A1634" s="188">
        <v>5</v>
      </c>
      <c r="B1634" s="188">
        <v>22020401</v>
      </c>
      <c r="C1634" s="189" t="s">
        <v>3356</v>
      </c>
      <c r="D1634" s="190">
        <v>280350</v>
      </c>
      <c r="E1634" s="190">
        <v>704000</v>
      </c>
      <c r="F1634" s="190">
        <v>2000000</v>
      </c>
      <c r="G1634" s="195">
        <v>2000000</v>
      </c>
      <c r="H1634" s="195">
        <v>800000</v>
      </c>
      <c r="I1634" s="217"/>
    </row>
    <row r="1635" spans="1:9" ht="15" thickBot="1" x14ac:dyDescent="0.35">
      <c r="A1635" s="188">
        <v>6</v>
      </c>
      <c r="B1635" s="188">
        <v>22020402</v>
      </c>
      <c r="C1635" s="189" t="s">
        <v>3366</v>
      </c>
      <c r="D1635" s="190">
        <v>1025750</v>
      </c>
      <c r="E1635" s="190">
        <v>1057600</v>
      </c>
      <c r="F1635" s="190">
        <v>1500000</v>
      </c>
      <c r="G1635" s="195">
        <v>2000000</v>
      </c>
      <c r="H1635" s="195">
        <v>1000000</v>
      </c>
      <c r="I1635" s="217"/>
    </row>
    <row r="1636" spans="1:9" ht="15" thickBot="1" x14ac:dyDescent="0.35">
      <c r="A1636" s="188">
        <v>7</v>
      </c>
      <c r="B1636" s="188">
        <v>22020501</v>
      </c>
      <c r="C1636" s="189" t="s">
        <v>3370</v>
      </c>
      <c r="D1636" s="190">
        <v>250000</v>
      </c>
      <c r="E1636" s="190">
        <v>236000</v>
      </c>
      <c r="F1636" s="190">
        <v>2500000</v>
      </c>
      <c r="G1636" s="195">
        <v>1000000</v>
      </c>
      <c r="H1636" s="195">
        <v>800000</v>
      </c>
      <c r="I1636" s="217"/>
    </row>
    <row r="1637" spans="1:9" ht="15" thickBot="1" x14ac:dyDescent="0.35">
      <c r="A1637" s="188">
        <v>8</v>
      </c>
      <c r="B1637" s="188">
        <v>22021001</v>
      </c>
      <c r="C1637" s="189" t="s">
        <v>3360</v>
      </c>
      <c r="D1637" s="192">
        <v>0</v>
      </c>
      <c r="E1637" s="192">
        <v>0</v>
      </c>
      <c r="F1637" s="190">
        <v>1000000</v>
      </c>
      <c r="G1637" s="195">
        <v>1000000</v>
      </c>
      <c r="H1637" s="195">
        <v>565800</v>
      </c>
      <c r="I1637" s="217"/>
    </row>
    <row r="1638" spans="1:9" ht="15" thickBot="1" x14ac:dyDescent="0.35">
      <c r="A1638" s="188">
        <v>9</v>
      </c>
      <c r="B1638" s="188">
        <v>22021007</v>
      </c>
      <c r="C1638" s="189" t="s">
        <v>3362</v>
      </c>
      <c r="D1638" s="190">
        <v>980000</v>
      </c>
      <c r="E1638" s="190">
        <v>728500</v>
      </c>
      <c r="F1638" s="190">
        <v>1000000</v>
      </c>
      <c r="G1638" s="195">
        <v>2000000</v>
      </c>
      <c r="H1638" s="195">
        <v>800000</v>
      </c>
      <c r="I1638" s="217"/>
    </row>
    <row r="1639" spans="1:9" ht="15" thickBot="1" x14ac:dyDescent="0.35">
      <c r="A1639" s="665" t="s">
        <v>365</v>
      </c>
      <c r="B1639" s="666"/>
      <c r="C1639" s="667"/>
      <c r="D1639" s="191">
        <v>6666199.9800000004</v>
      </c>
      <c r="E1639" s="191">
        <v>7999200</v>
      </c>
      <c r="F1639" s="191">
        <v>16000000</v>
      </c>
      <c r="G1639" s="196">
        <v>16000000</v>
      </c>
      <c r="H1639" s="196">
        <f>SUM(H1630:H1638)</f>
        <v>8665800</v>
      </c>
      <c r="I1639" s="217"/>
    </row>
    <row r="1640" spans="1:9" ht="15" customHeight="1" thickBot="1" x14ac:dyDescent="0.35">
      <c r="A1640" s="187">
        <v>145</v>
      </c>
      <c r="B1640" s="187">
        <v>23800100500</v>
      </c>
      <c r="C1640" s="663" t="s">
        <v>2699</v>
      </c>
      <c r="D1640" s="664"/>
      <c r="E1640" s="664"/>
      <c r="F1640" s="664"/>
      <c r="G1640" s="664"/>
      <c r="H1640" s="664"/>
      <c r="I1640" s="217"/>
    </row>
    <row r="1641" spans="1:9" ht="15" thickBot="1" x14ac:dyDescent="0.35">
      <c r="A1641" s="188">
        <v>1</v>
      </c>
      <c r="B1641" s="188">
        <v>22020102</v>
      </c>
      <c r="C1641" s="189" t="s">
        <v>3349</v>
      </c>
      <c r="D1641" s="190">
        <v>1400000</v>
      </c>
      <c r="E1641" s="190">
        <v>2300000</v>
      </c>
      <c r="F1641" s="190">
        <v>4000000</v>
      </c>
      <c r="G1641" s="195">
        <v>4000000</v>
      </c>
      <c r="H1641" s="195">
        <v>2500000</v>
      </c>
      <c r="I1641" s="217"/>
    </row>
    <row r="1642" spans="1:9" ht="15" thickBot="1" x14ac:dyDescent="0.35">
      <c r="A1642" s="188">
        <v>2</v>
      </c>
      <c r="B1642" s="188">
        <v>22020201</v>
      </c>
      <c r="C1642" s="189" t="s">
        <v>3363</v>
      </c>
      <c r="D1642" s="192">
        <v>0</v>
      </c>
      <c r="E1642" s="192">
        <v>0</v>
      </c>
      <c r="F1642" s="190">
        <v>500000</v>
      </c>
      <c r="G1642" s="195">
        <v>500000</v>
      </c>
      <c r="H1642" s="195">
        <v>500000</v>
      </c>
      <c r="I1642" s="217"/>
    </row>
    <row r="1643" spans="1:9" ht="15" thickBot="1" x14ac:dyDescent="0.35">
      <c r="A1643" s="188">
        <v>3</v>
      </c>
      <c r="B1643" s="188">
        <v>22020202</v>
      </c>
      <c r="C1643" s="189" t="s">
        <v>3350</v>
      </c>
      <c r="D1643" s="190">
        <v>661500</v>
      </c>
      <c r="E1643" s="190">
        <v>1150000</v>
      </c>
      <c r="F1643" s="190">
        <v>1500000</v>
      </c>
      <c r="G1643" s="195">
        <v>1000000</v>
      </c>
      <c r="H1643" s="195">
        <v>1000000</v>
      </c>
      <c r="I1643" s="217"/>
    </row>
    <row r="1644" spans="1:9" ht="17.399999999999999" thickBot="1" x14ac:dyDescent="0.35">
      <c r="A1644" s="188">
        <v>4</v>
      </c>
      <c r="B1644" s="188">
        <v>22020301</v>
      </c>
      <c r="C1644" s="189" t="s">
        <v>3352</v>
      </c>
      <c r="D1644" s="190">
        <v>200000</v>
      </c>
      <c r="E1644" s="192">
        <v>0</v>
      </c>
      <c r="F1644" s="190">
        <v>800000</v>
      </c>
      <c r="G1644" s="195">
        <v>500000</v>
      </c>
      <c r="H1644" s="195">
        <v>500000</v>
      </c>
      <c r="I1644" s="217"/>
    </row>
    <row r="1645" spans="1:9" ht="15" thickBot="1" x14ac:dyDescent="0.35">
      <c r="A1645" s="188">
        <v>5</v>
      </c>
      <c r="B1645" s="188">
        <v>22020305</v>
      </c>
      <c r="C1645" s="189" t="s">
        <v>3355</v>
      </c>
      <c r="D1645" s="190">
        <v>138500</v>
      </c>
      <c r="E1645" s="192">
        <v>0</v>
      </c>
      <c r="F1645" s="190">
        <v>700000</v>
      </c>
      <c r="G1645" s="195">
        <v>500000</v>
      </c>
      <c r="H1645" s="195">
        <v>500000</v>
      </c>
      <c r="I1645" s="217"/>
    </row>
    <row r="1646" spans="1:9" ht="17.399999999999999" thickBot="1" x14ac:dyDescent="0.35">
      <c r="A1646" s="188">
        <v>6</v>
      </c>
      <c r="B1646" s="188">
        <v>22020401</v>
      </c>
      <c r="C1646" s="189" t="s">
        <v>3356</v>
      </c>
      <c r="D1646" s="190">
        <v>500000</v>
      </c>
      <c r="E1646" s="192">
        <v>0</v>
      </c>
      <c r="F1646" s="190">
        <v>500000</v>
      </c>
      <c r="G1646" s="195">
        <v>1500000</v>
      </c>
      <c r="H1646" s="195">
        <v>950000</v>
      </c>
      <c r="I1646" s="217"/>
    </row>
    <row r="1647" spans="1:9" ht="15" thickBot="1" x14ac:dyDescent="0.35">
      <c r="A1647" s="188">
        <v>7</v>
      </c>
      <c r="B1647" s="188">
        <v>22020402</v>
      </c>
      <c r="C1647" s="189" t="s">
        <v>3366</v>
      </c>
      <c r="D1647" s="190">
        <v>100000</v>
      </c>
      <c r="E1647" s="192">
        <v>0</v>
      </c>
      <c r="F1647" s="190">
        <v>500000</v>
      </c>
      <c r="G1647" s="195">
        <v>500000</v>
      </c>
      <c r="H1647" s="195">
        <v>500000</v>
      </c>
      <c r="I1647" s="217"/>
    </row>
    <row r="1648" spans="1:9" ht="15" thickBot="1" x14ac:dyDescent="0.35">
      <c r="A1648" s="188">
        <v>8</v>
      </c>
      <c r="B1648" s="188">
        <v>22020501</v>
      </c>
      <c r="C1648" s="189" t="s">
        <v>3370</v>
      </c>
      <c r="D1648" s="192">
        <v>0</v>
      </c>
      <c r="E1648" s="192">
        <v>0</v>
      </c>
      <c r="F1648" s="190">
        <v>1500000</v>
      </c>
      <c r="G1648" s="195">
        <v>1500000</v>
      </c>
      <c r="H1648" s="195">
        <v>1500000</v>
      </c>
      <c r="I1648" s="217"/>
    </row>
    <row r="1649" spans="1:9" ht="15" thickBot="1" x14ac:dyDescent="0.35">
      <c r="A1649" s="188">
        <v>9</v>
      </c>
      <c r="B1649" s="188">
        <v>22021001</v>
      </c>
      <c r="C1649" s="189" t="s">
        <v>3360</v>
      </c>
      <c r="D1649" s="190">
        <v>200000</v>
      </c>
      <c r="E1649" s="190">
        <v>750000</v>
      </c>
      <c r="F1649" s="190">
        <v>500000</v>
      </c>
      <c r="G1649" s="195">
        <v>500000</v>
      </c>
      <c r="H1649" s="195">
        <v>500000</v>
      </c>
      <c r="I1649" s="217"/>
    </row>
    <row r="1650" spans="1:9" ht="15" thickBot="1" x14ac:dyDescent="0.35">
      <c r="A1650" s="188">
        <v>10</v>
      </c>
      <c r="B1650" s="188">
        <v>22021003</v>
      </c>
      <c r="C1650" s="189" t="s">
        <v>3376</v>
      </c>
      <c r="D1650" s="190">
        <v>100000</v>
      </c>
      <c r="E1650" s="192">
        <v>0</v>
      </c>
      <c r="F1650" s="190">
        <v>700000</v>
      </c>
      <c r="G1650" s="195">
        <v>500000</v>
      </c>
      <c r="H1650" s="195">
        <v>500000</v>
      </c>
      <c r="I1650" s="217"/>
    </row>
    <row r="1651" spans="1:9" ht="15" thickBot="1" x14ac:dyDescent="0.35">
      <c r="A1651" s="188">
        <v>11</v>
      </c>
      <c r="B1651" s="188">
        <v>22021007</v>
      </c>
      <c r="C1651" s="189" t="s">
        <v>3362</v>
      </c>
      <c r="D1651" s="190">
        <v>200000</v>
      </c>
      <c r="E1651" s="190">
        <v>800000</v>
      </c>
      <c r="F1651" s="190">
        <v>800000</v>
      </c>
      <c r="G1651" s="195">
        <v>1000000</v>
      </c>
      <c r="H1651" s="195">
        <v>800000</v>
      </c>
      <c r="I1651" s="217"/>
    </row>
    <row r="1652" spans="1:9" ht="15" thickBot="1" x14ac:dyDescent="0.35">
      <c r="A1652" s="665" t="s">
        <v>365</v>
      </c>
      <c r="B1652" s="666"/>
      <c r="C1652" s="667"/>
      <c r="D1652" s="191">
        <v>3500000</v>
      </c>
      <c r="E1652" s="191">
        <v>5000000</v>
      </c>
      <c r="F1652" s="191">
        <v>12000000</v>
      </c>
      <c r="G1652" s="196">
        <v>12000000</v>
      </c>
      <c r="H1652" s="196">
        <f>SUM(H1641:H1651)</f>
        <v>9750000</v>
      </c>
      <c r="I1652" s="217"/>
    </row>
    <row r="1653" spans="1:9" ht="15" thickBot="1" x14ac:dyDescent="0.35">
      <c r="A1653" s="187">
        <v>148</v>
      </c>
      <c r="B1653" s="187">
        <v>53500100200</v>
      </c>
      <c r="C1653" s="663" t="s">
        <v>1723</v>
      </c>
      <c r="D1653" s="664"/>
      <c r="E1653" s="664"/>
      <c r="F1653" s="664"/>
      <c r="G1653" s="664"/>
      <c r="H1653" s="670"/>
      <c r="I1653" s="217"/>
    </row>
    <row r="1654" spans="1:9" ht="15" thickBot="1" x14ac:dyDescent="0.35">
      <c r="A1654" s="188">
        <v>1</v>
      </c>
      <c r="B1654" s="188">
        <v>22020102</v>
      </c>
      <c r="C1654" s="189" t="s">
        <v>3349</v>
      </c>
      <c r="D1654" s="192">
        <v>0</v>
      </c>
      <c r="E1654" s="190">
        <v>535000</v>
      </c>
      <c r="F1654" s="190">
        <v>1500000</v>
      </c>
      <c r="G1654" s="195">
        <v>3000000</v>
      </c>
      <c r="H1654" s="195">
        <v>2000000</v>
      </c>
      <c r="I1654" s="217"/>
    </row>
    <row r="1655" spans="1:9" ht="15" thickBot="1" x14ac:dyDescent="0.35">
      <c r="A1655" s="188">
        <v>2</v>
      </c>
      <c r="B1655" s="188">
        <v>22020201</v>
      </c>
      <c r="C1655" s="189" t="s">
        <v>3363</v>
      </c>
      <c r="D1655" s="192">
        <v>0</v>
      </c>
      <c r="E1655" s="190">
        <v>180000</v>
      </c>
      <c r="F1655" s="190">
        <v>300000</v>
      </c>
      <c r="G1655" s="195">
        <v>500000</v>
      </c>
      <c r="H1655" s="195">
        <v>500000</v>
      </c>
      <c r="I1655" s="217"/>
    </row>
    <row r="1656" spans="1:9" ht="15" thickBot="1" x14ac:dyDescent="0.35">
      <c r="A1656" s="188">
        <v>3</v>
      </c>
      <c r="B1656" s="188">
        <v>22020202</v>
      </c>
      <c r="C1656" s="189" t="s">
        <v>3350</v>
      </c>
      <c r="D1656" s="192">
        <v>0</v>
      </c>
      <c r="E1656" s="190">
        <v>50000</v>
      </c>
      <c r="F1656" s="190">
        <v>300000</v>
      </c>
      <c r="G1656" s="195">
        <v>500000</v>
      </c>
      <c r="H1656" s="195">
        <v>500000</v>
      </c>
      <c r="I1656" s="217"/>
    </row>
    <row r="1657" spans="1:9" ht="17.399999999999999" thickBot="1" x14ac:dyDescent="0.35">
      <c r="A1657" s="188">
        <v>4</v>
      </c>
      <c r="B1657" s="188">
        <v>22020301</v>
      </c>
      <c r="C1657" s="189" t="s">
        <v>3352</v>
      </c>
      <c r="D1657" s="192">
        <v>0</v>
      </c>
      <c r="E1657" s="190">
        <v>535000</v>
      </c>
      <c r="F1657" s="190">
        <v>600000</v>
      </c>
      <c r="G1657" s="195">
        <v>2000000</v>
      </c>
      <c r="H1657" s="195">
        <v>800000</v>
      </c>
      <c r="I1657" s="217"/>
    </row>
    <row r="1658" spans="1:9" ht="15" thickBot="1" x14ac:dyDescent="0.35">
      <c r="A1658" s="188">
        <v>5</v>
      </c>
      <c r="B1658" s="188">
        <v>22020306</v>
      </c>
      <c r="C1658" s="189" t="s">
        <v>3383</v>
      </c>
      <c r="D1658" s="192">
        <v>0</v>
      </c>
      <c r="E1658" s="190">
        <v>45000</v>
      </c>
      <c r="F1658" s="190">
        <v>250000</v>
      </c>
      <c r="G1658" s="195">
        <v>500000</v>
      </c>
      <c r="H1658" s="195">
        <v>500000</v>
      </c>
      <c r="I1658" s="217"/>
    </row>
    <row r="1659" spans="1:9" ht="17.399999999999999" thickBot="1" x14ac:dyDescent="0.35">
      <c r="A1659" s="188">
        <v>6</v>
      </c>
      <c r="B1659" s="188">
        <v>22020401</v>
      </c>
      <c r="C1659" s="189" t="s">
        <v>3356</v>
      </c>
      <c r="D1659" s="192">
        <v>0</v>
      </c>
      <c r="E1659" s="190">
        <v>460000</v>
      </c>
      <c r="F1659" s="190">
        <v>600000</v>
      </c>
      <c r="G1659" s="195">
        <v>2000000</v>
      </c>
      <c r="H1659" s="195">
        <v>1800000</v>
      </c>
      <c r="I1659" s="217"/>
    </row>
    <row r="1660" spans="1:9" ht="15" thickBot="1" x14ac:dyDescent="0.35">
      <c r="A1660" s="188">
        <v>7</v>
      </c>
      <c r="B1660" s="188">
        <v>22020501</v>
      </c>
      <c r="C1660" s="189" t="s">
        <v>3370</v>
      </c>
      <c r="D1660" s="192">
        <v>0</v>
      </c>
      <c r="E1660" s="190">
        <v>545000</v>
      </c>
      <c r="F1660" s="190">
        <v>750000</v>
      </c>
      <c r="G1660" s="195">
        <v>2500000</v>
      </c>
      <c r="H1660" s="195">
        <v>2000000</v>
      </c>
      <c r="I1660" s="217"/>
    </row>
    <row r="1661" spans="1:9" ht="15" thickBot="1" x14ac:dyDescent="0.35">
      <c r="A1661" s="188">
        <v>8</v>
      </c>
      <c r="B1661" s="188">
        <v>22021001</v>
      </c>
      <c r="C1661" s="189" t="s">
        <v>3360</v>
      </c>
      <c r="D1661" s="192">
        <v>0</v>
      </c>
      <c r="E1661" s="190">
        <v>140000</v>
      </c>
      <c r="F1661" s="190">
        <v>400000</v>
      </c>
      <c r="G1661" s="195">
        <v>500000</v>
      </c>
      <c r="H1661" s="195">
        <v>500000</v>
      </c>
      <c r="I1661" s="217"/>
    </row>
    <row r="1662" spans="1:9" ht="15" thickBot="1" x14ac:dyDescent="0.35">
      <c r="A1662" s="188">
        <v>9</v>
      </c>
      <c r="B1662" s="188">
        <v>22021007</v>
      </c>
      <c r="C1662" s="189" t="s">
        <v>3362</v>
      </c>
      <c r="D1662" s="192">
        <v>0</v>
      </c>
      <c r="E1662" s="190">
        <v>135000</v>
      </c>
      <c r="F1662" s="190">
        <v>300000</v>
      </c>
      <c r="G1662" s="195">
        <v>500000</v>
      </c>
      <c r="H1662" s="195">
        <v>500000</v>
      </c>
      <c r="I1662" s="217"/>
    </row>
    <row r="1663" spans="1:9" ht="15" thickBot="1" x14ac:dyDescent="0.35">
      <c r="A1663" s="665" t="s">
        <v>365</v>
      </c>
      <c r="B1663" s="666"/>
      <c r="C1663" s="667"/>
      <c r="D1663" s="193">
        <v>0</v>
      </c>
      <c r="E1663" s="191">
        <v>2625000</v>
      </c>
      <c r="F1663" s="191">
        <v>5000000</v>
      </c>
      <c r="G1663" s="196">
        <v>12000000</v>
      </c>
      <c r="H1663" s="196">
        <f>SUM(H1654:H1662)</f>
        <v>9100000</v>
      </c>
      <c r="I1663" s="217"/>
    </row>
    <row r="1664" spans="1:9" ht="15" customHeight="1" thickBot="1" x14ac:dyDescent="0.35">
      <c r="A1664" s="187">
        <v>149</v>
      </c>
      <c r="B1664" s="187">
        <v>23800100600</v>
      </c>
      <c r="C1664" s="663" t="s">
        <v>3170</v>
      </c>
      <c r="D1664" s="664"/>
      <c r="E1664" s="664"/>
      <c r="F1664" s="664"/>
      <c r="G1664" s="664"/>
      <c r="H1664" s="664"/>
      <c r="I1664" s="217"/>
    </row>
    <row r="1665" spans="1:9" ht="15" thickBot="1" x14ac:dyDescent="0.35">
      <c r="A1665" s="188">
        <v>1</v>
      </c>
      <c r="B1665" s="188">
        <v>22020102</v>
      </c>
      <c r="C1665" s="189" t="s">
        <v>3349</v>
      </c>
      <c r="D1665" s="192">
        <v>0</v>
      </c>
      <c r="E1665" s="190">
        <v>5240000</v>
      </c>
      <c r="F1665" s="190">
        <v>5500000</v>
      </c>
      <c r="G1665" s="195">
        <v>6500000</v>
      </c>
      <c r="H1665" s="195">
        <v>5500000</v>
      </c>
      <c r="I1665" s="217"/>
    </row>
    <row r="1666" spans="1:9" ht="15" thickBot="1" x14ac:dyDescent="0.35">
      <c r="A1666" s="188">
        <v>2</v>
      </c>
      <c r="B1666" s="188">
        <v>22020201</v>
      </c>
      <c r="C1666" s="189" t="s">
        <v>3363</v>
      </c>
      <c r="D1666" s="192">
        <v>0</v>
      </c>
      <c r="E1666" s="190">
        <v>360000</v>
      </c>
      <c r="F1666" s="190">
        <v>500000</v>
      </c>
      <c r="G1666" s="195">
        <v>500000</v>
      </c>
      <c r="H1666" s="195">
        <v>500000</v>
      </c>
      <c r="I1666" s="217"/>
    </row>
    <row r="1667" spans="1:9" ht="15" thickBot="1" x14ac:dyDescent="0.35">
      <c r="A1667" s="188">
        <v>3</v>
      </c>
      <c r="B1667" s="188">
        <v>22020202</v>
      </c>
      <c r="C1667" s="189" t="s">
        <v>3350</v>
      </c>
      <c r="D1667" s="192">
        <v>0</v>
      </c>
      <c r="E1667" s="190">
        <v>560000</v>
      </c>
      <c r="F1667" s="190">
        <v>600000</v>
      </c>
      <c r="G1667" s="195">
        <v>600000</v>
      </c>
      <c r="H1667" s="195">
        <v>600000</v>
      </c>
      <c r="I1667" s="217"/>
    </row>
    <row r="1668" spans="1:9" ht="17.399999999999999" thickBot="1" x14ac:dyDescent="0.35">
      <c r="A1668" s="188">
        <v>4</v>
      </c>
      <c r="B1668" s="188">
        <v>22020301</v>
      </c>
      <c r="C1668" s="189" t="s">
        <v>3352</v>
      </c>
      <c r="D1668" s="192">
        <v>0</v>
      </c>
      <c r="E1668" s="190">
        <v>1092000</v>
      </c>
      <c r="F1668" s="190">
        <v>1200000</v>
      </c>
      <c r="G1668" s="195">
        <v>1200000</v>
      </c>
      <c r="H1668" s="195">
        <v>1200000</v>
      </c>
      <c r="I1668" s="217"/>
    </row>
    <row r="1669" spans="1:9" ht="15" thickBot="1" x14ac:dyDescent="0.35">
      <c r="A1669" s="188">
        <v>5</v>
      </c>
      <c r="B1669" s="188">
        <v>22020306</v>
      </c>
      <c r="C1669" s="189" t="s">
        <v>3383</v>
      </c>
      <c r="D1669" s="192">
        <v>0</v>
      </c>
      <c r="E1669" s="190">
        <v>690000</v>
      </c>
      <c r="F1669" s="190">
        <v>800000</v>
      </c>
      <c r="G1669" s="195">
        <v>800000</v>
      </c>
      <c r="H1669" s="195">
        <v>800000</v>
      </c>
      <c r="I1669" s="217"/>
    </row>
    <row r="1670" spans="1:9" ht="17.399999999999999" thickBot="1" x14ac:dyDescent="0.35">
      <c r="A1670" s="188">
        <v>6</v>
      </c>
      <c r="B1670" s="188">
        <v>22020401</v>
      </c>
      <c r="C1670" s="189" t="s">
        <v>3356</v>
      </c>
      <c r="D1670" s="192">
        <v>0</v>
      </c>
      <c r="E1670" s="190">
        <v>1345000</v>
      </c>
      <c r="F1670" s="190">
        <v>1500000</v>
      </c>
      <c r="G1670" s="195">
        <v>2500000</v>
      </c>
      <c r="H1670" s="195">
        <v>1750000</v>
      </c>
      <c r="I1670" s="217"/>
    </row>
    <row r="1671" spans="1:9" ht="15" thickBot="1" x14ac:dyDescent="0.35">
      <c r="A1671" s="188">
        <v>7</v>
      </c>
      <c r="B1671" s="188">
        <v>22020402</v>
      </c>
      <c r="C1671" s="189" t="s">
        <v>3366</v>
      </c>
      <c r="D1671" s="192">
        <v>0</v>
      </c>
      <c r="E1671" s="190">
        <v>685000</v>
      </c>
      <c r="F1671" s="190">
        <v>800000</v>
      </c>
      <c r="G1671" s="195">
        <v>800000</v>
      </c>
      <c r="H1671" s="195">
        <v>800000</v>
      </c>
      <c r="I1671" s="217"/>
    </row>
    <row r="1672" spans="1:9" ht="15" thickBot="1" x14ac:dyDescent="0.35">
      <c r="A1672" s="188">
        <v>8</v>
      </c>
      <c r="B1672" s="188">
        <v>22020501</v>
      </c>
      <c r="C1672" s="189" t="s">
        <v>3370</v>
      </c>
      <c r="D1672" s="192">
        <v>0</v>
      </c>
      <c r="E1672" s="190">
        <v>2715000</v>
      </c>
      <c r="F1672" s="190">
        <v>3000000</v>
      </c>
      <c r="G1672" s="195">
        <v>4000000</v>
      </c>
      <c r="H1672" s="195">
        <v>4000000</v>
      </c>
      <c r="I1672" s="217"/>
    </row>
    <row r="1673" spans="1:9" ht="15" thickBot="1" x14ac:dyDescent="0.35">
      <c r="A1673" s="188">
        <v>9</v>
      </c>
      <c r="B1673" s="188">
        <v>22021001</v>
      </c>
      <c r="C1673" s="189" t="s">
        <v>3360</v>
      </c>
      <c r="D1673" s="192">
        <v>0</v>
      </c>
      <c r="E1673" s="190">
        <v>275000</v>
      </c>
      <c r="F1673" s="190">
        <v>300000</v>
      </c>
      <c r="G1673" s="195">
        <v>300000</v>
      </c>
      <c r="H1673" s="195">
        <v>300000</v>
      </c>
      <c r="I1673" s="217"/>
    </row>
    <row r="1674" spans="1:9" ht="15" thickBot="1" x14ac:dyDescent="0.35">
      <c r="A1674" s="188">
        <v>10</v>
      </c>
      <c r="B1674" s="188">
        <v>22021007</v>
      </c>
      <c r="C1674" s="189" t="s">
        <v>3362</v>
      </c>
      <c r="D1674" s="192">
        <v>0</v>
      </c>
      <c r="E1674" s="190">
        <v>705000</v>
      </c>
      <c r="F1674" s="190">
        <v>800000</v>
      </c>
      <c r="G1674" s="195">
        <v>800000</v>
      </c>
      <c r="H1674" s="195">
        <v>800000</v>
      </c>
      <c r="I1674" s="217"/>
    </row>
    <row r="1675" spans="1:9" ht="15" thickBot="1" x14ac:dyDescent="0.35">
      <c r="A1675" s="665" t="s">
        <v>365</v>
      </c>
      <c r="B1675" s="666"/>
      <c r="C1675" s="667"/>
      <c r="D1675" s="193">
        <v>0</v>
      </c>
      <c r="E1675" s="191">
        <v>13667000</v>
      </c>
      <c r="F1675" s="191">
        <v>15000000</v>
      </c>
      <c r="G1675" s="196">
        <v>18000000</v>
      </c>
      <c r="H1675" s="196">
        <f>SUM(H1665:H1674)</f>
        <v>16250000</v>
      </c>
      <c r="I1675" s="217"/>
    </row>
    <row r="1676" spans="1:9" ht="15" thickBot="1" x14ac:dyDescent="0.35">
      <c r="A1676" s="187">
        <v>150</v>
      </c>
      <c r="B1676" s="187">
        <v>22000100400</v>
      </c>
      <c r="C1676" s="663" t="s">
        <v>3163</v>
      </c>
      <c r="D1676" s="664"/>
      <c r="E1676" s="664"/>
      <c r="F1676" s="664"/>
      <c r="G1676" s="664"/>
      <c r="H1676" s="664"/>
      <c r="I1676" s="217"/>
    </row>
    <row r="1677" spans="1:9" ht="15" thickBot="1" x14ac:dyDescent="0.35">
      <c r="A1677" s="188">
        <v>1</v>
      </c>
      <c r="B1677" s="188">
        <v>22020102</v>
      </c>
      <c r="C1677" s="189" t="s">
        <v>3349</v>
      </c>
      <c r="D1677" s="192">
        <v>0</v>
      </c>
      <c r="E1677" s="190">
        <v>1200000</v>
      </c>
      <c r="F1677" s="190">
        <v>2000000</v>
      </c>
      <c r="G1677" s="195">
        <v>2000000</v>
      </c>
      <c r="H1677" s="195">
        <v>2000000</v>
      </c>
      <c r="I1677" s="217"/>
    </row>
    <row r="1678" spans="1:9" ht="15" thickBot="1" x14ac:dyDescent="0.35">
      <c r="A1678" s="188">
        <v>2</v>
      </c>
      <c r="B1678" s="188">
        <v>22020202</v>
      </c>
      <c r="C1678" s="189" t="s">
        <v>3350</v>
      </c>
      <c r="D1678" s="192">
        <v>0</v>
      </c>
      <c r="E1678" s="190">
        <v>800000</v>
      </c>
      <c r="F1678" s="190">
        <v>1200000</v>
      </c>
      <c r="G1678" s="195">
        <v>1200000</v>
      </c>
      <c r="H1678" s="195">
        <v>1200000</v>
      </c>
      <c r="I1678" s="217"/>
    </row>
    <row r="1679" spans="1:9" ht="17.399999999999999" thickBot="1" x14ac:dyDescent="0.35">
      <c r="A1679" s="188">
        <v>3</v>
      </c>
      <c r="B1679" s="188">
        <v>22020301</v>
      </c>
      <c r="C1679" s="189" t="s">
        <v>3352</v>
      </c>
      <c r="D1679" s="192">
        <v>0</v>
      </c>
      <c r="E1679" s="190">
        <v>725000</v>
      </c>
      <c r="F1679" s="190">
        <v>1000000</v>
      </c>
      <c r="G1679" s="195">
        <v>1000000</v>
      </c>
      <c r="H1679" s="195">
        <v>1000000</v>
      </c>
      <c r="I1679" s="217"/>
    </row>
    <row r="1680" spans="1:9" ht="15" thickBot="1" x14ac:dyDescent="0.35">
      <c r="A1680" s="188">
        <v>4</v>
      </c>
      <c r="B1680" s="188">
        <v>22020305</v>
      </c>
      <c r="C1680" s="189" t="s">
        <v>3355</v>
      </c>
      <c r="D1680" s="192">
        <v>0</v>
      </c>
      <c r="E1680" s="190">
        <v>550000</v>
      </c>
      <c r="F1680" s="190">
        <v>900000</v>
      </c>
      <c r="G1680" s="195">
        <v>900000</v>
      </c>
      <c r="H1680" s="195">
        <v>900000</v>
      </c>
      <c r="I1680" s="217"/>
    </row>
    <row r="1681" spans="1:9" ht="17.399999999999999" thickBot="1" x14ac:dyDescent="0.35">
      <c r="A1681" s="188">
        <v>5</v>
      </c>
      <c r="B1681" s="188">
        <v>22020401</v>
      </c>
      <c r="C1681" s="189" t="s">
        <v>3356</v>
      </c>
      <c r="D1681" s="192">
        <v>0</v>
      </c>
      <c r="E1681" s="190">
        <v>445000</v>
      </c>
      <c r="F1681" s="190">
        <v>600000</v>
      </c>
      <c r="G1681" s="195">
        <v>600000</v>
      </c>
      <c r="H1681" s="195">
        <v>600000</v>
      </c>
      <c r="I1681" s="217"/>
    </row>
    <row r="1682" spans="1:9" ht="15" thickBot="1" x14ac:dyDescent="0.35">
      <c r="A1682" s="188">
        <v>6</v>
      </c>
      <c r="B1682" s="188">
        <v>22020402</v>
      </c>
      <c r="C1682" s="189" t="s">
        <v>3366</v>
      </c>
      <c r="D1682" s="192">
        <v>0</v>
      </c>
      <c r="E1682" s="190">
        <v>180000</v>
      </c>
      <c r="F1682" s="190">
        <v>300000</v>
      </c>
      <c r="G1682" s="195">
        <v>300000</v>
      </c>
      <c r="H1682" s="195">
        <v>300000</v>
      </c>
      <c r="I1682" s="217"/>
    </row>
    <row r="1683" spans="1:9" ht="15" thickBot="1" x14ac:dyDescent="0.35">
      <c r="A1683" s="188">
        <v>7</v>
      </c>
      <c r="B1683" s="188">
        <v>22020501</v>
      </c>
      <c r="C1683" s="189" t="s">
        <v>3370</v>
      </c>
      <c r="D1683" s="192">
        <v>0</v>
      </c>
      <c r="E1683" s="190">
        <v>1800500</v>
      </c>
      <c r="F1683" s="190">
        <v>2300000</v>
      </c>
      <c r="G1683" s="195">
        <v>2300000</v>
      </c>
      <c r="H1683" s="195">
        <v>2300000</v>
      </c>
      <c r="I1683" s="217"/>
    </row>
    <row r="1684" spans="1:9" ht="15" thickBot="1" x14ac:dyDescent="0.35">
      <c r="A1684" s="188">
        <v>8</v>
      </c>
      <c r="B1684" s="188">
        <v>22020712</v>
      </c>
      <c r="C1684" s="189" t="s">
        <v>3381</v>
      </c>
      <c r="D1684" s="192">
        <v>0</v>
      </c>
      <c r="E1684" s="190">
        <v>100000</v>
      </c>
      <c r="F1684" s="190">
        <v>200000</v>
      </c>
      <c r="G1684" s="195">
        <v>200000</v>
      </c>
      <c r="H1684" s="195">
        <v>200000</v>
      </c>
      <c r="I1684" s="217"/>
    </row>
    <row r="1685" spans="1:9" ht="15" thickBot="1" x14ac:dyDescent="0.35">
      <c r="A1685" s="188">
        <v>9</v>
      </c>
      <c r="B1685" s="188">
        <v>22021001</v>
      </c>
      <c r="C1685" s="189" t="s">
        <v>3360</v>
      </c>
      <c r="D1685" s="192">
        <v>0</v>
      </c>
      <c r="E1685" s="190">
        <v>999500</v>
      </c>
      <c r="F1685" s="190">
        <v>1800000</v>
      </c>
      <c r="G1685" s="195">
        <v>1800000</v>
      </c>
      <c r="H1685" s="195">
        <v>1800000</v>
      </c>
      <c r="I1685" s="217"/>
    </row>
    <row r="1686" spans="1:9" ht="15" thickBot="1" x14ac:dyDescent="0.35">
      <c r="A1686" s="188">
        <v>10</v>
      </c>
      <c r="B1686" s="188">
        <v>22021007</v>
      </c>
      <c r="C1686" s="189" t="s">
        <v>3362</v>
      </c>
      <c r="D1686" s="192">
        <v>0</v>
      </c>
      <c r="E1686" s="190">
        <v>1200000</v>
      </c>
      <c r="F1686" s="190">
        <v>1700000</v>
      </c>
      <c r="G1686" s="195">
        <v>1700000</v>
      </c>
      <c r="H1686" s="195">
        <v>1700000</v>
      </c>
      <c r="I1686" s="217"/>
    </row>
    <row r="1687" spans="1:9" ht="15" thickBot="1" x14ac:dyDescent="0.35">
      <c r="A1687" s="665" t="s">
        <v>365</v>
      </c>
      <c r="B1687" s="666"/>
      <c r="C1687" s="667"/>
      <c r="D1687" s="193">
        <v>0</v>
      </c>
      <c r="E1687" s="191">
        <v>8000000</v>
      </c>
      <c r="F1687" s="191">
        <v>12000000</v>
      </c>
      <c r="G1687" s="196">
        <v>12000000</v>
      </c>
      <c r="H1687" s="196">
        <f>SUM(H1677:H1686)</f>
        <v>12000000</v>
      </c>
      <c r="I1687" s="217"/>
    </row>
    <row r="1688" spans="1:9" ht="15" thickBot="1" x14ac:dyDescent="0.35">
      <c r="A1688" s="187">
        <v>151</v>
      </c>
      <c r="B1688" s="187">
        <v>52100200100</v>
      </c>
      <c r="C1688" s="663" t="s">
        <v>371</v>
      </c>
      <c r="D1688" s="664"/>
      <c r="E1688" s="664"/>
      <c r="F1688" s="664"/>
      <c r="G1688" s="664"/>
      <c r="H1688" s="664"/>
      <c r="I1688" s="217"/>
    </row>
    <row r="1689" spans="1:9" ht="15" thickBot="1" x14ac:dyDescent="0.35">
      <c r="A1689" s="188">
        <v>1</v>
      </c>
      <c r="B1689" s="188">
        <v>22020102</v>
      </c>
      <c r="C1689" s="189" t="s">
        <v>3349</v>
      </c>
      <c r="D1689" s="192">
        <v>0</v>
      </c>
      <c r="E1689" s="192">
        <v>0</v>
      </c>
      <c r="F1689" s="192">
        <v>0</v>
      </c>
      <c r="G1689" s="195">
        <v>5000000</v>
      </c>
      <c r="H1689" s="195">
        <v>3000000</v>
      </c>
      <c r="I1689" s="217"/>
    </row>
    <row r="1690" spans="1:9" ht="15" thickBot="1" x14ac:dyDescent="0.35">
      <c r="A1690" s="188">
        <v>2</v>
      </c>
      <c r="B1690" s="188">
        <v>22020201</v>
      </c>
      <c r="C1690" s="189" t="s">
        <v>3363</v>
      </c>
      <c r="D1690" s="192">
        <v>0</v>
      </c>
      <c r="E1690" s="192">
        <v>0</v>
      </c>
      <c r="F1690" s="192">
        <v>0</v>
      </c>
      <c r="G1690" s="195">
        <v>100000</v>
      </c>
      <c r="H1690" s="195">
        <v>100000</v>
      </c>
      <c r="I1690" s="217"/>
    </row>
    <row r="1691" spans="1:9" ht="15" thickBot="1" x14ac:dyDescent="0.35">
      <c r="A1691" s="188">
        <v>3</v>
      </c>
      <c r="B1691" s="188">
        <v>22020202</v>
      </c>
      <c r="C1691" s="189" t="s">
        <v>3350</v>
      </c>
      <c r="D1691" s="192">
        <v>0</v>
      </c>
      <c r="E1691" s="192">
        <v>0</v>
      </c>
      <c r="F1691" s="192">
        <v>0</v>
      </c>
      <c r="G1691" s="195">
        <v>450000</v>
      </c>
      <c r="H1691" s="195">
        <v>450000</v>
      </c>
      <c r="I1691" s="217"/>
    </row>
    <row r="1692" spans="1:9" ht="17.399999999999999" thickBot="1" x14ac:dyDescent="0.35">
      <c r="A1692" s="188">
        <v>4</v>
      </c>
      <c r="B1692" s="188">
        <v>22020301</v>
      </c>
      <c r="C1692" s="189" t="s">
        <v>3352</v>
      </c>
      <c r="D1692" s="192">
        <v>0</v>
      </c>
      <c r="E1692" s="192">
        <v>0</v>
      </c>
      <c r="F1692" s="192">
        <v>0</v>
      </c>
      <c r="G1692" s="195">
        <v>1650000</v>
      </c>
      <c r="H1692" s="195">
        <v>1650000</v>
      </c>
      <c r="I1692" s="217"/>
    </row>
    <row r="1693" spans="1:9" ht="15" thickBot="1" x14ac:dyDescent="0.35">
      <c r="A1693" s="188">
        <v>5</v>
      </c>
      <c r="B1693" s="188">
        <v>22020303</v>
      </c>
      <c r="C1693" s="189" t="s">
        <v>3353</v>
      </c>
      <c r="D1693" s="192">
        <v>0</v>
      </c>
      <c r="E1693" s="192">
        <v>0</v>
      </c>
      <c r="F1693" s="192">
        <v>0</v>
      </c>
      <c r="G1693" s="195">
        <v>60000</v>
      </c>
      <c r="H1693" s="195">
        <v>60000</v>
      </c>
      <c r="I1693" s="217"/>
    </row>
    <row r="1694" spans="1:9" ht="17.399999999999999" thickBot="1" x14ac:dyDescent="0.35">
      <c r="A1694" s="188">
        <v>6</v>
      </c>
      <c r="B1694" s="188">
        <v>22020401</v>
      </c>
      <c r="C1694" s="189" t="s">
        <v>3356</v>
      </c>
      <c r="D1694" s="192">
        <v>0</v>
      </c>
      <c r="E1694" s="192">
        <v>0</v>
      </c>
      <c r="F1694" s="192">
        <v>0</v>
      </c>
      <c r="G1694" s="195">
        <v>1640000</v>
      </c>
      <c r="H1694" s="195">
        <v>1640000</v>
      </c>
      <c r="I1694" s="217"/>
    </row>
    <row r="1695" spans="1:9" ht="15" thickBot="1" x14ac:dyDescent="0.35">
      <c r="A1695" s="188">
        <v>7</v>
      </c>
      <c r="B1695" s="188">
        <v>22020402</v>
      </c>
      <c r="C1695" s="189" t="s">
        <v>3366</v>
      </c>
      <c r="D1695" s="192">
        <v>0</v>
      </c>
      <c r="E1695" s="192">
        <v>0</v>
      </c>
      <c r="F1695" s="192">
        <v>0</v>
      </c>
      <c r="G1695" s="195">
        <v>300000</v>
      </c>
      <c r="H1695" s="195">
        <v>300000</v>
      </c>
      <c r="I1695" s="217"/>
    </row>
    <row r="1696" spans="1:9" ht="15" thickBot="1" x14ac:dyDescent="0.35">
      <c r="A1696" s="188">
        <v>8</v>
      </c>
      <c r="B1696" s="188">
        <v>22020501</v>
      </c>
      <c r="C1696" s="189" t="s">
        <v>3370</v>
      </c>
      <c r="D1696" s="192">
        <v>0</v>
      </c>
      <c r="E1696" s="192">
        <v>0</v>
      </c>
      <c r="F1696" s="192">
        <v>0</v>
      </c>
      <c r="G1696" s="195">
        <v>2000000</v>
      </c>
      <c r="H1696" s="195">
        <v>2000000</v>
      </c>
      <c r="I1696" s="217"/>
    </row>
    <row r="1697" spans="1:9" ht="15" thickBot="1" x14ac:dyDescent="0.35">
      <c r="A1697" s="188">
        <v>9</v>
      </c>
      <c r="B1697" s="188">
        <v>22021001</v>
      </c>
      <c r="C1697" s="189" t="s">
        <v>3360</v>
      </c>
      <c r="D1697" s="192">
        <v>0</v>
      </c>
      <c r="E1697" s="192">
        <v>0</v>
      </c>
      <c r="F1697" s="192">
        <v>0</v>
      </c>
      <c r="G1697" s="195">
        <v>200000</v>
      </c>
      <c r="H1697" s="195">
        <v>200000</v>
      </c>
      <c r="I1697" s="217"/>
    </row>
    <row r="1698" spans="1:9" ht="15" thickBot="1" x14ac:dyDescent="0.35">
      <c r="A1698" s="188">
        <v>10</v>
      </c>
      <c r="B1698" s="188">
        <v>22021003</v>
      </c>
      <c r="C1698" s="189" t="s">
        <v>3376</v>
      </c>
      <c r="D1698" s="192">
        <v>0</v>
      </c>
      <c r="E1698" s="192">
        <v>0</v>
      </c>
      <c r="F1698" s="192">
        <v>0</v>
      </c>
      <c r="G1698" s="195">
        <v>250000</v>
      </c>
      <c r="H1698" s="195">
        <v>250000</v>
      </c>
      <c r="I1698" s="217"/>
    </row>
    <row r="1699" spans="1:9" ht="15" thickBot="1" x14ac:dyDescent="0.35">
      <c r="A1699" s="188">
        <v>11</v>
      </c>
      <c r="B1699" s="188">
        <v>22021007</v>
      </c>
      <c r="C1699" s="189" t="s">
        <v>3362</v>
      </c>
      <c r="D1699" s="192">
        <v>0</v>
      </c>
      <c r="E1699" s="192">
        <v>0</v>
      </c>
      <c r="F1699" s="192">
        <v>0</v>
      </c>
      <c r="G1699" s="195">
        <v>350000</v>
      </c>
      <c r="H1699" s="195">
        <v>350000</v>
      </c>
      <c r="I1699" s="217"/>
    </row>
    <row r="1700" spans="1:9" ht="15" thickBot="1" x14ac:dyDescent="0.35">
      <c r="A1700" s="665" t="s">
        <v>365</v>
      </c>
      <c r="B1700" s="666"/>
      <c r="C1700" s="667"/>
      <c r="D1700" s="193">
        <v>0</v>
      </c>
      <c r="E1700" s="193">
        <v>0</v>
      </c>
      <c r="F1700" s="193">
        <v>0</v>
      </c>
      <c r="G1700" s="196">
        <v>12000000</v>
      </c>
      <c r="H1700" s="196">
        <f>SUM(H1689:H1699)</f>
        <v>10000000</v>
      </c>
      <c r="I1700" s="217"/>
    </row>
    <row r="1701" spans="1:9" ht="15" customHeight="1" thickBot="1" x14ac:dyDescent="0.35">
      <c r="A1701" s="187">
        <v>152</v>
      </c>
      <c r="B1701" s="187">
        <v>25200100100</v>
      </c>
      <c r="C1701" s="663" t="s">
        <v>1569</v>
      </c>
      <c r="D1701" s="664"/>
      <c r="E1701" s="664"/>
      <c r="F1701" s="664"/>
      <c r="G1701" s="664"/>
      <c r="H1701" s="664"/>
      <c r="I1701" s="217"/>
    </row>
    <row r="1702" spans="1:9" ht="15" thickBot="1" x14ac:dyDescent="0.35">
      <c r="A1702" s="188">
        <v>1</v>
      </c>
      <c r="B1702" s="188">
        <v>22020102</v>
      </c>
      <c r="C1702" s="189" t="s">
        <v>3349</v>
      </c>
      <c r="D1702" s="192">
        <v>0</v>
      </c>
      <c r="E1702" s="192">
        <v>0</v>
      </c>
      <c r="F1702" s="190">
        <v>1500000</v>
      </c>
      <c r="G1702" s="195">
        <v>4500000</v>
      </c>
      <c r="H1702" s="195">
        <v>4100000</v>
      </c>
      <c r="I1702" s="217"/>
    </row>
    <row r="1703" spans="1:9" ht="15" thickBot="1" x14ac:dyDescent="0.35">
      <c r="A1703" s="188">
        <v>2</v>
      </c>
      <c r="B1703" s="188">
        <v>22020201</v>
      </c>
      <c r="C1703" s="189" t="s">
        <v>3363</v>
      </c>
      <c r="D1703" s="192">
        <v>0</v>
      </c>
      <c r="E1703" s="192">
        <v>0</v>
      </c>
      <c r="F1703" s="192">
        <v>0</v>
      </c>
      <c r="G1703" s="195">
        <v>800000</v>
      </c>
      <c r="H1703" s="195">
        <v>800000</v>
      </c>
      <c r="I1703" s="217"/>
    </row>
    <row r="1704" spans="1:9" ht="15" thickBot="1" x14ac:dyDescent="0.35">
      <c r="A1704" s="188">
        <v>3</v>
      </c>
      <c r="B1704" s="188">
        <v>22020202</v>
      </c>
      <c r="C1704" s="189" t="s">
        <v>3350</v>
      </c>
      <c r="D1704" s="192">
        <v>0</v>
      </c>
      <c r="E1704" s="192">
        <v>0</v>
      </c>
      <c r="F1704" s="190">
        <v>1300000</v>
      </c>
      <c r="G1704" s="195">
        <v>500000</v>
      </c>
      <c r="H1704" s="195">
        <v>500000</v>
      </c>
      <c r="I1704" s="217"/>
    </row>
    <row r="1705" spans="1:9" ht="17.399999999999999" thickBot="1" x14ac:dyDescent="0.35">
      <c r="A1705" s="188">
        <v>4</v>
      </c>
      <c r="B1705" s="188">
        <v>22020301</v>
      </c>
      <c r="C1705" s="189" t="s">
        <v>3352</v>
      </c>
      <c r="D1705" s="192">
        <v>0</v>
      </c>
      <c r="E1705" s="192">
        <v>0</v>
      </c>
      <c r="F1705" s="190">
        <v>200000</v>
      </c>
      <c r="G1705" s="195">
        <v>1500000</v>
      </c>
      <c r="H1705" s="195">
        <v>1500000</v>
      </c>
      <c r="I1705" s="217"/>
    </row>
    <row r="1706" spans="1:9" ht="15" thickBot="1" x14ac:dyDescent="0.35">
      <c r="A1706" s="188">
        <v>5</v>
      </c>
      <c r="B1706" s="188">
        <v>22020305</v>
      </c>
      <c r="C1706" s="189" t="s">
        <v>3355</v>
      </c>
      <c r="D1706" s="192">
        <v>0</v>
      </c>
      <c r="E1706" s="192">
        <v>0</v>
      </c>
      <c r="F1706" s="190">
        <v>1200000</v>
      </c>
      <c r="G1706" s="195">
        <v>1000000</v>
      </c>
      <c r="H1706" s="195">
        <v>1000000</v>
      </c>
      <c r="I1706" s="217"/>
    </row>
    <row r="1707" spans="1:9" ht="17.399999999999999" thickBot="1" x14ac:dyDescent="0.35">
      <c r="A1707" s="188">
        <v>6</v>
      </c>
      <c r="B1707" s="188">
        <v>22020401</v>
      </c>
      <c r="C1707" s="189" t="s">
        <v>3356</v>
      </c>
      <c r="D1707" s="192">
        <v>0</v>
      </c>
      <c r="E1707" s="192">
        <v>0</v>
      </c>
      <c r="F1707" s="190">
        <v>800000</v>
      </c>
      <c r="G1707" s="195">
        <v>2000000</v>
      </c>
      <c r="H1707" s="195">
        <v>2000000</v>
      </c>
      <c r="I1707" s="217"/>
    </row>
    <row r="1708" spans="1:9" ht="15" thickBot="1" x14ac:dyDescent="0.35">
      <c r="A1708" s="188">
        <v>7</v>
      </c>
      <c r="B1708" s="188">
        <v>22020402</v>
      </c>
      <c r="C1708" s="189" t="s">
        <v>3366</v>
      </c>
      <c r="D1708" s="192">
        <v>0</v>
      </c>
      <c r="E1708" s="192">
        <v>0</v>
      </c>
      <c r="F1708" s="190">
        <v>1000000</v>
      </c>
      <c r="G1708" s="195">
        <v>1000000</v>
      </c>
      <c r="H1708" s="195">
        <v>1000000</v>
      </c>
      <c r="I1708" s="217"/>
    </row>
    <row r="1709" spans="1:9" ht="15" thickBot="1" x14ac:dyDescent="0.35">
      <c r="A1709" s="188">
        <v>8</v>
      </c>
      <c r="B1709" s="188">
        <v>22020501</v>
      </c>
      <c r="C1709" s="189" t="s">
        <v>3370</v>
      </c>
      <c r="D1709" s="192">
        <v>0</v>
      </c>
      <c r="E1709" s="192">
        <v>0</v>
      </c>
      <c r="F1709" s="190">
        <v>500000</v>
      </c>
      <c r="G1709" s="195">
        <v>2000000</v>
      </c>
      <c r="H1709" s="195">
        <v>2000000</v>
      </c>
      <c r="I1709" s="217"/>
    </row>
    <row r="1710" spans="1:9" ht="15" thickBot="1" x14ac:dyDescent="0.35">
      <c r="A1710" s="188">
        <v>9</v>
      </c>
      <c r="B1710" s="188">
        <v>22021001</v>
      </c>
      <c r="C1710" s="189" t="s">
        <v>3360</v>
      </c>
      <c r="D1710" s="192">
        <v>0</v>
      </c>
      <c r="E1710" s="192">
        <v>0</v>
      </c>
      <c r="F1710" s="192">
        <v>0</v>
      </c>
      <c r="G1710" s="195">
        <v>1200000</v>
      </c>
      <c r="H1710" s="195">
        <v>1200000</v>
      </c>
      <c r="I1710" s="217"/>
    </row>
    <row r="1711" spans="1:9" ht="15" thickBot="1" x14ac:dyDescent="0.35">
      <c r="A1711" s="188">
        <v>10</v>
      </c>
      <c r="B1711" s="188">
        <v>22021007</v>
      </c>
      <c r="C1711" s="189" t="s">
        <v>3362</v>
      </c>
      <c r="D1711" s="192">
        <v>0</v>
      </c>
      <c r="E1711" s="192">
        <v>0</v>
      </c>
      <c r="F1711" s="190">
        <v>1500000</v>
      </c>
      <c r="G1711" s="195">
        <v>1500000</v>
      </c>
      <c r="H1711" s="195">
        <v>1500000</v>
      </c>
      <c r="I1711" s="217"/>
    </row>
    <row r="1712" spans="1:9" ht="15" thickBot="1" x14ac:dyDescent="0.35">
      <c r="A1712" s="665" t="s">
        <v>365</v>
      </c>
      <c r="B1712" s="666"/>
      <c r="C1712" s="667"/>
      <c r="D1712" s="193">
        <v>0</v>
      </c>
      <c r="E1712" s="193">
        <v>0</v>
      </c>
      <c r="F1712" s="191">
        <v>8000000</v>
      </c>
      <c r="G1712" s="196">
        <v>16000000</v>
      </c>
      <c r="H1712" s="196">
        <f>SUM(H1702:H1711)</f>
        <v>15600000</v>
      </c>
      <c r="I1712" s="217"/>
    </row>
    <row r="1713" spans="1:9" ht="15" customHeight="1" thickBot="1" x14ac:dyDescent="0.35">
      <c r="A1713" s="187">
        <v>153</v>
      </c>
      <c r="B1713" s="187">
        <v>11105200100</v>
      </c>
      <c r="C1713" s="663" t="s">
        <v>438</v>
      </c>
      <c r="D1713" s="664"/>
      <c r="E1713" s="664"/>
      <c r="F1713" s="664"/>
      <c r="G1713" s="664"/>
      <c r="H1713" s="664"/>
      <c r="I1713" s="217"/>
    </row>
    <row r="1714" spans="1:9" ht="15" thickBot="1" x14ac:dyDescent="0.35">
      <c r="A1714" s="188">
        <v>1</v>
      </c>
      <c r="B1714" s="188">
        <v>22020102</v>
      </c>
      <c r="C1714" s="189" t="s">
        <v>3349</v>
      </c>
      <c r="D1714" s="192">
        <v>0</v>
      </c>
      <c r="E1714" s="192">
        <v>0</v>
      </c>
      <c r="F1714" s="190">
        <v>200000</v>
      </c>
      <c r="G1714" s="195">
        <v>3000000</v>
      </c>
      <c r="H1714" s="195">
        <v>2000000</v>
      </c>
      <c r="I1714" s="217"/>
    </row>
    <row r="1715" spans="1:9" ht="15" thickBot="1" x14ac:dyDescent="0.35">
      <c r="A1715" s="188">
        <v>2</v>
      </c>
      <c r="B1715" s="188">
        <v>22020201</v>
      </c>
      <c r="C1715" s="189" t="s">
        <v>3363</v>
      </c>
      <c r="D1715" s="192">
        <v>0</v>
      </c>
      <c r="E1715" s="192">
        <v>0</v>
      </c>
      <c r="F1715" s="192">
        <v>0</v>
      </c>
      <c r="G1715" s="195">
        <v>500000</v>
      </c>
      <c r="H1715" s="195">
        <v>500000</v>
      </c>
      <c r="I1715" s="217"/>
    </row>
    <row r="1716" spans="1:9" ht="15" thickBot="1" x14ac:dyDescent="0.35">
      <c r="A1716" s="188">
        <v>3</v>
      </c>
      <c r="B1716" s="188">
        <v>22020202</v>
      </c>
      <c r="C1716" s="189" t="s">
        <v>3350</v>
      </c>
      <c r="D1716" s="192">
        <v>0</v>
      </c>
      <c r="E1716" s="192">
        <v>0</v>
      </c>
      <c r="F1716" s="190">
        <v>90000</v>
      </c>
      <c r="G1716" s="195">
        <v>500000</v>
      </c>
      <c r="H1716" s="195">
        <v>500000</v>
      </c>
      <c r="I1716" s="217"/>
    </row>
    <row r="1717" spans="1:9" ht="15" thickBot="1" x14ac:dyDescent="0.35">
      <c r="A1717" s="188">
        <v>4</v>
      </c>
      <c r="B1717" s="188">
        <v>22020203</v>
      </c>
      <c r="C1717" s="189" t="s">
        <v>3351</v>
      </c>
      <c r="D1717" s="192">
        <v>0</v>
      </c>
      <c r="E1717" s="192">
        <v>0</v>
      </c>
      <c r="F1717" s="192">
        <v>0</v>
      </c>
      <c r="G1717" s="195">
        <v>500000</v>
      </c>
      <c r="H1717" s="195">
        <v>500000</v>
      </c>
      <c r="I1717" s="217"/>
    </row>
    <row r="1718" spans="1:9" ht="15" thickBot="1" x14ac:dyDescent="0.35">
      <c r="A1718" s="188">
        <v>5</v>
      </c>
      <c r="B1718" s="188">
        <v>22020210</v>
      </c>
      <c r="C1718" s="189" t="s">
        <v>3401</v>
      </c>
      <c r="D1718" s="192">
        <v>0</v>
      </c>
      <c r="E1718" s="192">
        <v>0</v>
      </c>
      <c r="F1718" s="192">
        <v>0</v>
      </c>
      <c r="G1718" s="195">
        <v>250000</v>
      </c>
      <c r="H1718" s="195">
        <v>250000</v>
      </c>
      <c r="I1718" s="217"/>
    </row>
    <row r="1719" spans="1:9" ht="17.399999999999999" thickBot="1" x14ac:dyDescent="0.35">
      <c r="A1719" s="188">
        <v>6</v>
      </c>
      <c r="B1719" s="188">
        <v>22020301</v>
      </c>
      <c r="C1719" s="189" t="s">
        <v>3352</v>
      </c>
      <c r="D1719" s="192">
        <v>0</v>
      </c>
      <c r="E1719" s="192">
        <v>0</v>
      </c>
      <c r="F1719" s="190">
        <v>100000</v>
      </c>
      <c r="G1719" s="195">
        <v>1250000</v>
      </c>
      <c r="H1719" s="195">
        <v>700000</v>
      </c>
      <c r="I1719" s="217"/>
    </row>
    <row r="1720" spans="1:9" ht="15" thickBot="1" x14ac:dyDescent="0.35">
      <c r="A1720" s="188">
        <v>7</v>
      </c>
      <c r="B1720" s="188">
        <v>22020305</v>
      </c>
      <c r="C1720" s="189" t="s">
        <v>3355</v>
      </c>
      <c r="D1720" s="192">
        <v>0</v>
      </c>
      <c r="E1720" s="192">
        <v>0</v>
      </c>
      <c r="F1720" s="190">
        <v>50000</v>
      </c>
      <c r="G1720" s="195">
        <v>500000</v>
      </c>
      <c r="H1720" s="195">
        <v>500000</v>
      </c>
      <c r="I1720" s="217"/>
    </row>
    <row r="1721" spans="1:9" ht="17.399999999999999" thickBot="1" x14ac:dyDescent="0.35">
      <c r="A1721" s="188">
        <v>8</v>
      </c>
      <c r="B1721" s="188">
        <v>22020401</v>
      </c>
      <c r="C1721" s="189" t="s">
        <v>3356</v>
      </c>
      <c r="D1721" s="192">
        <v>0</v>
      </c>
      <c r="E1721" s="192">
        <v>0</v>
      </c>
      <c r="F1721" s="190">
        <v>1000000</v>
      </c>
      <c r="G1721" s="195">
        <v>750000</v>
      </c>
      <c r="H1721" s="195">
        <v>750000</v>
      </c>
      <c r="I1721" s="217"/>
    </row>
    <row r="1722" spans="1:9" ht="15" thickBot="1" x14ac:dyDescent="0.35">
      <c r="A1722" s="188">
        <v>9</v>
      </c>
      <c r="B1722" s="188">
        <v>22020402</v>
      </c>
      <c r="C1722" s="189" t="s">
        <v>3366</v>
      </c>
      <c r="D1722" s="192">
        <v>0</v>
      </c>
      <c r="E1722" s="192">
        <v>0</v>
      </c>
      <c r="F1722" s="190">
        <v>200000</v>
      </c>
      <c r="G1722" s="195">
        <v>500000</v>
      </c>
      <c r="H1722" s="195">
        <v>500000</v>
      </c>
      <c r="I1722" s="217"/>
    </row>
    <row r="1723" spans="1:9" ht="15" thickBot="1" x14ac:dyDescent="0.35">
      <c r="A1723" s="188">
        <v>10</v>
      </c>
      <c r="B1723" s="188">
        <v>22020501</v>
      </c>
      <c r="C1723" s="189" t="s">
        <v>3370</v>
      </c>
      <c r="D1723" s="192">
        <v>0</v>
      </c>
      <c r="E1723" s="192">
        <v>0</v>
      </c>
      <c r="F1723" s="190">
        <v>200000</v>
      </c>
      <c r="G1723" s="195">
        <v>750000</v>
      </c>
      <c r="H1723" s="195">
        <v>750000</v>
      </c>
      <c r="I1723" s="217"/>
    </row>
    <row r="1724" spans="1:9" ht="15" thickBot="1" x14ac:dyDescent="0.35">
      <c r="A1724" s="188">
        <v>11</v>
      </c>
      <c r="B1724" s="188">
        <v>22020712</v>
      </c>
      <c r="C1724" s="189" t="s">
        <v>3381</v>
      </c>
      <c r="D1724" s="192">
        <v>0</v>
      </c>
      <c r="E1724" s="192">
        <v>0</v>
      </c>
      <c r="F1724" s="192">
        <v>0</v>
      </c>
      <c r="G1724" s="195">
        <v>500000</v>
      </c>
      <c r="H1724" s="195">
        <v>500000</v>
      </c>
      <c r="I1724" s="217"/>
    </row>
    <row r="1725" spans="1:9" ht="15" thickBot="1" x14ac:dyDescent="0.35">
      <c r="A1725" s="188">
        <v>12</v>
      </c>
      <c r="B1725" s="188">
        <v>22020803</v>
      </c>
      <c r="C1725" s="189" t="s">
        <v>3373</v>
      </c>
      <c r="D1725" s="192">
        <v>0</v>
      </c>
      <c r="E1725" s="192">
        <v>0</v>
      </c>
      <c r="F1725" s="192">
        <v>0</v>
      </c>
      <c r="G1725" s="195">
        <v>500000</v>
      </c>
      <c r="H1725" s="195">
        <v>500000</v>
      </c>
      <c r="I1725" s="217"/>
    </row>
    <row r="1726" spans="1:9" ht="15" thickBot="1" x14ac:dyDescent="0.35">
      <c r="A1726" s="188">
        <v>13</v>
      </c>
      <c r="B1726" s="188">
        <v>22021007</v>
      </c>
      <c r="C1726" s="189" t="s">
        <v>3362</v>
      </c>
      <c r="D1726" s="192">
        <v>0</v>
      </c>
      <c r="E1726" s="192">
        <v>0</v>
      </c>
      <c r="F1726" s="190">
        <v>160000</v>
      </c>
      <c r="G1726" s="195">
        <v>500000</v>
      </c>
      <c r="H1726" s="195">
        <v>500000</v>
      </c>
      <c r="I1726" s="217"/>
    </row>
    <row r="1727" spans="1:9" ht="15" thickBot="1" x14ac:dyDescent="0.35">
      <c r="A1727" s="665" t="s">
        <v>365</v>
      </c>
      <c r="B1727" s="666"/>
      <c r="C1727" s="667"/>
      <c r="D1727" s="193">
        <v>0</v>
      </c>
      <c r="E1727" s="193">
        <v>0</v>
      </c>
      <c r="F1727" s="191">
        <v>2000000</v>
      </c>
      <c r="G1727" s="196">
        <v>10000000</v>
      </c>
      <c r="H1727" s="196">
        <f>SUM(H1714:H1726)</f>
        <v>8450000</v>
      </c>
      <c r="I1727" s="217"/>
    </row>
    <row r="1728" spans="1:9" ht="15" thickBot="1" x14ac:dyDescent="0.35">
      <c r="A1728" s="187">
        <v>154</v>
      </c>
      <c r="B1728" s="187">
        <v>22000700200</v>
      </c>
      <c r="C1728" s="663" t="s">
        <v>3217</v>
      </c>
      <c r="D1728" s="664"/>
      <c r="E1728" s="664"/>
      <c r="F1728" s="664"/>
      <c r="G1728" s="664"/>
      <c r="H1728" s="664"/>
      <c r="I1728" s="217"/>
    </row>
    <row r="1729" spans="1:9" ht="15" thickBot="1" x14ac:dyDescent="0.35">
      <c r="A1729" s="188">
        <v>1</v>
      </c>
      <c r="B1729" s="188">
        <v>22020102</v>
      </c>
      <c r="C1729" s="189" t="s">
        <v>3349</v>
      </c>
      <c r="D1729" s="192">
        <v>0</v>
      </c>
      <c r="E1729" s="192">
        <v>0</v>
      </c>
      <c r="F1729" s="192">
        <v>0</v>
      </c>
      <c r="G1729" s="195">
        <v>14500000</v>
      </c>
      <c r="H1729" s="195">
        <v>13500000</v>
      </c>
      <c r="I1729" s="217"/>
    </row>
    <row r="1730" spans="1:9" ht="15" thickBot="1" x14ac:dyDescent="0.35">
      <c r="A1730" s="188">
        <v>2</v>
      </c>
      <c r="B1730" s="188">
        <v>22020201</v>
      </c>
      <c r="C1730" s="189" t="s">
        <v>3363</v>
      </c>
      <c r="D1730" s="192">
        <v>0</v>
      </c>
      <c r="E1730" s="192">
        <v>0</v>
      </c>
      <c r="F1730" s="192">
        <v>0</v>
      </c>
      <c r="G1730" s="195">
        <v>750000</v>
      </c>
      <c r="H1730" s="195">
        <v>750000</v>
      </c>
      <c r="I1730" s="217"/>
    </row>
    <row r="1731" spans="1:9" ht="15" thickBot="1" x14ac:dyDescent="0.35">
      <c r="A1731" s="188">
        <v>3</v>
      </c>
      <c r="B1731" s="188">
        <v>22020202</v>
      </c>
      <c r="C1731" s="189" t="s">
        <v>3350</v>
      </c>
      <c r="D1731" s="192">
        <v>0</v>
      </c>
      <c r="E1731" s="192">
        <v>0</v>
      </c>
      <c r="F1731" s="192">
        <v>0</v>
      </c>
      <c r="G1731" s="195">
        <v>300000</v>
      </c>
      <c r="H1731" s="195">
        <v>300000</v>
      </c>
      <c r="I1731" s="217"/>
    </row>
    <row r="1732" spans="1:9" ht="17.399999999999999" thickBot="1" x14ac:dyDescent="0.35">
      <c r="A1732" s="188">
        <v>4</v>
      </c>
      <c r="B1732" s="188">
        <v>22020301</v>
      </c>
      <c r="C1732" s="189" t="s">
        <v>3352</v>
      </c>
      <c r="D1732" s="192">
        <v>0</v>
      </c>
      <c r="E1732" s="192">
        <v>0</v>
      </c>
      <c r="F1732" s="192">
        <v>0</v>
      </c>
      <c r="G1732" s="195">
        <v>8550000</v>
      </c>
      <c r="H1732" s="195">
        <v>8550000</v>
      </c>
      <c r="I1732" s="217"/>
    </row>
    <row r="1733" spans="1:9" ht="15" thickBot="1" x14ac:dyDescent="0.35">
      <c r="A1733" s="188">
        <v>5</v>
      </c>
      <c r="B1733" s="188">
        <v>22020305</v>
      </c>
      <c r="C1733" s="189" t="s">
        <v>3355</v>
      </c>
      <c r="D1733" s="192">
        <v>0</v>
      </c>
      <c r="E1733" s="192">
        <v>0</v>
      </c>
      <c r="F1733" s="192">
        <v>0</v>
      </c>
      <c r="G1733" s="195">
        <v>750000</v>
      </c>
      <c r="H1733" s="195">
        <v>750000</v>
      </c>
      <c r="I1733" s="217"/>
    </row>
    <row r="1734" spans="1:9" ht="15" thickBot="1" x14ac:dyDescent="0.35">
      <c r="A1734" s="188">
        <v>6</v>
      </c>
      <c r="B1734" s="188">
        <v>22020402</v>
      </c>
      <c r="C1734" s="189" t="s">
        <v>3366</v>
      </c>
      <c r="D1734" s="192">
        <v>0</v>
      </c>
      <c r="E1734" s="192">
        <v>0</v>
      </c>
      <c r="F1734" s="192">
        <v>0</v>
      </c>
      <c r="G1734" s="195">
        <v>3500000</v>
      </c>
      <c r="H1734" s="195">
        <v>3500000</v>
      </c>
      <c r="I1734" s="217"/>
    </row>
    <row r="1735" spans="1:9" ht="15" thickBot="1" x14ac:dyDescent="0.35">
      <c r="A1735" s="188">
        <v>7</v>
      </c>
      <c r="B1735" s="188">
        <v>22020501</v>
      </c>
      <c r="C1735" s="189" t="s">
        <v>3370</v>
      </c>
      <c r="D1735" s="192">
        <v>0</v>
      </c>
      <c r="E1735" s="192">
        <v>0</v>
      </c>
      <c r="F1735" s="192">
        <v>0</v>
      </c>
      <c r="G1735" s="195">
        <v>5500000</v>
      </c>
      <c r="H1735" s="195">
        <v>5500000</v>
      </c>
      <c r="I1735" s="217"/>
    </row>
    <row r="1736" spans="1:9" ht="15" thickBot="1" x14ac:dyDescent="0.35">
      <c r="A1736" s="188">
        <v>8</v>
      </c>
      <c r="B1736" s="188">
        <v>22020803</v>
      </c>
      <c r="C1736" s="189" t="s">
        <v>3373</v>
      </c>
      <c r="D1736" s="192">
        <v>0</v>
      </c>
      <c r="E1736" s="192">
        <v>0</v>
      </c>
      <c r="F1736" s="192">
        <v>0</v>
      </c>
      <c r="G1736" s="195">
        <v>4950000</v>
      </c>
      <c r="H1736" s="195">
        <v>4950000</v>
      </c>
      <c r="I1736" s="217"/>
    </row>
    <row r="1737" spans="1:9" ht="15" thickBot="1" x14ac:dyDescent="0.35">
      <c r="A1737" s="188">
        <v>9</v>
      </c>
      <c r="B1737" s="188">
        <v>22021001</v>
      </c>
      <c r="C1737" s="189" t="s">
        <v>3360</v>
      </c>
      <c r="D1737" s="192">
        <v>0</v>
      </c>
      <c r="E1737" s="192">
        <v>0</v>
      </c>
      <c r="F1737" s="192">
        <v>0</v>
      </c>
      <c r="G1737" s="195">
        <v>450000</v>
      </c>
      <c r="H1737" s="195">
        <v>450000</v>
      </c>
      <c r="I1737" s="217"/>
    </row>
    <row r="1738" spans="1:9" ht="15" thickBot="1" x14ac:dyDescent="0.35">
      <c r="A1738" s="188">
        <v>10</v>
      </c>
      <c r="B1738" s="188">
        <v>22021007</v>
      </c>
      <c r="C1738" s="189" t="s">
        <v>3362</v>
      </c>
      <c r="D1738" s="192">
        <v>0</v>
      </c>
      <c r="E1738" s="192">
        <v>0</v>
      </c>
      <c r="F1738" s="192">
        <v>0</v>
      </c>
      <c r="G1738" s="195">
        <v>750000</v>
      </c>
      <c r="H1738" s="195">
        <v>750000</v>
      </c>
      <c r="I1738" s="217"/>
    </row>
    <row r="1739" spans="1:9" ht="15" thickBot="1" x14ac:dyDescent="0.35">
      <c r="A1739" s="665" t="s">
        <v>365</v>
      </c>
      <c r="B1739" s="666"/>
      <c r="C1739" s="667"/>
      <c r="D1739" s="193">
        <v>0</v>
      </c>
      <c r="E1739" s="193">
        <v>0</v>
      </c>
      <c r="F1739" s="193">
        <v>0</v>
      </c>
      <c r="G1739" s="196">
        <v>40000000</v>
      </c>
      <c r="H1739" s="196">
        <f>SUM(H1729:H1738)</f>
        <v>39000000</v>
      </c>
      <c r="I1739" s="217"/>
    </row>
    <row r="1740" spans="1:9" ht="15" customHeight="1" thickBot="1" x14ac:dyDescent="0.35">
      <c r="A1740" s="187">
        <v>155</v>
      </c>
      <c r="B1740" s="187">
        <v>26300100200</v>
      </c>
      <c r="C1740" s="663" t="s">
        <v>3241</v>
      </c>
      <c r="D1740" s="664"/>
      <c r="E1740" s="664"/>
      <c r="F1740" s="664"/>
      <c r="G1740" s="664"/>
      <c r="H1740" s="664"/>
      <c r="I1740" s="217"/>
    </row>
    <row r="1741" spans="1:9" ht="15" thickBot="1" x14ac:dyDescent="0.35">
      <c r="A1741" s="188">
        <v>1</v>
      </c>
      <c r="B1741" s="188">
        <v>22020102</v>
      </c>
      <c r="C1741" s="189" t="s">
        <v>3349</v>
      </c>
      <c r="D1741" s="192">
        <v>0</v>
      </c>
      <c r="E1741" s="192">
        <v>0</v>
      </c>
      <c r="F1741" s="192">
        <v>0</v>
      </c>
      <c r="G1741" s="195">
        <v>3000000</v>
      </c>
      <c r="H1741" s="195">
        <v>3000000</v>
      </c>
      <c r="I1741" s="217"/>
    </row>
    <row r="1742" spans="1:9" ht="15" thickBot="1" x14ac:dyDescent="0.35">
      <c r="A1742" s="188">
        <v>2</v>
      </c>
      <c r="B1742" s="188">
        <v>22020201</v>
      </c>
      <c r="C1742" s="189" t="s">
        <v>3363</v>
      </c>
      <c r="D1742" s="192">
        <v>0</v>
      </c>
      <c r="E1742" s="192">
        <v>0</v>
      </c>
      <c r="F1742" s="192">
        <v>0</v>
      </c>
      <c r="G1742" s="195">
        <v>1200000</v>
      </c>
      <c r="H1742" s="195">
        <v>500000</v>
      </c>
      <c r="I1742" s="217"/>
    </row>
    <row r="1743" spans="1:9" ht="15" thickBot="1" x14ac:dyDescent="0.35">
      <c r="A1743" s="188">
        <v>3</v>
      </c>
      <c r="B1743" s="188">
        <v>22020202</v>
      </c>
      <c r="C1743" s="189" t="s">
        <v>3350</v>
      </c>
      <c r="D1743" s="192">
        <v>0</v>
      </c>
      <c r="E1743" s="192">
        <v>0</v>
      </c>
      <c r="F1743" s="192">
        <v>0</v>
      </c>
      <c r="G1743" s="195">
        <v>500000</v>
      </c>
      <c r="H1743" s="195">
        <v>300000</v>
      </c>
      <c r="I1743" s="217"/>
    </row>
    <row r="1744" spans="1:9" ht="17.399999999999999" thickBot="1" x14ac:dyDescent="0.35">
      <c r="A1744" s="188">
        <v>4</v>
      </c>
      <c r="B1744" s="188">
        <v>22020301</v>
      </c>
      <c r="C1744" s="189" t="s">
        <v>3352</v>
      </c>
      <c r="D1744" s="192">
        <v>0</v>
      </c>
      <c r="E1744" s="192">
        <v>0</v>
      </c>
      <c r="F1744" s="192">
        <v>0</v>
      </c>
      <c r="G1744" s="195">
        <v>1800000</v>
      </c>
      <c r="H1744" s="195">
        <v>800000</v>
      </c>
      <c r="I1744" s="217"/>
    </row>
    <row r="1745" spans="1:9" ht="15" thickBot="1" x14ac:dyDescent="0.35">
      <c r="A1745" s="188">
        <v>5</v>
      </c>
      <c r="B1745" s="188">
        <v>22020305</v>
      </c>
      <c r="C1745" s="189" t="s">
        <v>3355</v>
      </c>
      <c r="D1745" s="192">
        <v>0</v>
      </c>
      <c r="E1745" s="192">
        <v>0</v>
      </c>
      <c r="F1745" s="192">
        <v>0</v>
      </c>
      <c r="G1745" s="195">
        <v>500000</v>
      </c>
      <c r="H1745" s="195">
        <v>500000</v>
      </c>
      <c r="I1745" s="217"/>
    </row>
    <row r="1746" spans="1:9" ht="17.399999999999999" thickBot="1" x14ac:dyDescent="0.35">
      <c r="A1746" s="188">
        <v>6</v>
      </c>
      <c r="B1746" s="188">
        <v>22020401</v>
      </c>
      <c r="C1746" s="189" t="s">
        <v>3356</v>
      </c>
      <c r="D1746" s="192">
        <v>0</v>
      </c>
      <c r="E1746" s="192">
        <v>0</v>
      </c>
      <c r="F1746" s="192">
        <v>0</v>
      </c>
      <c r="G1746" s="195">
        <v>800000</v>
      </c>
      <c r="H1746" s="195">
        <v>600000</v>
      </c>
      <c r="I1746" s="217"/>
    </row>
    <row r="1747" spans="1:9" ht="15" thickBot="1" x14ac:dyDescent="0.35">
      <c r="A1747" s="188">
        <v>7</v>
      </c>
      <c r="B1747" s="188">
        <v>22020402</v>
      </c>
      <c r="C1747" s="189" t="s">
        <v>3366</v>
      </c>
      <c r="D1747" s="192">
        <v>0</v>
      </c>
      <c r="E1747" s="192">
        <v>0</v>
      </c>
      <c r="F1747" s="192">
        <v>0</v>
      </c>
      <c r="G1747" s="195">
        <v>500000</v>
      </c>
      <c r="H1747" s="195">
        <v>500000</v>
      </c>
      <c r="I1747" s="217"/>
    </row>
    <row r="1748" spans="1:9" ht="15" thickBot="1" x14ac:dyDescent="0.35">
      <c r="A1748" s="188">
        <v>8</v>
      </c>
      <c r="B1748" s="188">
        <v>22020501</v>
      </c>
      <c r="C1748" s="189" t="s">
        <v>3370</v>
      </c>
      <c r="D1748" s="192">
        <v>0</v>
      </c>
      <c r="E1748" s="192">
        <v>0</v>
      </c>
      <c r="F1748" s="192">
        <v>0</v>
      </c>
      <c r="G1748" s="195">
        <v>2500000</v>
      </c>
      <c r="H1748" s="195">
        <v>1250000</v>
      </c>
      <c r="I1748" s="217"/>
    </row>
    <row r="1749" spans="1:9" ht="15" thickBot="1" x14ac:dyDescent="0.35">
      <c r="A1749" s="188">
        <v>9</v>
      </c>
      <c r="B1749" s="188">
        <v>22021001</v>
      </c>
      <c r="C1749" s="189" t="s">
        <v>3360</v>
      </c>
      <c r="D1749" s="192">
        <v>0</v>
      </c>
      <c r="E1749" s="192">
        <v>0</v>
      </c>
      <c r="F1749" s="192">
        <v>0</v>
      </c>
      <c r="G1749" s="195">
        <v>500000</v>
      </c>
      <c r="H1749" s="195">
        <v>500000</v>
      </c>
      <c r="I1749" s="217"/>
    </row>
    <row r="1750" spans="1:9" ht="15" thickBot="1" x14ac:dyDescent="0.35">
      <c r="A1750" s="188">
        <v>10</v>
      </c>
      <c r="B1750" s="188">
        <v>22021007</v>
      </c>
      <c r="C1750" s="189" t="s">
        <v>3362</v>
      </c>
      <c r="D1750" s="192">
        <v>0</v>
      </c>
      <c r="E1750" s="192">
        <v>0</v>
      </c>
      <c r="F1750" s="192">
        <v>0</v>
      </c>
      <c r="G1750" s="195">
        <v>700000</v>
      </c>
      <c r="H1750" s="195">
        <v>500000</v>
      </c>
      <c r="I1750" s="217"/>
    </row>
    <row r="1751" spans="1:9" ht="15" thickBot="1" x14ac:dyDescent="0.35">
      <c r="A1751" s="665" t="s">
        <v>365</v>
      </c>
      <c r="B1751" s="666"/>
      <c r="C1751" s="667"/>
      <c r="D1751" s="193">
        <v>0</v>
      </c>
      <c r="E1751" s="193">
        <v>0</v>
      </c>
      <c r="F1751" s="193">
        <v>0</v>
      </c>
      <c r="G1751" s="196">
        <v>12000000</v>
      </c>
      <c r="H1751" s="196">
        <f>SUM(H1741:H1750)</f>
        <v>8450000</v>
      </c>
      <c r="I1751" s="217"/>
    </row>
    <row r="1752" spans="1:9" ht="15" customHeight="1" thickBot="1" x14ac:dyDescent="0.35">
      <c r="A1752" s="187">
        <v>156</v>
      </c>
      <c r="B1752" s="187">
        <v>21500100300</v>
      </c>
      <c r="C1752" s="663" t="s">
        <v>3235</v>
      </c>
      <c r="D1752" s="664"/>
      <c r="E1752" s="664"/>
      <c r="F1752" s="664"/>
      <c r="G1752" s="664"/>
      <c r="H1752" s="664"/>
      <c r="I1752" s="217"/>
    </row>
    <row r="1753" spans="1:9" ht="15" thickBot="1" x14ac:dyDescent="0.35">
      <c r="A1753" s="188">
        <v>1</v>
      </c>
      <c r="B1753" s="188">
        <v>22020102</v>
      </c>
      <c r="C1753" s="189" t="s">
        <v>3349</v>
      </c>
      <c r="D1753" s="192">
        <v>0</v>
      </c>
      <c r="E1753" s="192">
        <v>0</v>
      </c>
      <c r="F1753" s="192">
        <v>0</v>
      </c>
      <c r="G1753" s="195">
        <v>1200000</v>
      </c>
      <c r="H1753" s="195">
        <v>500000</v>
      </c>
      <c r="I1753" s="217"/>
    </row>
    <row r="1754" spans="1:9" ht="15" thickBot="1" x14ac:dyDescent="0.35">
      <c r="A1754" s="188">
        <v>2</v>
      </c>
      <c r="B1754" s="188">
        <v>22020201</v>
      </c>
      <c r="C1754" s="189" t="s">
        <v>3363</v>
      </c>
      <c r="D1754" s="192">
        <v>0</v>
      </c>
      <c r="E1754" s="192">
        <v>0</v>
      </c>
      <c r="F1754" s="192">
        <v>0</v>
      </c>
      <c r="G1754" s="195">
        <v>450000</v>
      </c>
      <c r="H1754" s="195">
        <v>150000</v>
      </c>
      <c r="I1754" s="217"/>
    </row>
    <row r="1755" spans="1:9" ht="15" thickBot="1" x14ac:dyDescent="0.35">
      <c r="A1755" s="188">
        <v>3</v>
      </c>
      <c r="B1755" s="188">
        <v>22020202</v>
      </c>
      <c r="C1755" s="189" t="s">
        <v>3350</v>
      </c>
      <c r="D1755" s="192">
        <v>0</v>
      </c>
      <c r="E1755" s="192">
        <v>0</v>
      </c>
      <c r="F1755" s="192">
        <v>0</v>
      </c>
      <c r="G1755" s="195">
        <v>150000</v>
      </c>
      <c r="H1755" s="195">
        <v>150000</v>
      </c>
      <c r="I1755" s="217"/>
    </row>
    <row r="1756" spans="1:9" ht="17.399999999999999" thickBot="1" x14ac:dyDescent="0.35">
      <c r="A1756" s="188">
        <v>4</v>
      </c>
      <c r="B1756" s="188">
        <v>22020301</v>
      </c>
      <c r="C1756" s="189" t="s">
        <v>3352</v>
      </c>
      <c r="D1756" s="192">
        <v>0</v>
      </c>
      <c r="E1756" s="192">
        <v>0</v>
      </c>
      <c r="F1756" s="192">
        <v>0</v>
      </c>
      <c r="G1756" s="195">
        <v>600000</v>
      </c>
      <c r="H1756" s="195">
        <v>300000</v>
      </c>
      <c r="I1756" s="217"/>
    </row>
    <row r="1757" spans="1:9" ht="15" thickBot="1" x14ac:dyDescent="0.35">
      <c r="A1757" s="188">
        <v>5</v>
      </c>
      <c r="B1757" s="188">
        <v>22020305</v>
      </c>
      <c r="C1757" s="189" t="s">
        <v>3355</v>
      </c>
      <c r="D1757" s="192">
        <v>0</v>
      </c>
      <c r="E1757" s="192">
        <v>0</v>
      </c>
      <c r="F1757" s="192">
        <v>0</v>
      </c>
      <c r="G1757" s="195">
        <v>300000</v>
      </c>
      <c r="H1757" s="195">
        <v>200000</v>
      </c>
      <c r="I1757" s="217"/>
    </row>
    <row r="1758" spans="1:9" ht="17.399999999999999" thickBot="1" x14ac:dyDescent="0.35">
      <c r="A1758" s="188">
        <v>6</v>
      </c>
      <c r="B1758" s="188">
        <v>22020401</v>
      </c>
      <c r="C1758" s="189" t="s">
        <v>3356</v>
      </c>
      <c r="D1758" s="192">
        <v>0</v>
      </c>
      <c r="E1758" s="192">
        <v>0</v>
      </c>
      <c r="F1758" s="192">
        <v>0</v>
      </c>
      <c r="G1758" s="195">
        <v>900000</v>
      </c>
      <c r="H1758" s="195">
        <v>400000</v>
      </c>
      <c r="I1758" s="217"/>
    </row>
    <row r="1759" spans="1:9" ht="15" thickBot="1" x14ac:dyDescent="0.35">
      <c r="A1759" s="188">
        <v>7</v>
      </c>
      <c r="B1759" s="188">
        <v>22020402</v>
      </c>
      <c r="C1759" s="189" t="s">
        <v>3366</v>
      </c>
      <c r="D1759" s="192">
        <v>0</v>
      </c>
      <c r="E1759" s="192">
        <v>0</v>
      </c>
      <c r="F1759" s="192">
        <v>0</v>
      </c>
      <c r="G1759" s="195">
        <v>400000</v>
      </c>
      <c r="H1759" s="195">
        <v>100000</v>
      </c>
      <c r="I1759" s="217"/>
    </row>
    <row r="1760" spans="1:9" ht="15" thickBot="1" x14ac:dyDescent="0.35">
      <c r="A1760" s="188">
        <v>8</v>
      </c>
      <c r="B1760" s="188">
        <v>22020501</v>
      </c>
      <c r="C1760" s="189" t="s">
        <v>3370</v>
      </c>
      <c r="D1760" s="192">
        <v>0</v>
      </c>
      <c r="E1760" s="192">
        <v>0</v>
      </c>
      <c r="F1760" s="192">
        <v>0</v>
      </c>
      <c r="G1760" s="195">
        <v>800000</v>
      </c>
      <c r="H1760" s="195">
        <v>500000</v>
      </c>
      <c r="I1760" s="217"/>
    </row>
    <row r="1761" spans="1:9" ht="15" thickBot="1" x14ac:dyDescent="0.35">
      <c r="A1761" s="188">
        <v>9</v>
      </c>
      <c r="B1761" s="188">
        <v>22021001</v>
      </c>
      <c r="C1761" s="189" t="s">
        <v>3360</v>
      </c>
      <c r="D1761" s="192">
        <v>0</v>
      </c>
      <c r="E1761" s="192">
        <v>0</v>
      </c>
      <c r="F1761" s="192">
        <v>0</v>
      </c>
      <c r="G1761" s="195">
        <v>200000</v>
      </c>
      <c r="H1761" s="195">
        <v>200000</v>
      </c>
      <c r="I1761" s="217"/>
    </row>
    <row r="1762" spans="1:9" ht="15" thickBot="1" x14ac:dyDescent="0.35">
      <c r="A1762" s="665" t="s">
        <v>365</v>
      </c>
      <c r="B1762" s="666"/>
      <c r="C1762" s="667"/>
      <c r="D1762" s="193">
        <v>0</v>
      </c>
      <c r="E1762" s="193">
        <v>0</v>
      </c>
      <c r="F1762" s="193">
        <v>0</v>
      </c>
      <c r="G1762" s="196">
        <v>5000000</v>
      </c>
      <c r="H1762" s="196">
        <f>SUM(H1753:H1761)</f>
        <v>2500000</v>
      </c>
      <c r="I1762" s="217"/>
    </row>
    <row r="1763" spans="1:9" ht="15" thickBot="1" x14ac:dyDescent="0.35">
      <c r="A1763" s="665" t="s">
        <v>3409</v>
      </c>
      <c r="B1763" s="666"/>
      <c r="C1763" s="667"/>
      <c r="D1763" s="194">
        <v>2681716849.6300001</v>
      </c>
      <c r="E1763" s="194">
        <v>2461519108.1399999</v>
      </c>
      <c r="F1763" s="194">
        <v>4562700000</v>
      </c>
      <c r="G1763" s="199">
        <f>G1762+G1751+G1739+G1727+G1712+G1700+G1687+G1675+G1663+G1652+G1639+G1628+G1616+G1602+G1591+G1579+G1566+G1551+G1548+G1533+G1521+G1505+G1493+G1484+G1472+G1460+G1430+G1418+G1407+G1398+G1386+G1374+G1363+G1350+G1337+G1326+G1314+G1303+G1291+G1280+G1269+G1258+G1245+G1234+G1223+G1212+G1199+G1187+G1175+G1163+G1150+G1139+G1128+G1119+G1107+G1095+G1084+G1075+G1063+G1051+G1035+G1011+G988+G957+G945+G931+G919+G908+G897+'overhead cost by sector'!G1162+'overhead cost by sector'!G1151+'overhead cost by sector'!G1138+'overhead cost by sector'!G1127+G836+G822+G812+G800+G783+G771+G758+G746+G735+G724+G712+G700+G640+G629+G616+G605+G590+G576+G564+G552+G538+G529+G518+G506+G495+G482+G472+G462+G451+G438+G427+G415+G405+G392+G382+G370+G358+G346+G333+G321+G310+G297+G286+G274+G263+G251+G240+G226+G213+G202+G190+G177+G166+G155+G146+G135+G123+G111+G99+G89+G77+G64+G51+G20</f>
        <v>4769143402</v>
      </c>
      <c r="H1763" s="199">
        <f>H1762+H1751+H1739+H1727+H1712+H1700+H1687+H1675+H1663+H1652+H1639+H1628+H1616+H1602+H1591+H1579+H1566+H1551+H1548+H1533+H1521+H1505+H1493+H1484+H1472+H1460+H1430+H1418+H1407+H1398+H1386+H1374+H1363+H1350+H1337+H1326+H1314+H1303+H1291+H1280+H1269+H1258+H1245+H1234+H1223+H1212+H1199+H1187+H1175+H1163+H1150+H1139+H1128+H1119+H1107+H1095+H1084+H1075+H1063+H1051+H1035+H1011+H988+H957+H945+H931+H919+H908+H897+'overhead cost by sector'!H1162+'overhead cost by sector'!H1151+'overhead cost by sector'!H1138+'overhead cost by sector'!H1127+H836+H822+H812+H800+H783+H771+H758+H746+H735+H724+H712+H700+H640+H629+H616+H605+H590+H576+H564+H552+H538+H529+H518+H506+H495+H482+H472+H462+H451+H438+H427+H415+H405+H392+H382+H370+H358+H346+H333+H321+H310+H297+H286+H274+H263+H251+H240+H226+H213+H202+H190+H177+H166+H155+H146+H135+H123+H111+H99+H89+H77+H64+H51+H20</f>
        <v>3495465150</v>
      </c>
      <c r="I1763" s="194"/>
    </row>
    <row r="1764" spans="1:9" ht="13.2" customHeight="1" x14ac:dyDescent="0.3">
      <c r="A1764" s="225"/>
      <c r="B1764" s="225"/>
      <c r="C1764" s="225"/>
      <c r="D1764" s="230"/>
      <c r="E1764" s="230"/>
      <c r="F1764" s="231"/>
      <c r="G1764" s="231"/>
      <c r="H1764" s="231"/>
      <c r="I1764" s="230"/>
    </row>
    <row r="1765" spans="1:9" hidden="1" x14ac:dyDescent="0.3">
      <c r="F1765" s="226"/>
      <c r="G1765" s="227">
        <v>4769143402</v>
      </c>
      <c r="H1765" s="227">
        <v>4769143402</v>
      </c>
    </row>
    <row r="1766" spans="1:9" x14ac:dyDescent="0.3">
      <c r="F1766" s="226"/>
      <c r="G1766" s="228">
        <f>G1765-H1763</f>
        <v>1273678252</v>
      </c>
      <c r="H1766" s="229">
        <f>'[2]new manual'!$H$33</f>
        <v>3496312311.2200003</v>
      </c>
    </row>
    <row r="1768" spans="1:9" x14ac:dyDescent="0.3">
      <c r="F1768" s="658" t="s">
        <v>3411</v>
      </c>
      <c r="G1768" s="658"/>
      <c r="H1768" s="224">
        <f>H1766-H1763</f>
        <v>847161.22000026703</v>
      </c>
    </row>
  </sheetData>
  <mergeCells count="284">
    <mergeCell ref="A1:I1"/>
    <mergeCell ref="A2:I2"/>
    <mergeCell ref="H4:I4"/>
    <mergeCell ref="C1338:I1338"/>
    <mergeCell ref="C1351:I1351"/>
    <mergeCell ref="C1327:I1327"/>
    <mergeCell ref="C1315:I1315"/>
    <mergeCell ref="C1304:I1304"/>
    <mergeCell ref="C1292:I1292"/>
    <mergeCell ref="C1281:I1281"/>
    <mergeCell ref="C1270:I1270"/>
    <mergeCell ref="C1259:I1259"/>
    <mergeCell ref="C1246:I1246"/>
    <mergeCell ref="C1235:I1235"/>
    <mergeCell ref="C1224:I1224"/>
    <mergeCell ref="C1213:I1213"/>
    <mergeCell ref="C1200:I1200"/>
    <mergeCell ref="C1188:I1188"/>
    <mergeCell ref="C1176:I1176"/>
    <mergeCell ref="C1164:I1164"/>
    <mergeCell ref="C1151:I1151"/>
    <mergeCell ref="C747:I747"/>
    <mergeCell ref="C759:I759"/>
    <mergeCell ref="C772:I772"/>
    <mergeCell ref="C1431:H1431"/>
    <mergeCell ref="C1419:H1419"/>
    <mergeCell ref="C1629:H1629"/>
    <mergeCell ref="A1675:C1675"/>
    <mergeCell ref="A1687:C1687"/>
    <mergeCell ref="A1700:C1700"/>
    <mergeCell ref="A1639:C1639"/>
    <mergeCell ref="A1652:C1652"/>
    <mergeCell ref="A1663:C1663"/>
    <mergeCell ref="C1688:H1688"/>
    <mergeCell ref="C1676:H1676"/>
    <mergeCell ref="C1664:H1664"/>
    <mergeCell ref="C1640:H1640"/>
    <mergeCell ref="C1653:H1653"/>
    <mergeCell ref="A1602:C1602"/>
    <mergeCell ref="A1628:C1628"/>
    <mergeCell ref="A1533:C1533"/>
    <mergeCell ref="A1548:C1548"/>
    <mergeCell ref="A1551:C1551"/>
    <mergeCell ref="A1493:C1493"/>
    <mergeCell ref="A1505:C1505"/>
    <mergeCell ref="A1521:C1521"/>
    <mergeCell ref="C1534:H1534"/>
    <mergeCell ref="C1549:H1549"/>
    <mergeCell ref="A1751:C1751"/>
    <mergeCell ref="A1762:C1762"/>
    <mergeCell ref="A1763:C1763"/>
    <mergeCell ref="A1712:C1712"/>
    <mergeCell ref="A1727:C1727"/>
    <mergeCell ref="A1739:C1739"/>
    <mergeCell ref="C1740:H1740"/>
    <mergeCell ref="C1752:H1752"/>
    <mergeCell ref="C1728:H1728"/>
    <mergeCell ref="C1713:H1713"/>
    <mergeCell ref="C1701:H1701"/>
    <mergeCell ref="A1566:C1566"/>
    <mergeCell ref="A1579:C1579"/>
    <mergeCell ref="A1591:C1591"/>
    <mergeCell ref="C1552:H1552"/>
    <mergeCell ref="C1567:H1567"/>
    <mergeCell ref="C1580:H1580"/>
    <mergeCell ref="C1592:H1592"/>
    <mergeCell ref="C1603:H1603"/>
    <mergeCell ref="C1617:H1617"/>
    <mergeCell ref="A1616:C1616"/>
    <mergeCell ref="A1460:C1460"/>
    <mergeCell ref="A1472:C1472"/>
    <mergeCell ref="A1484:C1484"/>
    <mergeCell ref="C1522:H1522"/>
    <mergeCell ref="C1506:H1506"/>
    <mergeCell ref="C1494:H1494"/>
    <mergeCell ref="C1485:H1485"/>
    <mergeCell ref="C1473:H1473"/>
    <mergeCell ref="C1461:H1461"/>
    <mergeCell ref="A1407:C1407"/>
    <mergeCell ref="A1418:C1418"/>
    <mergeCell ref="A1430:C1430"/>
    <mergeCell ref="C1408:H1408"/>
    <mergeCell ref="C1399:H1399"/>
    <mergeCell ref="A1374:C1374"/>
    <mergeCell ref="A1386:C1386"/>
    <mergeCell ref="A1398:C1398"/>
    <mergeCell ref="A1337:C1337"/>
    <mergeCell ref="A1350:C1350"/>
    <mergeCell ref="A1363:C1363"/>
    <mergeCell ref="C1387:H1387"/>
    <mergeCell ref="C1375:H1375"/>
    <mergeCell ref="C1364:H1364"/>
    <mergeCell ref="A1303:C1303"/>
    <mergeCell ref="A1314:C1314"/>
    <mergeCell ref="A1326:C1326"/>
    <mergeCell ref="A1269:C1269"/>
    <mergeCell ref="A1280:C1280"/>
    <mergeCell ref="A1291:C1291"/>
    <mergeCell ref="A1234:C1234"/>
    <mergeCell ref="A1245:C1245"/>
    <mergeCell ref="A1258:C1258"/>
    <mergeCell ref="A1199:C1199"/>
    <mergeCell ref="A1212:C1212"/>
    <mergeCell ref="A1223:C1223"/>
    <mergeCell ref="A1163:C1163"/>
    <mergeCell ref="A1175:C1175"/>
    <mergeCell ref="A1187:C1187"/>
    <mergeCell ref="A1128:C1128"/>
    <mergeCell ref="A1139:C1139"/>
    <mergeCell ref="A1150:C1150"/>
    <mergeCell ref="C1140:I1140"/>
    <mergeCell ref="C1129:I1129"/>
    <mergeCell ref="C1052:I1052"/>
    <mergeCell ref="A1011:C1011"/>
    <mergeCell ref="A1035:C1035"/>
    <mergeCell ref="A1051:C1051"/>
    <mergeCell ref="A945:C945"/>
    <mergeCell ref="A957:C957"/>
    <mergeCell ref="A988:C988"/>
    <mergeCell ref="C1036:I1036"/>
    <mergeCell ref="C1012:I1012"/>
    <mergeCell ref="C989:I989"/>
    <mergeCell ref="C958:I958"/>
    <mergeCell ref="C1120:I1120"/>
    <mergeCell ref="A1095:C1095"/>
    <mergeCell ref="A1107:C1107"/>
    <mergeCell ref="A1119:C1119"/>
    <mergeCell ref="A1063:C1063"/>
    <mergeCell ref="A1075:C1075"/>
    <mergeCell ref="A1084:C1084"/>
    <mergeCell ref="C1108:I1108"/>
    <mergeCell ref="C1085:I1085"/>
    <mergeCell ref="C1096:I1096"/>
    <mergeCell ref="C1076:I1076"/>
    <mergeCell ref="C1064:I1064"/>
    <mergeCell ref="C885:I885"/>
    <mergeCell ref="A836:C836"/>
    <mergeCell ref="A800:C800"/>
    <mergeCell ref="A812:C812"/>
    <mergeCell ref="A822:C822"/>
    <mergeCell ref="C946:I946"/>
    <mergeCell ref="A908:C908"/>
    <mergeCell ref="A919:C919"/>
    <mergeCell ref="A931:C931"/>
    <mergeCell ref="A897:C897"/>
    <mergeCell ref="C920:I920"/>
    <mergeCell ref="C909:I909"/>
    <mergeCell ref="C898:I898"/>
    <mergeCell ref="C932:I932"/>
    <mergeCell ref="C784:I784"/>
    <mergeCell ref="C801:I801"/>
    <mergeCell ref="C813:I813"/>
    <mergeCell ref="C823:I823"/>
    <mergeCell ref="C713:H713"/>
    <mergeCell ref="A758:C758"/>
    <mergeCell ref="A771:C771"/>
    <mergeCell ref="A783:C783"/>
    <mergeCell ref="A724:C724"/>
    <mergeCell ref="A735:C735"/>
    <mergeCell ref="A746:C746"/>
    <mergeCell ref="C725:H725"/>
    <mergeCell ref="C736:H736"/>
    <mergeCell ref="A640:C640"/>
    <mergeCell ref="A700:C700"/>
    <mergeCell ref="A712:C712"/>
    <mergeCell ref="A605:C605"/>
    <mergeCell ref="A616:C616"/>
    <mergeCell ref="A629:C629"/>
    <mergeCell ref="C591:H591"/>
    <mergeCell ref="C606:H606"/>
    <mergeCell ref="C617:H617"/>
    <mergeCell ref="C630:H630"/>
    <mergeCell ref="C689:H689"/>
    <mergeCell ref="C701:H701"/>
    <mergeCell ref="A664:C664"/>
    <mergeCell ref="C665:I665"/>
    <mergeCell ref="A677:C677"/>
    <mergeCell ref="C678:I678"/>
    <mergeCell ref="C641:I641"/>
    <mergeCell ref="A653:C653"/>
    <mergeCell ref="A564:C564"/>
    <mergeCell ref="A576:C576"/>
    <mergeCell ref="A590:C590"/>
    <mergeCell ref="A529:C529"/>
    <mergeCell ref="A538:C538"/>
    <mergeCell ref="A552:C552"/>
    <mergeCell ref="C519:H519"/>
    <mergeCell ref="C530:H530"/>
    <mergeCell ref="C539:H539"/>
    <mergeCell ref="C553:H553"/>
    <mergeCell ref="C565:H565"/>
    <mergeCell ref="C577:H577"/>
    <mergeCell ref="A495:C495"/>
    <mergeCell ref="A506:C506"/>
    <mergeCell ref="A518:C518"/>
    <mergeCell ref="A462:C462"/>
    <mergeCell ref="A472:C472"/>
    <mergeCell ref="A482:C482"/>
    <mergeCell ref="C473:H473"/>
    <mergeCell ref="C483:H483"/>
    <mergeCell ref="C496:H496"/>
    <mergeCell ref="C507:H507"/>
    <mergeCell ref="A427:C427"/>
    <mergeCell ref="A438:C438"/>
    <mergeCell ref="A451:C451"/>
    <mergeCell ref="C416:H416"/>
    <mergeCell ref="C428:H428"/>
    <mergeCell ref="C439:H439"/>
    <mergeCell ref="A392:C392"/>
    <mergeCell ref="A405:C405"/>
    <mergeCell ref="A415:C415"/>
    <mergeCell ref="C383:H383"/>
    <mergeCell ref="C393:H393"/>
    <mergeCell ref="C406:H406"/>
    <mergeCell ref="A358:C358"/>
    <mergeCell ref="A370:C370"/>
    <mergeCell ref="A382:C382"/>
    <mergeCell ref="C347:H347"/>
    <mergeCell ref="C359:H359"/>
    <mergeCell ref="C371:H371"/>
    <mergeCell ref="A321:C321"/>
    <mergeCell ref="A333:C333"/>
    <mergeCell ref="A346:C346"/>
    <mergeCell ref="C311:H311"/>
    <mergeCell ref="C322:H322"/>
    <mergeCell ref="C334:H334"/>
    <mergeCell ref="A286:C286"/>
    <mergeCell ref="A297:C297"/>
    <mergeCell ref="A310:C310"/>
    <mergeCell ref="C275:H275"/>
    <mergeCell ref="C287:H287"/>
    <mergeCell ref="C298:H298"/>
    <mergeCell ref="A251:C251"/>
    <mergeCell ref="A263:C263"/>
    <mergeCell ref="A274:C274"/>
    <mergeCell ref="C241:H241"/>
    <mergeCell ref="C252:H252"/>
    <mergeCell ref="C264:H264"/>
    <mergeCell ref="A213:C213"/>
    <mergeCell ref="A226:C226"/>
    <mergeCell ref="A240:C240"/>
    <mergeCell ref="C203:H203"/>
    <mergeCell ref="C214:H214"/>
    <mergeCell ref="C227:H227"/>
    <mergeCell ref="A177:C177"/>
    <mergeCell ref="A190:C190"/>
    <mergeCell ref="A202:C202"/>
    <mergeCell ref="C124:H124"/>
    <mergeCell ref="A77:C77"/>
    <mergeCell ref="A89:C89"/>
    <mergeCell ref="A99:C99"/>
    <mergeCell ref="C167:H167"/>
    <mergeCell ref="C178:H178"/>
    <mergeCell ref="C191:H191"/>
    <mergeCell ref="A146:C146"/>
    <mergeCell ref="A155:C155"/>
    <mergeCell ref="A166:C166"/>
    <mergeCell ref="C136:H136"/>
    <mergeCell ref="C147:H147"/>
    <mergeCell ref="C156:H156"/>
    <mergeCell ref="F1768:G1768"/>
    <mergeCell ref="A3:A4"/>
    <mergeCell ref="B3:B4"/>
    <mergeCell ref="C3:C4"/>
    <mergeCell ref="D3:E3"/>
    <mergeCell ref="F3:G3"/>
    <mergeCell ref="C452:H452"/>
    <mergeCell ref="C463:H463"/>
    <mergeCell ref="C65:H65"/>
    <mergeCell ref="C78:H78"/>
    <mergeCell ref="C90:H90"/>
    <mergeCell ref="A20:C20"/>
    <mergeCell ref="A51:C51"/>
    <mergeCell ref="A64:C64"/>
    <mergeCell ref="C5:H5"/>
    <mergeCell ref="C21:H21"/>
    <mergeCell ref="C52:H52"/>
    <mergeCell ref="A111:C111"/>
    <mergeCell ref="A123:C123"/>
    <mergeCell ref="A135:C135"/>
    <mergeCell ref="C100:H100"/>
    <mergeCell ref="C112:H112"/>
    <mergeCell ref="A688:C688"/>
    <mergeCell ref="C654:I654"/>
  </mergeCells>
  <pageMargins left="0.7" right="0.7" top="0.75" bottom="0.75" header="0.3" footer="0.3"/>
  <pageSetup scale="9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81"/>
  <sheetViews>
    <sheetView workbookViewId="0">
      <pane ySplit="4" topLeftCell="A1336" activePane="bottomLeft" state="frozen"/>
      <selection pane="bottomLeft" activeCell="A1342" sqref="A1342:J1342"/>
    </sheetView>
  </sheetViews>
  <sheetFormatPr defaultRowHeight="14.4" x14ac:dyDescent="0.3"/>
  <cols>
    <col min="1" max="1" width="3.33203125" bestFit="1" customWidth="1"/>
    <col min="2" max="2" width="9.6640625" bestFit="1" customWidth="1"/>
    <col min="3" max="3" width="34.109375" bestFit="1" customWidth="1"/>
    <col min="4" max="7" width="14.21875" bestFit="1" customWidth="1"/>
    <col min="8" max="8" width="15.21875" customWidth="1"/>
    <col min="9" max="9" width="15" bestFit="1" customWidth="1"/>
    <col min="10" max="10" width="8.6640625" customWidth="1"/>
    <col min="11" max="11" width="13.88671875" bestFit="1" customWidth="1"/>
  </cols>
  <sheetData>
    <row r="1" spans="1:10" s="83" customFormat="1" ht="15.6" x14ac:dyDescent="0.3">
      <c r="A1" s="674" t="s">
        <v>3342</v>
      </c>
      <c r="B1" s="674"/>
      <c r="C1" s="674"/>
      <c r="D1" s="674"/>
      <c r="E1" s="674"/>
      <c r="F1" s="674"/>
      <c r="G1" s="674"/>
      <c r="H1" s="674"/>
      <c r="I1" s="674"/>
      <c r="J1" s="674"/>
    </row>
    <row r="2" spans="1:10" s="83" customFormat="1" ht="15.6" x14ac:dyDescent="0.3">
      <c r="A2" s="682" t="s">
        <v>3444</v>
      </c>
      <c r="B2" s="682"/>
      <c r="C2" s="682"/>
      <c r="D2" s="682"/>
      <c r="E2" s="682"/>
      <c r="F2" s="682"/>
      <c r="G2" s="682"/>
      <c r="H2" s="682"/>
      <c r="I2" s="682"/>
      <c r="J2" s="682"/>
    </row>
    <row r="3" spans="1:10" s="83" customFormat="1" ht="16.8" x14ac:dyDescent="0.3">
      <c r="A3" s="676" t="s">
        <v>2918</v>
      </c>
      <c r="B3" s="676" t="s">
        <v>3344</v>
      </c>
      <c r="C3" s="676" t="s">
        <v>3</v>
      </c>
      <c r="D3" s="676" t="s">
        <v>3345</v>
      </c>
      <c r="E3" s="676"/>
      <c r="F3" s="676" t="s">
        <v>3346</v>
      </c>
      <c r="G3" s="676"/>
      <c r="H3" s="535" t="s">
        <v>3410</v>
      </c>
      <c r="I3" s="532" t="s">
        <v>3792</v>
      </c>
      <c r="J3" s="532" t="s">
        <v>1</v>
      </c>
    </row>
    <row r="4" spans="1:10" s="83" customFormat="1" ht="15.6" x14ac:dyDescent="0.3">
      <c r="A4" s="676"/>
      <c r="B4" s="676"/>
      <c r="C4" s="676"/>
      <c r="D4" s="532" t="s">
        <v>3347</v>
      </c>
      <c r="E4" s="532" t="s">
        <v>3348</v>
      </c>
      <c r="F4" s="532">
        <v>2019</v>
      </c>
      <c r="G4" s="532">
        <v>2020</v>
      </c>
      <c r="H4" s="676">
        <v>2020</v>
      </c>
      <c r="I4" s="676"/>
      <c r="J4" s="535"/>
    </row>
    <row r="5" spans="1:10" ht="15.6" x14ac:dyDescent="0.3">
      <c r="A5" s="680" t="s">
        <v>3413</v>
      </c>
      <c r="B5" s="680"/>
      <c r="C5" s="680"/>
      <c r="D5" s="680"/>
      <c r="E5" s="680"/>
      <c r="F5" s="680"/>
      <c r="G5" s="680"/>
      <c r="H5" s="680"/>
      <c r="I5" s="680"/>
      <c r="J5" s="680"/>
    </row>
    <row r="6" spans="1:10" s="83" customFormat="1" ht="15.6" x14ac:dyDescent="0.3">
      <c r="A6" s="288">
        <v>1</v>
      </c>
      <c r="B6" s="289" t="s">
        <v>3092</v>
      </c>
      <c r="C6" s="677" t="s">
        <v>710</v>
      </c>
      <c r="D6" s="677"/>
      <c r="E6" s="677"/>
      <c r="F6" s="677"/>
      <c r="G6" s="677"/>
      <c r="H6" s="677"/>
      <c r="I6" s="677"/>
      <c r="J6" s="677"/>
    </row>
    <row r="7" spans="1:10" s="83" customFormat="1" ht="15.6" x14ac:dyDescent="0.3">
      <c r="A7" s="290">
        <v>1</v>
      </c>
      <c r="B7" s="290">
        <v>22020102</v>
      </c>
      <c r="C7" s="291" t="s">
        <v>3349</v>
      </c>
      <c r="D7" s="292">
        <v>2313800</v>
      </c>
      <c r="E7" s="292">
        <v>1638000</v>
      </c>
      <c r="F7" s="292">
        <v>7500000</v>
      </c>
      <c r="G7" s="292">
        <v>7000000</v>
      </c>
      <c r="H7" s="292">
        <v>8000000</v>
      </c>
      <c r="I7" s="89"/>
      <c r="J7" s="237"/>
    </row>
    <row r="8" spans="1:10" s="83" customFormat="1" ht="15.6" x14ac:dyDescent="0.3">
      <c r="A8" s="290">
        <v>2</v>
      </c>
      <c r="B8" s="290">
        <v>22020201</v>
      </c>
      <c r="C8" s="291" t="s">
        <v>3363</v>
      </c>
      <c r="D8" s="292">
        <v>859500</v>
      </c>
      <c r="E8" s="292">
        <v>508200</v>
      </c>
      <c r="F8" s="292">
        <v>1500000</v>
      </c>
      <c r="G8" s="292">
        <v>500000</v>
      </c>
      <c r="H8" s="292">
        <v>500000</v>
      </c>
      <c r="I8" s="89"/>
      <c r="J8" s="237"/>
    </row>
    <row r="9" spans="1:10" s="83" customFormat="1" ht="15.6" x14ac:dyDescent="0.3">
      <c r="A9" s="290">
        <v>3</v>
      </c>
      <c r="B9" s="290">
        <v>22020202</v>
      </c>
      <c r="C9" s="291" t="s">
        <v>3350</v>
      </c>
      <c r="D9" s="292">
        <v>88150</v>
      </c>
      <c r="E9" s="292">
        <v>68600</v>
      </c>
      <c r="F9" s="292">
        <v>225000</v>
      </c>
      <c r="G9" s="292">
        <v>100000</v>
      </c>
      <c r="H9" s="292">
        <v>100000</v>
      </c>
      <c r="I9" s="89"/>
      <c r="J9" s="237"/>
    </row>
    <row r="10" spans="1:10" s="83" customFormat="1" ht="15.6" x14ac:dyDescent="0.3">
      <c r="A10" s="290">
        <v>4</v>
      </c>
      <c r="B10" s="290">
        <v>22020301</v>
      </c>
      <c r="C10" s="291" t="s">
        <v>3352</v>
      </c>
      <c r="D10" s="292">
        <v>658050</v>
      </c>
      <c r="E10" s="292">
        <v>476000</v>
      </c>
      <c r="F10" s="292">
        <v>1500000</v>
      </c>
      <c r="G10" s="292">
        <v>1500000</v>
      </c>
      <c r="H10" s="292">
        <v>1500000</v>
      </c>
      <c r="I10" s="89"/>
      <c r="J10" s="237"/>
    </row>
    <row r="11" spans="1:10" s="83" customFormat="1" ht="15.6" x14ac:dyDescent="0.3">
      <c r="A11" s="290">
        <v>5</v>
      </c>
      <c r="B11" s="290">
        <v>22020305</v>
      </c>
      <c r="C11" s="291" t="s">
        <v>3355</v>
      </c>
      <c r="D11" s="292">
        <v>104900</v>
      </c>
      <c r="E11" s="292">
        <v>72800</v>
      </c>
      <c r="F11" s="292">
        <v>199500</v>
      </c>
      <c r="G11" s="292">
        <v>100000</v>
      </c>
      <c r="H11" s="292">
        <v>100000</v>
      </c>
      <c r="I11" s="89"/>
      <c r="J11" s="237"/>
    </row>
    <row r="12" spans="1:10" s="83" customFormat="1" ht="16.8" x14ac:dyDescent="0.3">
      <c r="A12" s="290">
        <v>6</v>
      </c>
      <c r="B12" s="290">
        <v>22020401</v>
      </c>
      <c r="C12" s="291" t="s">
        <v>3356</v>
      </c>
      <c r="D12" s="292">
        <v>1011320</v>
      </c>
      <c r="E12" s="292">
        <v>820400</v>
      </c>
      <c r="F12" s="292">
        <v>1875000</v>
      </c>
      <c r="G12" s="292">
        <v>1500000</v>
      </c>
      <c r="H12" s="292">
        <v>1500000</v>
      </c>
      <c r="I12" s="89"/>
      <c r="J12" s="237"/>
    </row>
    <row r="13" spans="1:10" s="83" customFormat="1" ht="15.6" x14ac:dyDescent="0.3">
      <c r="A13" s="290">
        <v>7</v>
      </c>
      <c r="B13" s="290">
        <v>22020402</v>
      </c>
      <c r="C13" s="291" t="s">
        <v>3366</v>
      </c>
      <c r="D13" s="292">
        <v>105900</v>
      </c>
      <c r="E13" s="292">
        <v>74900</v>
      </c>
      <c r="F13" s="292">
        <v>225000</v>
      </c>
      <c r="G13" s="292">
        <v>100000</v>
      </c>
      <c r="H13" s="292">
        <v>100000</v>
      </c>
      <c r="I13" s="89"/>
      <c r="J13" s="237"/>
    </row>
    <row r="14" spans="1:10" s="83" customFormat="1" ht="15.6" x14ac:dyDescent="0.3">
      <c r="A14" s="290">
        <v>8</v>
      </c>
      <c r="B14" s="290">
        <v>22020501</v>
      </c>
      <c r="C14" s="291" t="s">
        <v>3370</v>
      </c>
      <c r="D14" s="292">
        <v>1689700</v>
      </c>
      <c r="E14" s="292">
        <v>1330000</v>
      </c>
      <c r="F14" s="292">
        <v>3750000</v>
      </c>
      <c r="G14" s="292">
        <v>2200000</v>
      </c>
      <c r="H14" s="292">
        <v>2200000</v>
      </c>
      <c r="I14" s="89"/>
      <c r="J14" s="237"/>
    </row>
    <row r="15" spans="1:10" s="83" customFormat="1" ht="15.6" x14ac:dyDescent="0.3">
      <c r="A15" s="290">
        <v>9</v>
      </c>
      <c r="B15" s="290">
        <v>22020712</v>
      </c>
      <c r="C15" s="291" t="s">
        <v>3381</v>
      </c>
      <c r="D15" s="292">
        <v>54455</v>
      </c>
      <c r="E15" s="292">
        <v>34300</v>
      </c>
      <c r="F15" s="292">
        <v>105000</v>
      </c>
      <c r="G15" s="292">
        <v>50000</v>
      </c>
      <c r="H15" s="292">
        <v>50000</v>
      </c>
      <c r="I15" s="89"/>
      <c r="J15" s="237"/>
    </row>
    <row r="16" spans="1:10" s="83" customFormat="1" ht="15.6" x14ac:dyDescent="0.3">
      <c r="A16" s="290">
        <v>10</v>
      </c>
      <c r="B16" s="290">
        <v>22021001</v>
      </c>
      <c r="C16" s="291" t="s">
        <v>3360</v>
      </c>
      <c r="D16" s="292">
        <v>198350</v>
      </c>
      <c r="E16" s="292">
        <v>154000</v>
      </c>
      <c r="F16" s="292">
        <v>450000</v>
      </c>
      <c r="G16" s="292">
        <v>100000</v>
      </c>
      <c r="H16" s="292">
        <v>100000</v>
      </c>
      <c r="I16" s="89"/>
      <c r="J16" s="237"/>
    </row>
    <row r="17" spans="1:10" s="83" customFormat="1" ht="15.6" x14ac:dyDescent="0.3">
      <c r="A17" s="290">
        <v>11</v>
      </c>
      <c r="B17" s="290">
        <v>22021007</v>
      </c>
      <c r="C17" s="291" t="s">
        <v>3362</v>
      </c>
      <c r="D17" s="292">
        <v>92650</v>
      </c>
      <c r="E17" s="292">
        <v>65800</v>
      </c>
      <c r="F17" s="292">
        <v>199500</v>
      </c>
      <c r="G17" s="292">
        <v>200000</v>
      </c>
      <c r="H17" s="292">
        <v>200000</v>
      </c>
      <c r="I17" s="89"/>
      <c r="J17" s="237"/>
    </row>
    <row r="18" spans="1:10" s="83" customFormat="1" ht="15.6" x14ac:dyDescent="0.3">
      <c r="A18" s="290">
        <v>12</v>
      </c>
      <c r="B18" s="290">
        <v>22021041</v>
      </c>
      <c r="C18" s="291" t="s">
        <v>3398</v>
      </c>
      <c r="D18" s="292">
        <v>166375</v>
      </c>
      <c r="E18" s="292">
        <v>140000</v>
      </c>
      <c r="F18" s="292">
        <v>321000</v>
      </c>
      <c r="G18" s="292">
        <v>50000</v>
      </c>
      <c r="H18" s="292">
        <v>50000</v>
      </c>
      <c r="I18" s="89"/>
      <c r="J18" s="237"/>
    </row>
    <row r="19" spans="1:10" s="83" customFormat="1" ht="15.6" x14ac:dyDescent="0.3">
      <c r="A19" s="290">
        <v>13</v>
      </c>
      <c r="B19" s="290">
        <v>22021052</v>
      </c>
      <c r="C19" s="291" t="s">
        <v>3379</v>
      </c>
      <c r="D19" s="292">
        <v>54850</v>
      </c>
      <c r="E19" s="292">
        <v>42000</v>
      </c>
      <c r="F19" s="292">
        <v>150000</v>
      </c>
      <c r="G19" s="292">
        <v>100000</v>
      </c>
      <c r="H19" s="292">
        <v>100000</v>
      </c>
      <c r="I19" s="89"/>
      <c r="J19" s="237"/>
    </row>
    <row r="20" spans="1:10" s="83" customFormat="1" ht="15.6" x14ac:dyDescent="0.3">
      <c r="A20" s="678" t="s">
        <v>365</v>
      </c>
      <c r="B20" s="678"/>
      <c r="C20" s="678"/>
      <c r="D20" s="293">
        <v>7398000</v>
      </c>
      <c r="E20" s="293">
        <v>5425000</v>
      </c>
      <c r="F20" s="293">
        <v>18000000</v>
      </c>
      <c r="G20" s="293">
        <v>13500000</v>
      </c>
      <c r="H20" s="294">
        <f>SUM(H7:H19)</f>
        <v>14500000</v>
      </c>
      <c r="I20" s="89"/>
      <c r="J20" s="237"/>
    </row>
    <row r="21" spans="1:10" ht="15.6" x14ac:dyDescent="0.3">
      <c r="A21" s="288">
        <v>2</v>
      </c>
      <c r="B21" s="288">
        <v>21510200100</v>
      </c>
      <c r="C21" s="677" t="s">
        <v>39</v>
      </c>
      <c r="D21" s="677"/>
      <c r="E21" s="677"/>
      <c r="F21" s="677"/>
      <c r="G21" s="677"/>
      <c r="H21" s="677"/>
      <c r="I21" s="89"/>
      <c r="J21" s="237"/>
    </row>
    <row r="22" spans="1:10" ht="15.6" x14ac:dyDescent="0.3">
      <c r="A22" s="290">
        <v>1</v>
      </c>
      <c r="B22" s="290">
        <v>22020102</v>
      </c>
      <c r="C22" s="291" t="s">
        <v>3349</v>
      </c>
      <c r="D22" s="292">
        <v>315000</v>
      </c>
      <c r="E22" s="292">
        <v>3512000</v>
      </c>
      <c r="F22" s="292">
        <v>2000000</v>
      </c>
      <c r="G22" s="292">
        <v>2200000</v>
      </c>
      <c r="H22" s="292">
        <v>2200000</v>
      </c>
      <c r="I22" s="89"/>
      <c r="J22" s="237"/>
    </row>
    <row r="23" spans="1:10" ht="15.6" x14ac:dyDescent="0.3">
      <c r="A23" s="290">
        <v>2</v>
      </c>
      <c r="B23" s="290">
        <v>22020201</v>
      </c>
      <c r="C23" s="291" t="s">
        <v>3363</v>
      </c>
      <c r="D23" s="292">
        <v>23000</v>
      </c>
      <c r="E23" s="295">
        <v>0</v>
      </c>
      <c r="F23" s="292">
        <v>200000</v>
      </c>
      <c r="G23" s="292">
        <v>300000</v>
      </c>
      <c r="H23" s="292">
        <v>300000</v>
      </c>
      <c r="I23" s="89"/>
      <c r="J23" s="237"/>
    </row>
    <row r="24" spans="1:10" ht="15.6" x14ac:dyDescent="0.3">
      <c r="A24" s="290">
        <v>3</v>
      </c>
      <c r="B24" s="290">
        <v>22020202</v>
      </c>
      <c r="C24" s="291" t="s">
        <v>3350</v>
      </c>
      <c r="D24" s="295">
        <v>0</v>
      </c>
      <c r="E24" s="295">
        <v>0</v>
      </c>
      <c r="F24" s="292">
        <v>20000</v>
      </c>
      <c r="G24" s="292">
        <v>100000</v>
      </c>
      <c r="H24" s="292">
        <v>100000</v>
      </c>
      <c r="I24" s="89"/>
      <c r="J24" s="237"/>
    </row>
    <row r="25" spans="1:10" ht="15.6" x14ac:dyDescent="0.3">
      <c r="A25" s="290">
        <v>4</v>
      </c>
      <c r="B25" s="290">
        <v>22020301</v>
      </c>
      <c r="C25" s="291" t="s">
        <v>3352</v>
      </c>
      <c r="D25" s="292">
        <v>53500</v>
      </c>
      <c r="E25" s="292">
        <v>82000</v>
      </c>
      <c r="F25" s="292">
        <v>50000</v>
      </c>
      <c r="G25" s="292">
        <v>1700000</v>
      </c>
      <c r="H25" s="292">
        <v>275000</v>
      </c>
      <c r="I25" s="89"/>
      <c r="J25" s="237"/>
    </row>
    <row r="26" spans="1:10" ht="15.6" x14ac:dyDescent="0.3">
      <c r="A26" s="290">
        <v>5</v>
      </c>
      <c r="B26" s="290">
        <v>22020305</v>
      </c>
      <c r="C26" s="291" t="s">
        <v>3355</v>
      </c>
      <c r="D26" s="292">
        <v>12500</v>
      </c>
      <c r="E26" s="295">
        <v>0</v>
      </c>
      <c r="F26" s="292">
        <v>100000</v>
      </c>
      <c r="G26" s="292">
        <v>100000</v>
      </c>
      <c r="H26" s="292">
        <v>100000</v>
      </c>
      <c r="I26" s="89"/>
      <c r="J26" s="237"/>
    </row>
    <row r="27" spans="1:10" ht="16.8" x14ac:dyDescent="0.3">
      <c r="A27" s="290">
        <v>6</v>
      </c>
      <c r="B27" s="290">
        <v>22020401</v>
      </c>
      <c r="C27" s="291" t="s">
        <v>3356</v>
      </c>
      <c r="D27" s="292">
        <v>243000</v>
      </c>
      <c r="E27" s="292">
        <v>270000</v>
      </c>
      <c r="F27" s="292">
        <v>500000</v>
      </c>
      <c r="G27" s="292">
        <v>1500000</v>
      </c>
      <c r="H27" s="292">
        <v>500000</v>
      </c>
      <c r="I27" s="89"/>
      <c r="J27" s="237"/>
    </row>
    <row r="28" spans="1:10" ht="15.6" x14ac:dyDescent="0.3">
      <c r="A28" s="290">
        <v>7</v>
      </c>
      <c r="B28" s="290">
        <v>22020402</v>
      </c>
      <c r="C28" s="291" t="s">
        <v>3366</v>
      </c>
      <c r="D28" s="292">
        <v>241500</v>
      </c>
      <c r="E28" s="292">
        <v>85000</v>
      </c>
      <c r="F28" s="292">
        <v>200000</v>
      </c>
      <c r="G28" s="292">
        <v>100000</v>
      </c>
      <c r="H28" s="292">
        <v>100000</v>
      </c>
      <c r="I28" s="89"/>
      <c r="J28" s="237"/>
    </row>
    <row r="29" spans="1:10" ht="15.6" x14ac:dyDescent="0.3">
      <c r="A29" s="290">
        <v>8</v>
      </c>
      <c r="B29" s="290">
        <v>22020501</v>
      </c>
      <c r="C29" s="291" t="s">
        <v>3370</v>
      </c>
      <c r="D29" s="292">
        <v>100000</v>
      </c>
      <c r="E29" s="292">
        <v>90000</v>
      </c>
      <c r="F29" s="292">
        <v>500000</v>
      </c>
      <c r="G29" s="292">
        <v>700000</v>
      </c>
      <c r="H29" s="292">
        <v>500000</v>
      </c>
      <c r="I29" s="89"/>
      <c r="J29" s="237"/>
    </row>
    <row r="30" spans="1:10" ht="15.6" x14ac:dyDescent="0.3">
      <c r="A30" s="290">
        <v>9</v>
      </c>
      <c r="B30" s="290">
        <v>22021001</v>
      </c>
      <c r="C30" s="291" t="s">
        <v>3360</v>
      </c>
      <c r="D30" s="292">
        <v>245500</v>
      </c>
      <c r="E30" s="295">
        <v>0</v>
      </c>
      <c r="F30" s="292">
        <v>150000</v>
      </c>
      <c r="G30" s="292">
        <v>300000</v>
      </c>
      <c r="H30" s="292">
        <v>300000</v>
      </c>
      <c r="I30" s="89"/>
      <c r="J30" s="237"/>
    </row>
    <row r="31" spans="1:10" ht="15.6" x14ac:dyDescent="0.3">
      <c r="A31" s="290">
        <v>10</v>
      </c>
      <c r="B31" s="290">
        <v>22021007</v>
      </c>
      <c r="C31" s="291" t="s">
        <v>3362</v>
      </c>
      <c r="D31" s="292">
        <v>65000</v>
      </c>
      <c r="E31" s="292">
        <v>150000</v>
      </c>
      <c r="F31" s="292">
        <v>330000</v>
      </c>
      <c r="G31" s="292">
        <v>500000</v>
      </c>
      <c r="H31" s="292">
        <v>500000</v>
      </c>
      <c r="I31" s="89"/>
      <c r="J31" s="237"/>
    </row>
    <row r="32" spans="1:10" ht="15.6" x14ac:dyDescent="0.3">
      <c r="A32" s="678" t="s">
        <v>365</v>
      </c>
      <c r="B32" s="678"/>
      <c r="C32" s="678"/>
      <c r="D32" s="293">
        <v>1299000</v>
      </c>
      <c r="E32" s="293">
        <v>4189000</v>
      </c>
      <c r="F32" s="293">
        <v>4050000</v>
      </c>
      <c r="G32" s="293">
        <v>7500000</v>
      </c>
      <c r="H32" s="293">
        <f>SUM(H22:H31)</f>
        <v>4875000</v>
      </c>
      <c r="I32" s="89"/>
      <c r="J32" s="237"/>
    </row>
    <row r="33" spans="1:10" ht="15.6" x14ac:dyDescent="0.3">
      <c r="A33" s="288">
        <v>3</v>
      </c>
      <c r="B33" s="288">
        <v>21510200200</v>
      </c>
      <c r="C33" s="677" t="s">
        <v>3024</v>
      </c>
      <c r="D33" s="677"/>
      <c r="E33" s="677"/>
      <c r="F33" s="677"/>
      <c r="G33" s="677"/>
      <c r="H33" s="677"/>
      <c r="I33" s="89"/>
      <c r="J33" s="237"/>
    </row>
    <row r="34" spans="1:10" ht="15.6" x14ac:dyDescent="0.3">
      <c r="A34" s="290">
        <v>1</v>
      </c>
      <c r="B34" s="290">
        <v>22020102</v>
      </c>
      <c r="C34" s="291" t="s">
        <v>3349</v>
      </c>
      <c r="D34" s="292">
        <v>1500000</v>
      </c>
      <c r="E34" s="292">
        <v>1047500</v>
      </c>
      <c r="F34" s="292">
        <v>2000000</v>
      </c>
      <c r="G34" s="292">
        <v>1500000</v>
      </c>
      <c r="H34" s="292">
        <v>1400000</v>
      </c>
      <c r="I34" s="89"/>
      <c r="J34" s="237"/>
    </row>
    <row r="35" spans="1:10" ht="15.6" x14ac:dyDescent="0.3">
      <c r="A35" s="290">
        <v>2</v>
      </c>
      <c r="B35" s="290">
        <v>22020201</v>
      </c>
      <c r="C35" s="291" t="s">
        <v>3363</v>
      </c>
      <c r="D35" s="295">
        <v>0</v>
      </c>
      <c r="E35" s="295">
        <v>0</v>
      </c>
      <c r="F35" s="295">
        <v>0</v>
      </c>
      <c r="G35" s="292">
        <v>200000</v>
      </c>
      <c r="H35" s="292">
        <v>200000</v>
      </c>
      <c r="I35" s="89"/>
      <c r="J35" s="237"/>
    </row>
    <row r="36" spans="1:10" ht="15.6" x14ac:dyDescent="0.3">
      <c r="A36" s="290">
        <v>3</v>
      </c>
      <c r="B36" s="290">
        <v>22020202</v>
      </c>
      <c r="C36" s="291" t="s">
        <v>3350</v>
      </c>
      <c r="D36" s="292">
        <v>500000</v>
      </c>
      <c r="E36" s="292">
        <v>295000</v>
      </c>
      <c r="F36" s="292">
        <v>300000</v>
      </c>
      <c r="G36" s="292">
        <v>500000</v>
      </c>
      <c r="H36" s="292">
        <v>500000</v>
      </c>
      <c r="I36" s="89"/>
      <c r="J36" s="237"/>
    </row>
    <row r="37" spans="1:10" ht="15.6" x14ac:dyDescent="0.3">
      <c r="A37" s="290">
        <v>4</v>
      </c>
      <c r="B37" s="290">
        <v>22020301</v>
      </c>
      <c r="C37" s="291" t="s">
        <v>3352</v>
      </c>
      <c r="D37" s="292">
        <v>200000</v>
      </c>
      <c r="E37" s="292">
        <v>147500</v>
      </c>
      <c r="F37" s="292">
        <v>1800000</v>
      </c>
      <c r="G37" s="292">
        <v>200000</v>
      </c>
      <c r="H37" s="292">
        <v>200000</v>
      </c>
      <c r="I37" s="89"/>
      <c r="J37" s="237"/>
    </row>
    <row r="38" spans="1:10" ht="15.6" x14ac:dyDescent="0.3">
      <c r="A38" s="290">
        <v>5</v>
      </c>
      <c r="B38" s="290">
        <v>22020305</v>
      </c>
      <c r="C38" s="291" t="s">
        <v>3355</v>
      </c>
      <c r="D38" s="292">
        <v>700000</v>
      </c>
      <c r="E38" s="292">
        <v>577000</v>
      </c>
      <c r="F38" s="292">
        <v>800000</v>
      </c>
      <c r="G38" s="292">
        <v>700000</v>
      </c>
      <c r="H38" s="292">
        <v>700000</v>
      </c>
      <c r="I38" s="89"/>
      <c r="J38" s="237"/>
    </row>
    <row r="39" spans="1:10" ht="16.8" x14ac:dyDescent="0.3">
      <c r="A39" s="290">
        <v>6</v>
      </c>
      <c r="B39" s="290">
        <v>22020401</v>
      </c>
      <c r="C39" s="291" t="s">
        <v>3356</v>
      </c>
      <c r="D39" s="292">
        <v>1100000</v>
      </c>
      <c r="E39" s="292">
        <v>892000</v>
      </c>
      <c r="F39" s="292">
        <v>3000000</v>
      </c>
      <c r="G39" s="292">
        <v>1100000</v>
      </c>
      <c r="H39" s="292">
        <v>1000000</v>
      </c>
      <c r="I39" s="98"/>
      <c r="J39" s="237"/>
    </row>
    <row r="40" spans="1:10" ht="15.6" x14ac:dyDescent="0.3">
      <c r="A40" s="290">
        <v>7</v>
      </c>
      <c r="B40" s="290">
        <v>22020402</v>
      </c>
      <c r="C40" s="291" t="s">
        <v>3366</v>
      </c>
      <c r="D40" s="295">
        <v>0</v>
      </c>
      <c r="E40" s="295">
        <v>0</v>
      </c>
      <c r="F40" s="295">
        <v>0</v>
      </c>
      <c r="G40" s="292">
        <v>800000</v>
      </c>
      <c r="H40" s="292">
        <v>500000</v>
      </c>
      <c r="I40" s="84"/>
      <c r="J40" s="237"/>
    </row>
    <row r="41" spans="1:10" ht="15.6" x14ac:dyDescent="0.3">
      <c r="A41" s="290">
        <v>8</v>
      </c>
      <c r="B41" s="290">
        <v>22020501</v>
      </c>
      <c r="C41" s="291" t="s">
        <v>3370</v>
      </c>
      <c r="D41" s="292">
        <v>1500000</v>
      </c>
      <c r="E41" s="292">
        <v>1145000</v>
      </c>
      <c r="F41" s="292">
        <v>600000</v>
      </c>
      <c r="G41" s="292">
        <v>1500000</v>
      </c>
      <c r="H41" s="292">
        <v>1000000</v>
      </c>
      <c r="I41" s="89"/>
      <c r="J41" s="237"/>
    </row>
    <row r="42" spans="1:10" ht="15.6" x14ac:dyDescent="0.3">
      <c r="A42" s="290">
        <v>9</v>
      </c>
      <c r="B42" s="290">
        <v>22021001</v>
      </c>
      <c r="C42" s="291" t="s">
        <v>3360</v>
      </c>
      <c r="D42" s="292">
        <v>500000</v>
      </c>
      <c r="E42" s="292">
        <v>553000</v>
      </c>
      <c r="F42" s="292">
        <v>500000</v>
      </c>
      <c r="G42" s="292">
        <v>500000</v>
      </c>
      <c r="H42" s="292">
        <v>500000</v>
      </c>
      <c r="I42" s="89"/>
      <c r="J42" s="237"/>
    </row>
    <row r="43" spans="1:10" ht="15.6" x14ac:dyDescent="0.3">
      <c r="A43" s="290">
        <v>10</v>
      </c>
      <c r="B43" s="290">
        <v>22021007</v>
      </c>
      <c r="C43" s="291" t="s">
        <v>3362</v>
      </c>
      <c r="D43" s="295">
        <v>0</v>
      </c>
      <c r="E43" s="295">
        <v>0</v>
      </c>
      <c r="F43" s="295">
        <v>0</v>
      </c>
      <c r="G43" s="292">
        <v>2000000</v>
      </c>
      <c r="H43" s="292">
        <v>500000</v>
      </c>
      <c r="I43" s="89"/>
      <c r="J43" s="237"/>
    </row>
    <row r="44" spans="1:10" ht="15.6" x14ac:dyDescent="0.3">
      <c r="A44" s="678" t="s">
        <v>365</v>
      </c>
      <c r="B44" s="678"/>
      <c r="C44" s="678"/>
      <c r="D44" s="293">
        <v>6000000</v>
      </c>
      <c r="E44" s="293">
        <v>4657000</v>
      </c>
      <c r="F44" s="293">
        <v>9000000</v>
      </c>
      <c r="G44" s="293">
        <v>9000000</v>
      </c>
      <c r="H44" s="293">
        <f>SUM(H34:H43)</f>
        <v>6500000</v>
      </c>
      <c r="I44" s="89"/>
      <c r="J44" s="237"/>
    </row>
    <row r="45" spans="1:10" ht="15.6" x14ac:dyDescent="0.3">
      <c r="A45" s="288">
        <v>4</v>
      </c>
      <c r="B45" s="288">
        <v>21511000100</v>
      </c>
      <c r="C45" s="677" t="s">
        <v>125</v>
      </c>
      <c r="D45" s="677"/>
      <c r="E45" s="677"/>
      <c r="F45" s="677"/>
      <c r="G45" s="677"/>
      <c r="H45" s="677"/>
      <c r="I45" s="89"/>
      <c r="J45" s="237"/>
    </row>
    <row r="46" spans="1:10" ht="15.6" x14ac:dyDescent="0.3">
      <c r="A46" s="290">
        <v>1</v>
      </c>
      <c r="B46" s="290">
        <v>22020102</v>
      </c>
      <c r="C46" s="291" t="s">
        <v>3349</v>
      </c>
      <c r="D46" s="292">
        <v>970000</v>
      </c>
      <c r="E46" s="292">
        <v>543000</v>
      </c>
      <c r="F46" s="292">
        <v>800000</v>
      </c>
      <c r="G46" s="292">
        <v>750000</v>
      </c>
      <c r="H46" s="292">
        <v>750000</v>
      </c>
      <c r="I46" s="89"/>
      <c r="J46" s="237"/>
    </row>
    <row r="47" spans="1:10" ht="15.6" x14ac:dyDescent="0.3">
      <c r="A47" s="290">
        <v>2</v>
      </c>
      <c r="B47" s="290">
        <v>22020201</v>
      </c>
      <c r="C47" s="291" t="s">
        <v>3363</v>
      </c>
      <c r="D47" s="292">
        <v>80000</v>
      </c>
      <c r="E47" s="292">
        <v>40000</v>
      </c>
      <c r="F47" s="292">
        <v>100000</v>
      </c>
      <c r="G47" s="292">
        <v>200000</v>
      </c>
      <c r="H47" s="292">
        <v>200000</v>
      </c>
      <c r="I47" s="89"/>
      <c r="J47" s="237"/>
    </row>
    <row r="48" spans="1:10" ht="15.6" x14ac:dyDescent="0.3">
      <c r="A48" s="290">
        <v>3</v>
      </c>
      <c r="B48" s="290">
        <v>22020202</v>
      </c>
      <c r="C48" s="291" t="s">
        <v>3350</v>
      </c>
      <c r="D48" s="292">
        <v>70000</v>
      </c>
      <c r="E48" s="292">
        <v>20000</v>
      </c>
      <c r="F48" s="292">
        <v>80000</v>
      </c>
      <c r="G48" s="292">
        <v>80000</v>
      </c>
      <c r="H48" s="292">
        <v>80000</v>
      </c>
      <c r="I48" s="89"/>
      <c r="J48" s="237"/>
    </row>
    <row r="49" spans="1:10" ht="15.6" x14ac:dyDescent="0.3">
      <c r="A49" s="290">
        <v>4</v>
      </c>
      <c r="B49" s="290">
        <v>22020301</v>
      </c>
      <c r="C49" s="291" t="s">
        <v>3352</v>
      </c>
      <c r="D49" s="292">
        <v>530000</v>
      </c>
      <c r="E49" s="292">
        <v>250000</v>
      </c>
      <c r="F49" s="292">
        <v>600000</v>
      </c>
      <c r="G49" s="292">
        <v>600000</v>
      </c>
      <c r="H49" s="292">
        <v>300000</v>
      </c>
      <c r="I49" s="89"/>
      <c r="J49" s="237"/>
    </row>
    <row r="50" spans="1:10" ht="15.6" x14ac:dyDescent="0.3">
      <c r="A50" s="290">
        <v>5</v>
      </c>
      <c r="B50" s="290">
        <v>22020305</v>
      </c>
      <c r="C50" s="291" t="s">
        <v>3355</v>
      </c>
      <c r="D50" s="292">
        <v>312500</v>
      </c>
      <c r="E50" s="292">
        <v>160000</v>
      </c>
      <c r="F50" s="292">
        <v>500000</v>
      </c>
      <c r="G50" s="292">
        <v>500000</v>
      </c>
      <c r="H50" s="292">
        <v>200000</v>
      </c>
      <c r="I50" s="89"/>
      <c r="J50" s="237"/>
    </row>
    <row r="51" spans="1:10" ht="16.8" x14ac:dyDescent="0.3">
      <c r="A51" s="290">
        <v>6</v>
      </c>
      <c r="B51" s="290">
        <v>22020401</v>
      </c>
      <c r="C51" s="291" t="s">
        <v>3356</v>
      </c>
      <c r="D51" s="292">
        <v>831505</v>
      </c>
      <c r="E51" s="292">
        <v>554960</v>
      </c>
      <c r="F51" s="292">
        <v>950000</v>
      </c>
      <c r="G51" s="292">
        <v>900000</v>
      </c>
      <c r="H51" s="292">
        <v>500000</v>
      </c>
      <c r="I51" s="89"/>
      <c r="J51" s="237"/>
    </row>
    <row r="52" spans="1:10" ht="15.6" x14ac:dyDescent="0.3">
      <c r="A52" s="290">
        <v>7</v>
      </c>
      <c r="B52" s="290">
        <v>22020402</v>
      </c>
      <c r="C52" s="291" t="s">
        <v>3366</v>
      </c>
      <c r="D52" s="292">
        <v>315000</v>
      </c>
      <c r="E52" s="292">
        <v>130000</v>
      </c>
      <c r="F52" s="292">
        <v>400000</v>
      </c>
      <c r="G52" s="292">
        <v>450000</v>
      </c>
      <c r="H52" s="292">
        <v>350000</v>
      </c>
      <c r="I52" s="89"/>
      <c r="J52" s="237"/>
    </row>
    <row r="53" spans="1:10" ht="15.6" x14ac:dyDescent="0.3">
      <c r="A53" s="290">
        <v>8</v>
      </c>
      <c r="B53" s="290">
        <v>22020501</v>
      </c>
      <c r="C53" s="291" t="s">
        <v>3370</v>
      </c>
      <c r="D53" s="292">
        <v>723500</v>
      </c>
      <c r="E53" s="292">
        <v>82500</v>
      </c>
      <c r="F53" s="292">
        <v>150000</v>
      </c>
      <c r="G53" s="292">
        <v>400000</v>
      </c>
      <c r="H53" s="292">
        <v>400000</v>
      </c>
      <c r="I53" s="89"/>
      <c r="J53" s="237"/>
    </row>
    <row r="54" spans="1:10" ht="15.6" x14ac:dyDescent="0.3">
      <c r="A54" s="290">
        <v>9</v>
      </c>
      <c r="B54" s="290">
        <v>22020707</v>
      </c>
      <c r="C54" s="291" t="s">
        <v>3390</v>
      </c>
      <c r="D54" s="295">
        <v>0</v>
      </c>
      <c r="E54" s="295">
        <v>0</v>
      </c>
      <c r="F54" s="295">
        <v>0</v>
      </c>
      <c r="G54" s="292">
        <v>150000</v>
      </c>
      <c r="H54" s="292">
        <v>150000</v>
      </c>
      <c r="I54" s="89"/>
      <c r="J54" s="237"/>
    </row>
    <row r="55" spans="1:10" ht="15.6" x14ac:dyDescent="0.3">
      <c r="A55" s="290">
        <v>10</v>
      </c>
      <c r="B55" s="290">
        <v>22021001</v>
      </c>
      <c r="C55" s="291" t="s">
        <v>3360</v>
      </c>
      <c r="D55" s="292">
        <v>42500</v>
      </c>
      <c r="E55" s="292">
        <v>75500</v>
      </c>
      <c r="F55" s="292">
        <v>420000</v>
      </c>
      <c r="G55" s="292">
        <v>420000</v>
      </c>
      <c r="H55" s="292">
        <v>120000</v>
      </c>
      <c r="I55" s="89"/>
      <c r="J55" s="237"/>
    </row>
    <row r="56" spans="1:10" ht="15.6" x14ac:dyDescent="0.3">
      <c r="A56" s="290">
        <v>11</v>
      </c>
      <c r="B56" s="290">
        <v>22021003</v>
      </c>
      <c r="C56" s="291" t="s">
        <v>3376</v>
      </c>
      <c r="D56" s="295">
        <v>0</v>
      </c>
      <c r="E56" s="295">
        <v>0</v>
      </c>
      <c r="F56" s="292">
        <v>500000</v>
      </c>
      <c r="G56" s="292">
        <v>50000</v>
      </c>
      <c r="H56" s="292">
        <v>50000</v>
      </c>
      <c r="I56" s="89"/>
      <c r="J56" s="237"/>
    </row>
    <row r="57" spans="1:10" ht="15.6" x14ac:dyDescent="0.3">
      <c r="A57" s="290">
        <v>12</v>
      </c>
      <c r="B57" s="290">
        <v>22021007</v>
      </c>
      <c r="C57" s="291" t="s">
        <v>3362</v>
      </c>
      <c r="D57" s="292">
        <v>134500</v>
      </c>
      <c r="E57" s="292">
        <v>499500</v>
      </c>
      <c r="F57" s="292">
        <v>500000</v>
      </c>
      <c r="G57" s="292">
        <v>500000</v>
      </c>
      <c r="H57" s="292">
        <v>400000</v>
      </c>
      <c r="I57" s="89"/>
      <c r="J57" s="237"/>
    </row>
    <row r="58" spans="1:10" ht="15.6" x14ac:dyDescent="0.3">
      <c r="A58" s="678" t="s">
        <v>365</v>
      </c>
      <c r="B58" s="678"/>
      <c r="C58" s="678"/>
      <c r="D58" s="293">
        <v>4009505</v>
      </c>
      <c r="E58" s="293">
        <v>2355460</v>
      </c>
      <c r="F58" s="293">
        <v>5000000</v>
      </c>
      <c r="G58" s="293">
        <v>5000000</v>
      </c>
      <c r="H58" s="293">
        <f>SUM(H46:H57)</f>
        <v>3500000</v>
      </c>
      <c r="I58" s="89"/>
      <c r="J58" s="237"/>
    </row>
    <row r="59" spans="1:10" ht="15.6" x14ac:dyDescent="0.3">
      <c r="A59" s="288">
        <v>5</v>
      </c>
      <c r="B59" s="288">
        <v>21511500100</v>
      </c>
      <c r="C59" s="677" t="s">
        <v>134</v>
      </c>
      <c r="D59" s="677"/>
      <c r="E59" s="677"/>
      <c r="F59" s="677"/>
      <c r="G59" s="677"/>
      <c r="H59" s="677"/>
      <c r="I59" s="89"/>
      <c r="J59" s="237"/>
    </row>
    <row r="60" spans="1:10" ht="15.6" x14ac:dyDescent="0.3">
      <c r="A60" s="290">
        <v>1</v>
      </c>
      <c r="B60" s="290">
        <v>22020101</v>
      </c>
      <c r="C60" s="291" t="s">
        <v>3387</v>
      </c>
      <c r="D60" s="292">
        <v>300000</v>
      </c>
      <c r="E60" s="295">
        <v>0</v>
      </c>
      <c r="F60" s="292">
        <v>1112000</v>
      </c>
      <c r="G60" s="292">
        <v>1112000</v>
      </c>
      <c r="H60" s="292">
        <v>520000</v>
      </c>
      <c r="I60" s="89"/>
      <c r="J60" s="237"/>
    </row>
    <row r="61" spans="1:10" ht="15.6" x14ac:dyDescent="0.3">
      <c r="A61" s="290">
        <v>2</v>
      </c>
      <c r="B61" s="290">
        <v>22020102</v>
      </c>
      <c r="C61" s="291" t="s">
        <v>3349</v>
      </c>
      <c r="D61" s="292">
        <v>200000</v>
      </c>
      <c r="E61" s="295">
        <v>0</v>
      </c>
      <c r="F61" s="292">
        <v>1440000</v>
      </c>
      <c r="G61" s="292">
        <v>1440000</v>
      </c>
      <c r="H61" s="292">
        <v>500000</v>
      </c>
      <c r="I61" s="89"/>
      <c r="J61" s="237"/>
    </row>
    <row r="62" spans="1:10" ht="15.6" x14ac:dyDescent="0.3">
      <c r="A62" s="290">
        <v>3</v>
      </c>
      <c r="B62" s="290">
        <v>22020201</v>
      </c>
      <c r="C62" s="291" t="s">
        <v>3363</v>
      </c>
      <c r="D62" s="292">
        <v>25000</v>
      </c>
      <c r="E62" s="295">
        <v>0</v>
      </c>
      <c r="F62" s="292">
        <v>187000</v>
      </c>
      <c r="G62" s="292">
        <v>187000</v>
      </c>
      <c r="H62" s="292">
        <v>187000</v>
      </c>
      <c r="I62" s="89"/>
      <c r="J62" s="237"/>
    </row>
    <row r="63" spans="1:10" ht="15.6" x14ac:dyDescent="0.3">
      <c r="A63" s="290">
        <v>4</v>
      </c>
      <c r="B63" s="290">
        <v>22020202</v>
      </c>
      <c r="C63" s="291" t="s">
        <v>3350</v>
      </c>
      <c r="D63" s="292">
        <v>25000</v>
      </c>
      <c r="E63" s="295">
        <v>0</v>
      </c>
      <c r="F63" s="292">
        <v>187000</v>
      </c>
      <c r="G63" s="292">
        <v>187000</v>
      </c>
      <c r="H63" s="292">
        <v>187000</v>
      </c>
      <c r="I63" s="89"/>
      <c r="J63" s="237"/>
    </row>
    <row r="64" spans="1:10" ht="15.6" x14ac:dyDescent="0.3">
      <c r="A64" s="290">
        <v>5</v>
      </c>
      <c r="B64" s="290">
        <v>22020301</v>
      </c>
      <c r="C64" s="291" t="s">
        <v>3352</v>
      </c>
      <c r="D64" s="292">
        <v>25000</v>
      </c>
      <c r="E64" s="295">
        <v>0</v>
      </c>
      <c r="F64" s="292">
        <v>150000</v>
      </c>
      <c r="G64" s="292">
        <v>150000</v>
      </c>
      <c r="H64" s="292">
        <v>150000</v>
      </c>
      <c r="I64" s="89"/>
      <c r="J64" s="237"/>
    </row>
    <row r="65" spans="1:10" ht="15.6" x14ac:dyDescent="0.3">
      <c r="A65" s="290">
        <v>6</v>
      </c>
      <c r="B65" s="290">
        <v>22020305</v>
      </c>
      <c r="C65" s="291" t="s">
        <v>3355</v>
      </c>
      <c r="D65" s="292">
        <v>25000</v>
      </c>
      <c r="E65" s="295">
        <v>0</v>
      </c>
      <c r="F65" s="292">
        <v>562000</v>
      </c>
      <c r="G65" s="292">
        <v>562000</v>
      </c>
      <c r="H65" s="292">
        <v>309000</v>
      </c>
      <c r="I65" s="89"/>
      <c r="J65" s="237"/>
    </row>
    <row r="66" spans="1:10" ht="16.8" x14ac:dyDescent="0.3">
      <c r="A66" s="290">
        <v>7</v>
      </c>
      <c r="B66" s="290">
        <v>22020401</v>
      </c>
      <c r="C66" s="291" t="s">
        <v>3356</v>
      </c>
      <c r="D66" s="292">
        <v>150000</v>
      </c>
      <c r="E66" s="295">
        <v>0</v>
      </c>
      <c r="F66" s="292">
        <v>375000</v>
      </c>
      <c r="G66" s="292">
        <v>375000</v>
      </c>
      <c r="H66" s="292">
        <v>200000</v>
      </c>
      <c r="I66" s="89"/>
      <c r="J66" s="237"/>
    </row>
    <row r="67" spans="1:10" ht="15.6" x14ac:dyDescent="0.3">
      <c r="A67" s="290">
        <v>8</v>
      </c>
      <c r="B67" s="290">
        <v>22020402</v>
      </c>
      <c r="C67" s="291" t="s">
        <v>3366</v>
      </c>
      <c r="D67" s="292">
        <v>50000</v>
      </c>
      <c r="E67" s="295">
        <v>0</v>
      </c>
      <c r="F67" s="292">
        <v>450000</v>
      </c>
      <c r="G67" s="292">
        <v>450000</v>
      </c>
      <c r="H67" s="292">
        <v>150000</v>
      </c>
      <c r="I67" s="89"/>
      <c r="J67" s="237"/>
    </row>
    <row r="68" spans="1:10" ht="15.6" x14ac:dyDescent="0.3">
      <c r="A68" s="290">
        <v>9</v>
      </c>
      <c r="B68" s="290">
        <v>22020501</v>
      </c>
      <c r="C68" s="291" t="s">
        <v>3370</v>
      </c>
      <c r="D68" s="292">
        <v>420000</v>
      </c>
      <c r="E68" s="295">
        <v>0</v>
      </c>
      <c r="F68" s="292">
        <v>1262000</v>
      </c>
      <c r="G68" s="292">
        <v>1262000</v>
      </c>
      <c r="H68" s="292">
        <v>800000</v>
      </c>
      <c r="I68" s="89"/>
      <c r="J68" s="237"/>
    </row>
    <row r="69" spans="1:10" ht="15.6" x14ac:dyDescent="0.3">
      <c r="A69" s="290">
        <v>10</v>
      </c>
      <c r="B69" s="290">
        <v>22020712</v>
      </c>
      <c r="C69" s="291" t="s">
        <v>3381</v>
      </c>
      <c r="D69" s="292">
        <v>25000</v>
      </c>
      <c r="E69" s="295">
        <v>0</v>
      </c>
      <c r="F69" s="292">
        <v>150000</v>
      </c>
      <c r="G69" s="292">
        <v>150000</v>
      </c>
      <c r="H69" s="292">
        <v>150000</v>
      </c>
      <c r="I69" s="89"/>
      <c r="J69" s="237"/>
    </row>
    <row r="70" spans="1:10" ht="15.6" x14ac:dyDescent="0.3">
      <c r="A70" s="290">
        <v>11</v>
      </c>
      <c r="B70" s="290">
        <v>22021001</v>
      </c>
      <c r="C70" s="291" t="s">
        <v>3360</v>
      </c>
      <c r="D70" s="292">
        <v>25000</v>
      </c>
      <c r="E70" s="295">
        <v>0</v>
      </c>
      <c r="F70" s="292">
        <v>150000</v>
      </c>
      <c r="G70" s="292">
        <v>150000</v>
      </c>
      <c r="H70" s="292">
        <v>150000</v>
      </c>
      <c r="I70" s="89"/>
      <c r="J70" s="237"/>
    </row>
    <row r="71" spans="1:10" ht="15.6" x14ac:dyDescent="0.3">
      <c r="A71" s="290">
        <v>12</v>
      </c>
      <c r="B71" s="290">
        <v>22021007</v>
      </c>
      <c r="C71" s="291" t="s">
        <v>3362</v>
      </c>
      <c r="D71" s="292">
        <v>50000</v>
      </c>
      <c r="E71" s="295">
        <v>0</v>
      </c>
      <c r="F71" s="292">
        <v>575000</v>
      </c>
      <c r="G71" s="292">
        <v>575000</v>
      </c>
      <c r="H71" s="292">
        <v>272000</v>
      </c>
      <c r="I71" s="89"/>
      <c r="J71" s="237"/>
    </row>
    <row r="72" spans="1:10" ht="15.6" x14ac:dyDescent="0.3">
      <c r="A72" s="290">
        <v>13</v>
      </c>
      <c r="B72" s="290">
        <v>41040105</v>
      </c>
      <c r="C72" s="291" t="s">
        <v>3382</v>
      </c>
      <c r="D72" s="292">
        <v>50000</v>
      </c>
      <c r="E72" s="295">
        <v>0</v>
      </c>
      <c r="F72" s="295">
        <v>0</v>
      </c>
      <c r="G72" s="295">
        <v>0</v>
      </c>
      <c r="H72" s="292">
        <v>0</v>
      </c>
      <c r="I72" s="89"/>
      <c r="J72" s="237"/>
    </row>
    <row r="73" spans="1:10" ht="15.6" x14ac:dyDescent="0.3">
      <c r="A73" s="678" t="s">
        <v>365</v>
      </c>
      <c r="B73" s="678"/>
      <c r="C73" s="678"/>
      <c r="D73" s="293">
        <v>1370000</v>
      </c>
      <c r="E73" s="296">
        <v>0</v>
      </c>
      <c r="F73" s="293">
        <v>6600000</v>
      </c>
      <c r="G73" s="293">
        <v>6600000</v>
      </c>
      <c r="H73" s="293">
        <f>SUM(H60:H72)</f>
        <v>3575000</v>
      </c>
      <c r="I73" s="89"/>
      <c r="J73" s="237"/>
    </row>
    <row r="74" spans="1:10" ht="15.6" x14ac:dyDescent="0.3">
      <c r="A74" s="288">
        <v>6</v>
      </c>
      <c r="B74" s="288">
        <v>21511600100</v>
      </c>
      <c r="C74" s="677" t="s">
        <v>314</v>
      </c>
      <c r="D74" s="677"/>
      <c r="E74" s="677"/>
      <c r="F74" s="677"/>
      <c r="G74" s="677"/>
      <c r="H74" s="677"/>
      <c r="I74" s="89"/>
      <c r="J74" s="237"/>
    </row>
    <row r="75" spans="1:10" ht="15.6" x14ac:dyDescent="0.3">
      <c r="A75" s="290">
        <v>1</v>
      </c>
      <c r="B75" s="290">
        <v>22020102</v>
      </c>
      <c r="C75" s="291" t="s">
        <v>3349</v>
      </c>
      <c r="D75" s="292">
        <v>1132000</v>
      </c>
      <c r="E75" s="292">
        <v>541000</v>
      </c>
      <c r="F75" s="292">
        <v>2410000</v>
      </c>
      <c r="G75" s="292">
        <v>1500000</v>
      </c>
      <c r="H75" s="292">
        <v>1200000</v>
      </c>
      <c r="I75" s="89"/>
      <c r="J75" s="237"/>
    </row>
    <row r="76" spans="1:10" ht="15.6" x14ac:dyDescent="0.3">
      <c r="A76" s="290">
        <v>2</v>
      </c>
      <c r="B76" s="290">
        <v>22020201</v>
      </c>
      <c r="C76" s="291" t="s">
        <v>3363</v>
      </c>
      <c r="D76" s="292">
        <v>68200</v>
      </c>
      <c r="E76" s="292">
        <v>264500</v>
      </c>
      <c r="F76" s="292">
        <v>400000</v>
      </c>
      <c r="G76" s="292">
        <v>500000</v>
      </c>
      <c r="H76" s="292">
        <v>500000</v>
      </c>
      <c r="I76" s="89"/>
      <c r="J76" s="237"/>
    </row>
    <row r="77" spans="1:10" ht="15.6" x14ac:dyDescent="0.3">
      <c r="A77" s="290">
        <v>3</v>
      </c>
      <c r="B77" s="290">
        <v>22020202</v>
      </c>
      <c r="C77" s="291" t="s">
        <v>3350</v>
      </c>
      <c r="D77" s="292">
        <v>50000</v>
      </c>
      <c r="E77" s="292">
        <v>192000</v>
      </c>
      <c r="F77" s="292">
        <v>200000</v>
      </c>
      <c r="G77" s="292">
        <v>43750</v>
      </c>
      <c r="H77" s="292">
        <v>43750</v>
      </c>
      <c r="I77" s="89"/>
      <c r="J77" s="237"/>
    </row>
    <row r="78" spans="1:10" ht="15.6" x14ac:dyDescent="0.3">
      <c r="A78" s="290">
        <v>4</v>
      </c>
      <c r="B78" s="290">
        <v>22020301</v>
      </c>
      <c r="C78" s="291" t="s">
        <v>3352</v>
      </c>
      <c r="D78" s="292">
        <v>270300</v>
      </c>
      <c r="E78" s="292">
        <v>269000</v>
      </c>
      <c r="F78" s="292">
        <v>500000</v>
      </c>
      <c r="G78" s="292">
        <v>600000</v>
      </c>
      <c r="H78" s="292">
        <v>600000</v>
      </c>
      <c r="I78" s="98"/>
      <c r="J78" s="237"/>
    </row>
    <row r="79" spans="1:10" ht="15.6" x14ac:dyDescent="0.3">
      <c r="A79" s="290">
        <v>5</v>
      </c>
      <c r="B79" s="290">
        <v>22020306</v>
      </c>
      <c r="C79" s="291" t="s">
        <v>3383</v>
      </c>
      <c r="D79" s="295">
        <v>0</v>
      </c>
      <c r="E79" s="292">
        <v>140000</v>
      </c>
      <c r="F79" s="292">
        <v>400000</v>
      </c>
      <c r="G79" s="292">
        <v>400000</v>
      </c>
      <c r="H79" s="292">
        <v>400000</v>
      </c>
      <c r="I79" s="84"/>
      <c r="J79" s="237"/>
    </row>
    <row r="80" spans="1:10" ht="16.8" x14ac:dyDescent="0.3">
      <c r="A80" s="290">
        <v>6</v>
      </c>
      <c r="B80" s="290">
        <v>22020401</v>
      </c>
      <c r="C80" s="291" t="s">
        <v>3356</v>
      </c>
      <c r="D80" s="292">
        <v>44500</v>
      </c>
      <c r="E80" s="292">
        <v>278500</v>
      </c>
      <c r="F80" s="292">
        <v>1800000</v>
      </c>
      <c r="G80" s="292">
        <v>725000</v>
      </c>
      <c r="H80" s="292">
        <v>725000</v>
      </c>
      <c r="I80" s="89"/>
      <c r="J80" s="237"/>
    </row>
    <row r="81" spans="1:10" ht="15.6" x14ac:dyDescent="0.3">
      <c r="A81" s="290">
        <v>7</v>
      </c>
      <c r="B81" s="290">
        <v>22020402</v>
      </c>
      <c r="C81" s="291" t="s">
        <v>3366</v>
      </c>
      <c r="D81" s="295">
        <v>0</v>
      </c>
      <c r="E81" s="292">
        <v>168000</v>
      </c>
      <c r="F81" s="292">
        <v>490000</v>
      </c>
      <c r="G81" s="292">
        <v>606250</v>
      </c>
      <c r="H81" s="292">
        <v>406250</v>
      </c>
      <c r="I81" s="89"/>
      <c r="J81" s="237"/>
    </row>
    <row r="82" spans="1:10" ht="15.6" x14ac:dyDescent="0.3">
      <c r="A82" s="290">
        <v>8</v>
      </c>
      <c r="B82" s="290">
        <v>22020501</v>
      </c>
      <c r="C82" s="291" t="s">
        <v>3370</v>
      </c>
      <c r="D82" s="292">
        <v>173000</v>
      </c>
      <c r="E82" s="292">
        <v>17000</v>
      </c>
      <c r="F82" s="292">
        <v>600000</v>
      </c>
      <c r="G82" s="292">
        <v>1375000</v>
      </c>
      <c r="H82" s="292">
        <v>1075000</v>
      </c>
      <c r="I82" s="89"/>
      <c r="J82" s="237"/>
    </row>
    <row r="83" spans="1:10" ht="15.6" x14ac:dyDescent="0.3">
      <c r="A83" s="290">
        <v>9</v>
      </c>
      <c r="B83" s="290">
        <v>22021007</v>
      </c>
      <c r="C83" s="291" t="s">
        <v>3362</v>
      </c>
      <c r="D83" s="292">
        <v>262000</v>
      </c>
      <c r="E83" s="295">
        <v>0</v>
      </c>
      <c r="F83" s="292">
        <v>1200000</v>
      </c>
      <c r="G83" s="292">
        <v>250000</v>
      </c>
      <c r="H83" s="292">
        <v>250000</v>
      </c>
      <c r="I83" s="89"/>
      <c r="J83" s="237"/>
    </row>
    <row r="84" spans="1:10" ht="15.6" x14ac:dyDescent="0.3">
      <c r="A84" s="678" t="s">
        <v>365</v>
      </c>
      <c r="B84" s="678"/>
      <c r="C84" s="678"/>
      <c r="D84" s="293">
        <v>2000000</v>
      </c>
      <c r="E84" s="293">
        <v>1870000</v>
      </c>
      <c r="F84" s="293">
        <v>8000000</v>
      </c>
      <c r="G84" s="293">
        <v>6000000</v>
      </c>
      <c r="H84" s="293">
        <f>SUM(H75:H83)</f>
        <v>5200000</v>
      </c>
      <c r="I84" s="89"/>
      <c r="J84" s="237"/>
    </row>
    <row r="85" spans="1:10" s="83" customFormat="1" ht="15.6" x14ac:dyDescent="0.3">
      <c r="A85" s="288">
        <v>7</v>
      </c>
      <c r="B85" s="288">
        <v>23305100200</v>
      </c>
      <c r="C85" s="681" t="s">
        <v>2306</v>
      </c>
      <c r="D85" s="681"/>
      <c r="E85" s="681"/>
      <c r="F85" s="681"/>
      <c r="G85" s="681"/>
      <c r="H85" s="681"/>
      <c r="I85" s="681"/>
      <c r="J85" s="681"/>
    </row>
    <row r="86" spans="1:10" s="83" customFormat="1" ht="15.6" x14ac:dyDescent="0.3">
      <c r="A86" s="290">
        <v>1</v>
      </c>
      <c r="B86" s="290">
        <v>22020102</v>
      </c>
      <c r="C86" s="291" t="s">
        <v>3349</v>
      </c>
      <c r="D86" s="295">
        <v>0</v>
      </c>
      <c r="E86" s="292">
        <v>2199000</v>
      </c>
      <c r="F86" s="292">
        <v>2250000</v>
      </c>
      <c r="G86" s="292">
        <v>2250000</v>
      </c>
      <c r="H86" s="292">
        <v>1000000</v>
      </c>
      <c r="I86" s="89"/>
      <c r="J86" s="237"/>
    </row>
    <row r="87" spans="1:10" s="83" customFormat="1" ht="15.6" x14ac:dyDescent="0.3">
      <c r="A87" s="290">
        <v>2</v>
      </c>
      <c r="B87" s="290">
        <v>22020201</v>
      </c>
      <c r="C87" s="291" t="s">
        <v>3363</v>
      </c>
      <c r="D87" s="295">
        <v>0</v>
      </c>
      <c r="E87" s="292">
        <v>310000</v>
      </c>
      <c r="F87" s="292">
        <v>750000</v>
      </c>
      <c r="G87" s="292">
        <v>500000</v>
      </c>
      <c r="H87" s="292">
        <v>500000</v>
      </c>
      <c r="I87" s="98"/>
      <c r="J87" s="237"/>
    </row>
    <row r="88" spans="1:10" s="83" customFormat="1" ht="15.6" x14ac:dyDescent="0.3">
      <c r="A88" s="290">
        <v>3</v>
      </c>
      <c r="B88" s="290">
        <v>22020202</v>
      </c>
      <c r="C88" s="291" t="s">
        <v>3350</v>
      </c>
      <c r="D88" s="295">
        <v>0</v>
      </c>
      <c r="E88" s="292">
        <v>290000</v>
      </c>
      <c r="F88" s="292">
        <v>750000</v>
      </c>
      <c r="G88" s="292">
        <v>500000</v>
      </c>
      <c r="H88" s="292">
        <v>400000</v>
      </c>
      <c r="I88" s="84"/>
      <c r="J88" s="237"/>
    </row>
    <row r="89" spans="1:10" s="83" customFormat="1" ht="15.6" x14ac:dyDescent="0.3">
      <c r="A89" s="290">
        <v>4</v>
      </c>
      <c r="B89" s="290">
        <v>22020301</v>
      </c>
      <c r="C89" s="291" t="s">
        <v>3352</v>
      </c>
      <c r="D89" s="295">
        <v>0</v>
      </c>
      <c r="E89" s="292">
        <v>320000</v>
      </c>
      <c r="F89" s="292">
        <v>750000</v>
      </c>
      <c r="G89" s="292">
        <v>500000</v>
      </c>
      <c r="H89" s="292">
        <v>500000</v>
      </c>
      <c r="I89" s="89"/>
      <c r="J89" s="237"/>
    </row>
    <row r="90" spans="1:10" s="83" customFormat="1" ht="15.6" x14ac:dyDescent="0.3">
      <c r="A90" s="290">
        <v>5</v>
      </c>
      <c r="B90" s="290">
        <v>22020305</v>
      </c>
      <c r="C90" s="291" t="s">
        <v>3355</v>
      </c>
      <c r="D90" s="295">
        <v>0</v>
      </c>
      <c r="E90" s="292">
        <v>260000</v>
      </c>
      <c r="F90" s="292">
        <v>675000</v>
      </c>
      <c r="G90" s="292">
        <v>675000</v>
      </c>
      <c r="H90" s="292">
        <v>375000</v>
      </c>
      <c r="I90" s="89"/>
      <c r="J90" s="237"/>
    </row>
    <row r="91" spans="1:10" s="83" customFormat="1" ht="16.8" x14ac:dyDescent="0.3">
      <c r="A91" s="290">
        <v>6</v>
      </c>
      <c r="B91" s="290">
        <v>22020401</v>
      </c>
      <c r="C91" s="291" t="s">
        <v>3356</v>
      </c>
      <c r="D91" s="295">
        <v>0</v>
      </c>
      <c r="E91" s="292">
        <v>360000</v>
      </c>
      <c r="F91" s="292">
        <v>1500000</v>
      </c>
      <c r="G91" s="292">
        <v>1000000</v>
      </c>
      <c r="H91" s="292">
        <v>800000</v>
      </c>
      <c r="I91" s="89"/>
      <c r="J91" s="237"/>
    </row>
    <row r="92" spans="1:10" s="83" customFormat="1" ht="15.6" x14ac:dyDescent="0.3">
      <c r="A92" s="290">
        <v>7</v>
      </c>
      <c r="B92" s="290">
        <v>22020402</v>
      </c>
      <c r="C92" s="291" t="s">
        <v>3366</v>
      </c>
      <c r="D92" s="295">
        <v>0</v>
      </c>
      <c r="E92" s="292">
        <v>400000</v>
      </c>
      <c r="F92" s="292">
        <v>600000</v>
      </c>
      <c r="G92" s="292">
        <v>600000</v>
      </c>
      <c r="H92" s="292">
        <v>600000</v>
      </c>
      <c r="I92" s="89"/>
      <c r="J92" s="237"/>
    </row>
    <row r="93" spans="1:10" s="83" customFormat="1" ht="15.6" x14ac:dyDescent="0.3">
      <c r="A93" s="290">
        <v>8</v>
      </c>
      <c r="B93" s="290">
        <v>22020501</v>
      </c>
      <c r="C93" s="291" t="s">
        <v>3370</v>
      </c>
      <c r="D93" s="295">
        <v>0</v>
      </c>
      <c r="E93" s="292">
        <v>1590500</v>
      </c>
      <c r="F93" s="292">
        <v>1500000</v>
      </c>
      <c r="G93" s="292">
        <v>3250000</v>
      </c>
      <c r="H93" s="292">
        <v>1300000</v>
      </c>
      <c r="I93" s="89"/>
      <c r="J93" s="237"/>
    </row>
    <row r="94" spans="1:10" s="83" customFormat="1" ht="15.6" x14ac:dyDescent="0.3">
      <c r="A94" s="290">
        <v>9</v>
      </c>
      <c r="B94" s="290">
        <v>22021001</v>
      </c>
      <c r="C94" s="291" t="s">
        <v>3360</v>
      </c>
      <c r="D94" s="295">
        <v>0</v>
      </c>
      <c r="E94" s="292">
        <v>250000</v>
      </c>
      <c r="F94" s="292">
        <v>450000</v>
      </c>
      <c r="G94" s="292">
        <v>450000</v>
      </c>
      <c r="H94" s="292">
        <v>450000</v>
      </c>
      <c r="I94" s="89"/>
      <c r="J94" s="237"/>
    </row>
    <row r="95" spans="1:10" s="83" customFormat="1" ht="15.6" x14ac:dyDescent="0.3">
      <c r="A95" s="290">
        <v>10</v>
      </c>
      <c r="B95" s="290">
        <v>22021007</v>
      </c>
      <c r="C95" s="291" t="s">
        <v>3362</v>
      </c>
      <c r="D95" s="295">
        <v>0</v>
      </c>
      <c r="E95" s="292">
        <v>250000</v>
      </c>
      <c r="F95" s="292">
        <v>1275000</v>
      </c>
      <c r="G95" s="292">
        <v>775000</v>
      </c>
      <c r="H95" s="292">
        <v>575000</v>
      </c>
      <c r="I95" s="89"/>
      <c r="J95" s="237"/>
    </row>
    <row r="96" spans="1:10" s="83" customFormat="1" ht="15.6" x14ac:dyDescent="0.3">
      <c r="A96" s="678" t="s">
        <v>365</v>
      </c>
      <c r="B96" s="678"/>
      <c r="C96" s="678"/>
      <c r="D96" s="296">
        <v>0</v>
      </c>
      <c r="E96" s="293">
        <v>6229500</v>
      </c>
      <c r="F96" s="293">
        <v>10500000</v>
      </c>
      <c r="G96" s="293">
        <v>10500000</v>
      </c>
      <c r="H96" s="293">
        <f>SUM(H86:H95)</f>
        <v>6500000</v>
      </c>
      <c r="I96" s="89"/>
      <c r="J96" s="237"/>
    </row>
    <row r="97" spans="1:10" s="83" customFormat="1" ht="15.6" x14ac:dyDescent="0.3">
      <c r="A97" s="288">
        <v>8</v>
      </c>
      <c r="B97" s="288">
        <v>23405600100</v>
      </c>
      <c r="C97" s="677" t="s">
        <v>2192</v>
      </c>
      <c r="D97" s="677"/>
      <c r="E97" s="677"/>
      <c r="F97" s="677"/>
      <c r="G97" s="677"/>
      <c r="H97" s="677"/>
      <c r="I97" s="677"/>
      <c r="J97" s="677"/>
    </row>
    <row r="98" spans="1:10" s="83" customFormat="1" ht="15.6" x14ac:dyDescent="0.3">
      <c r="A98" s="290">
        <v>1</v>
      </c>
      <c r="B98" s="290">
        <v>22020102</v>
      </c>
      <c r="C98" s="291" t="s">
        <v>3349</v>
      </c>
      <c r="D98" s="292">
        <v>1788000</v>
      </c>
      <c r="E98" s="292">
        <v>1176000</v>
      </c>
      <c r="F98" s="292">
        <v>4400000</v>
      </c>
      <c r="G98" s="292">
        <v>2772000</v>
      </c>
      <c r="H98" s="292">
        <v>2072000</v>
      </c>
      <c r="I98" s="89"/>
      <c r="J98" s="237"/>
    </row>
    <row r="99" spans="1:10" s="83" customFormat="1" ht="15.6" x14ac:dyDescent="0.3">
      <c r="A99" s="290">
        <v>2</v>
      </c>
      <c r="B99" s="290">
        <v>22020202</v>
      </c>
      <c r="C99" s="291" t="s">
        <v>3350</v>
      </c>
      <c r="D99" s="292">
        <v>304800</v>
      </c>
      <c r="E99" s="292">
        <v>225500</v>
      </c>
      <c r="F99" s="292">
        <v>400000</v>
      </c>
      <c r="G99" s="292">
        <v>244000</v>
      </c>
      <c r="H99" s="292">
        <v>244000</v>
      </c>
      <c r="I99" s="98"/>
      <c r="J99" s="237"/>
    </row>
    <row r="100" spans="1:10" s="83" customFormat="1" ht="15.6" x14ac:dyDescent="0.3">
      <c r="A100" s="290">
        <v>3</v>
      </c>
      <c r="B100" s="290">
        <v>22020301</v>
      </c>
      <c r="C100" s="291" t="s">
        <v>3352</v>
      </c>
      <c r="D100" s="292">
        <v>414000</v>
      </c>
      <c r="E100" s="292">
        <v>280000</v>
      </c>
      <c r="F100" s="292">
        <v>400000</v>
      </c>
      <c r="G100" s="292">
        <v>248000</v>
      </c>
      <c r="H100" s="292">
        <v>248000</v>
      </c>
      <c r="I100" s="84"/>
      <c r="J100" s="237"/>
    </row>
    <row r="101" spans="1:10" s="83" customFormat="1" ht="15.6" x14ac:dyDescent="0.3">
      <c r="A101" s="290">
        <v>4</v>
      </c>
      <c r="B101" s="290">
        <v>22020305</v>
      </c>
      <c r="C101" s="291" t="s">
        <v>3355</v>
      </c>
      <c r="D101" s="292">
        <v>20000</v>
      </c>
      <c r="E101" s="295">
        <v>0</v>
      </c>
      <c r="F101" s="292">
        <v>150000</v>
      </c>
      <c r="G101" s="292">
        <v>93000</v>
      </c>
      <c r="H101" s="292">
        <v>93000</v>
      </c>
      <c r="I101" s="89"/>
      <c r="J101" s="237"/>
    </row>
    <row r="102" spans="1:10" s="83" customFormat="1" ht="16.8" x14ac:dyDescent="0.3">
      <c r="A102" s="290">
        <v>5</v>
      </c>
      <c r="B102" s="290">
        <v>22020401</v>
      </c>
      <c r="C102" s="291" t="s">
        <v>3356</v>
      </c>
      <c r="D102" s="292">
        <v>134600</v>
      </c>
      <c r="E102" s="295">
        <v>0</v>
      </c>
      <c r="F102" s="292">
        <v>500000</v>
      </c>
      <c r="G102" s="292">
        <v>310000</v>
      </c>
      <c r="H102" s="292">
        <v>310000</v>
      </c>
      <c r="I102" s="89"/>
      <c r="J102" s="237"/>
    </row>
    <row r="103" spans="1:10" s="83" customFormat="1" ht="15.6" x14ac:dyDescent="0.3">
      <c r="A103" s="290">
        <v>6</v>
      </c>
      <c r="B103" s="290">
        <v>22020402</v>
      </c>
      <c r="C103" s="291" t="s">
        <v>3366</v>
      </c>
      <c r="D103" s="295">
        <v>0</v>
      </c>
      <c r="E103" s="295">
        <v>0</v>
      </c>
      <c r="F103" s="292">
        <v>150000</v>
      </c>
      <c r="G103" s="292">
        <v>93000</v>
      </c>
      <c r="H103" s="292">
        <v>93000</v>
      </c>
      <c r="I103" s="89"/>
      <c r="J103" s="237"/>
    </row>
    <row r="104" spans="1:10" s="83" customFormat="1" ht="15.6" x14ac:dyDescent="0.3">
      <c r="A104" s="290">
        <v>7</v>
      </c>
      <c r="B104" s="290">
        <v>22020801</v>
      </c>
      <c r="C104" s="291" t="s">
        <v>3372</v>
      </c>
      <c r="D104" s="292">
        <v>494600</v>
      </c>
      <c r="E104" s="292">
        <v>342500</v>
      </c>
      <c r="F104" s="292">
        <v>1500000</v>
      </c>
      <c r="G104" s="292">
        <v>930000</v>
      </c>
      <c r="H104" s="292">
        <v>530000</v>
      </c>
      <c r="I104" s="89"/>
      <c r="J104" s="237"/>
    </row>
    <row r="105" spans="1:10" s="83" customFormat="1" ht="15.6" x14ac:dyDescent="0.3">
      <c r="A105" s="290">
        <v>8</v>
      </c>
      <c r="B105" s="290">
        <v>22020803</v>
      </c>
      <c r="C105" s="291" t="s">
        <v>3373</v>
      </c>
      <c r="D105" s="292">
        <v>444000</v>
      </c>
      <c r="E105" s="292">
        <v>376000</v>
      </c>
      <c r="F105" s="292">
        <v>500000</v>
      </c>
      <c r="G105" s="292">
        <v>310000</v>
      </c>
      <c r="H105" s="292">
        <v>310000</v>
      </c>
      <c r="I105" s="89"/>
      <c r="J105" s="237"/>
    </row>
    <row r="106" spans="1:10" s="83" customFormat="1" ht="15.6" x14ac:dyDescent="0.3">
      <c r="A106" s="678" t="s">
        <v>365</v>
      </c>
      <c r="B106" s="678"/>
      <c r="C106" s="678"/>
      <c r="D106" s="293">
        <v>3600000</v>
      </c>
      <c r="E106" s="293">
        <v>2400000</v>
      </c>
      <c r="F106" s="293">
        <v>8000000</v>
      </c>
      <c r="G106" s="293">
        <v>5000000</v>
      </c>
      <c r="H106" s="293">
        <f>SUM(H98:H105)</f>
        <v>3900000</v>
      </c>
      <c r="I106" s="89"/>
      <c r="J106" s="237"/>
    </row>
    <row r="107" spans="1:10" s="83" customFormat="1" ht="15.6" x14ac:dyDescent="0.3">
      <c r="A107" s="288">
        <v>9</v>
      </c>
      <c r="B107" s="288">
        <v>21500100300</v>
      </c>
      <c r="C107" s="677" t="s">
        <v>3235</v>
      </c>
      <c r="D107" s="677"/>
      <c r="E107" s="677"/>
      <c r="F107" s="677"/>
      <c r="G107" s="677"/>
      <c r="H107" s="677"/>
      <c r="I107" s="89"/>
      <c r="J107" s="237"/>
    </row>
    <row r="108" spans="1:10" s="83" customFormat="1" ht="15.6" x14ac:dyDescent="0.3">
      <c r="A108" s="290">
        <v>1</v>
      </c>
      <c r="B108" s="290">
        <v>22020102</v>
      </c>
      <c r="C108" s="291" t="s">
        <v>3349</v>
      </c>
      <c r="D108" s="295">
        <v>0</v>
      </c>
      <c r="E108" s="295">
        <v>0</v>
      </c>
      <c r="F108" s="295">
        <v>0</v>
      </c>
      <c r="G108" s="292">
        <v>1200000</v>
      </c>
      <c r="H108" s="292">
        <v>500000</v>
      </c>
      <c r="I108" s="89"/>
      <c r="J108" s="237"/>
    </row>
    <row r="109" spans="1:10" s="83" customFormat="1" ht="15.6" x14ac:dyDescent="0.3">
      <c r="A109" s="290">
        <v>2</v>
      </c>
      <c r="B109" s="290">
        <v>22020201</v>
      </c>
      <c r="C109" s="291" t="s">
        <v>3363</v>
      </c>
      <c r="D109" s="295">
        <v>0</v>
      </c>
      <c r="E109" s="295">
        <v>0</v>
      </c>
      <c r="F109" s="295">
        <v>0</v>
      </c>
      <c r="G109" s="292">
        <v>450000</v>
      </c>
      <c r="H109" s="292">
        <v>150000</v>
      </c>
      <c r="I109" s="89"/>
      <c r="J109" s="237"/>
    </row>
    <row r="110" spans="1:10" s="83" customFormat="1" ht="15.6" x14ac:dyDescent="0.3">
      <c r="A110" s="290">
        <v>3</v>
      </c>
      <c r="B110" s="290">
        <v>22020202</v>
      </c>
      <c r="C110" s="291" t="s">
        <v>3350</v>
      </c>
      <c r="D110" s="295">
        <v>0</v>
      </c>
      <c r="E110" s="295">
        <v>0</v>
      </c>
      <c r="F110" s="295">
        <v>0</v>
      </c>
      <c r="G110" s="292">
        <v>150000</v>
      </c>
      <c r="H110" s="292">
        <v>150000</v>
      </c>
      <c r="I110" s="89"/>
      <c r="J110" s="237"/>
    </row>
    <row r="111" spans="1:10" s="83" customFormat="1" ht="15.6" x14ac:dyDescent="0.3">
      <c r="A111" s="290">
        <v>4</v>
      </c>
      <c r="B111" s="290">
        <v>22020301</v>
      </c>
      <c r="C111" s="291" t="s">
        <v>3352</v>
      </c>
      <c r="D111" s="295">
        <v>0</v>
      </c>
      <c r="E111" s="295">
        <v>0</v>
      </c>
      <c r="F111" s="295">
        <v>0</v>
      </c>
      <c r="G111" s="292">
        <v>600000</v>
      </c>
      <c r="H111" s="292">
        <v>300000</v>
      </c>
      <c r="I111" s="89"/>
      <c r="J111" s="237"/>
    </row>
    <row r="112" spans="1:10" s="83" customFormat="1" ht="15.6" x14ac:dyDescent="0.3">
      <c r="A112" s="290">
        <v>5</v>
      </c>
      <c r="B112" s="290">
        <v>22020305</v>
      </c>
      <c r="C112" s="291" t="s">
        <v>3355</v>
      </c>
      <c r="D112" s="295">
        <v>0</v>
      </c>
      <c r="E112" s="295">
        <v>0</v>
      </c>
      <c r="F112" s="295">
        <v>0</v>
      </c>
      <c r="G112" s="292">
        <v>300000</v>
      </c>
      <c r="H112" s="292">
        <v>200000</v>
      </c>
      <c r="I112" s="89"/>
      <c r="J112" s="237"/>
    </row>
    <row r="113" spans="1:10" s="83" customFormat="1" ht="16.8" x14ac:dyDescent="0.3">
      <c r="A113" s="290">
        <v>6</v>
      </c>
      <c r="B113" s="290">
        <v>22020401</v>
      </c>
      <c r="C113" s="291" t="s">
        <v>3356</v>
      </c>
      <c r="D113" s="295">
        <v>0</v>
      </c>
      <c r="E113" s="295">
        <v>0</v>
      </c>
      <c r="F113" s="295">
        <v>0</v>
      </c>
      <c r="G113" s="292">
        <v>900000</v>
      </c>
      <c r="H113" s="292">
        <v>400000</v>
      </c>
      <c r="I113" s="89"/>
      <c r="J113" s="237"/>
    </row>
    <row r="114" spans="1:10" s="83" customFormat="1" ht="15.6" x14ac:dyDescent="0.3">
      <c r="A114" s="290">
        <v>7</v>
      </c>
      <c r="B114" s="290">
        <v>22020402</v>
      </c>
      <c r="C114" s="291" t="s">
        <v>3366</v>
      </c>
      <c r="D114" s="295">
        <v>0</v>
      </c>
      <c r="E114" s="295">
        <v>0</v>
      </c>
      <c r="F114" s="295">
        <v>0</v>
      </c>
      <c r="G114" s="292">
        <v>400000</v>
      </c>
      <c r="H114" s="292">
        <v>100000</v>
      </c>
      <c r="I114" s="89"/>
      <c r="J114" s="237"/>
    </row>
    <row r="115" spans="1:10" s="83" customFormat="1" ht="15.6" x14ac:dyDescent="0.3">
      <c r="A115" s="290">
        <v>8</v>
      </c>
      <c r="B115" s="290">
        <v>22020501</v>
      </c>
      <c r="C115" s="291" t="s">
        <v>3370</v>
      </c>
      <c r="D115" s="295">
        <v>0</v>
      </c>
      <c r="E115" s="295">
        <v>0</v>
      </c>
      <c r="F115" s="295">
        <v>0</v>
      </c>
      <c r="G115" s="292">
        <v>800000</v>
      </c>
      <c r="H115" s="292">
        <v>500000</v>
      </c>
      <c r="I115" s="89"/>
      <c r="J115" s="237"/>
    </row>
    <row r="116" spans="1:10" s="83" customFormat="1" ht="15.6" x14ac:dyDescent="0.3">
      <c r="A116" s="290">
        <v>9</v>
      </c>
      <c r="B116" s="290">
        <v>22021001</v>
      </c>
      <c r="C116" s="291" t="s">
        <v>3360</v>
      </c>
      <c r="D116" s="295">
        <v>0</v>
      </c>
      <c r="E116" s="295">
        <v>0</v>
      </c>
      <c r="F116" s="295">
        <v>0</v>
      </c>
      <c r="G116" s="292">
        <v>200000</v>
      </c>
      <c r="H116" s="292">
        <v>200000</v>
      </c>
      <c r="I116" s="89"/>
      <c r="J116" s="237"/>
    </row>
    <row r="117" spans="1:10" s="83" customFormat="1" ht="15.6" x14ac:dyDescent="0.3">
      <c r="A117" s="678" t="s">
        <v>365</v>
      </c>
      <c r="B117" s="678"/>
      <c r="C117" s="678"/>
      <c r="D117" s="296">
        <v>0</v>
      </c>
      <c r="E117" s="296">
        <v>0</v>
      </c>
      <c r="F117" s="296">
        <v>0</v>
      </c>
      <c r="G117" s="293">
        <v>5000000</v>
      </c>
      <c r="H117" s="293">
        <f>SUM(H108:H116)</f>
        <v>2500000</v>
      </c>
      <c r="I117" s="89"/>
      <c r="J117" s="237"/>
    </row>
    <row r="118" spans="1:10" ht="15.6" x14ac:dyDescent="0.3">
      <c r="A118" s="288">
        <v>10</v>
      </c>
      <c r="B118" s="288">
        <v>11102000100</v>
      </c>
      <c r="C118" s="677" t="s">
        <v>1924</v>
      </c>
      <c r="D118" s="677"/>
      <c r="E118" s="677"/>
      <c r="F118" s="677"/>
      <c r="G118" s="677"/>
      <c r="H118" s="677"/>
      <c r="I118" s="89"/>
      <c r="J118" s="237"/>
    </row>
    <row r="119" spans="1:10" ht="15.6" x14ac:dyDescent="0.3">
      <c r="A119" s="290">
        <v>1</v>
      </c>
      <c r="B119" s="290">
        <v>22020102</v>
      </c>
      <c r="C119" s="291" t="s">
        <v>3349</v>
      </c>
      <c r="D119" s="292">
        <v>1600000</v>
      </c>
      <c r="E119" s="292">
        <v>470000</v>
      </c>
      <c r="F119" s="292">
        <v>1508000</v>
      </c>
      <c r="G119" s="292">
        <v>1000000</v>
      </c>
      <c r="H119" s="292">
        <v>700000</v>
      </c>
      <c r="I119" s="89"/>
      <c r="J119" s="237"/>
    </row>
    <row r="120" spans="1:10" ht="15.6" x14ac:dyDescent="0.3">
      <c r="A120" s="290">
        <v>2</v>
      </c>
      <c r="B120" s="290">
        <v>22020201</v>
      </c>
      <c r="C120" s="291" t="s">
        <v>3363</v>
      </c>
      <c r="D120" s="295">
        <v>0</v>
      </c>
      <c r="E120" s="292">
        <v>80000</v>
      </c>
      <c r="F120" s="292">
        <v>1273000</v>
      </c>
      <c r="G120" s="292">
        <v>500000</v>
      </c>
      <c r="H120" s="292">
        <v>500000</v>
      </c>
      <c r="I120" s="89"/>
      <c r="J120" s="237"/>
    </row>
    <row r="121" spans="1:10" ht="15.6" x14ac:dyDescent="0.3">
      <c r="A121" s="290">
        <v>3</v>
      </c>
      <c r="B121" s="290">
        <v>22020301</v>
      </c>
      <c r="C121" s="291" t="s">
        <v>3352</v>
      </c>
      <c r="D121" s="292">
        <v>888000</v>
      </c>
      <c r="E121" s="292">
        <v>360000</v>
      </c>
      <c r="F121" s="292">
        <v>754000</v>
      </c>
      <c r="G121" s="292">
        <v>600000</v>
      </c>
      <c r="H121" s="292">
        <v>600000</v>
      </c>
      <c r="I121" s="98"/>
      <c r="J121" s="237"/>
    </row>
    <row r="122" spans="1:10" ht="15.6" x14ac:dyDescent="0.3">
      <c r="A122" s="290">
        <v>4</v>
      </c>
      <c r="B122" s="290">
        <v>22020305</v>
      </c>
      <c r="C122" s="291" t="s">
        <v>3355</v>
      </c>
      <c r="D122" s="295">
        <v>0</v>
      </c>
      <c r="E122" s="292">
        <v>60000</v>
      </c>
      <c r="F122" s="292">
        <v>700000</v>
      </c>
      <c r="G122" s="292">
        <v>400000</v>
      </c>
      <c r="H122" s="292">
        <v>400000</v>
      </c>
      <c r="I122" s="84"/>
      <c r="J122" s="237"/>
    </row>
    <row r="123" spans="1:10" ht="16.8" x14ac:dyDescent="0.3">
      <c r="A123" s="290">
        <v>5</v>
      </c>
      <c r="B123" s="290">
        <v>22020401</v>
      </c>
      <c r="C123" s="291" t="s">
        <v>3356</v>
      </c>
      <c r="D123" s="292">
        <v>722000</v>
      </c>
      <c r="E123" s="292">
        <v>380000</v>
      </c>
      <c r="F123" s="292">
        <v>1507000</v>
      </c>
      <c r="G123" s="292">
        <v>1000000</v>
      </c>
      <c r="H123" s="292">
        <v>500000</v>
      </c>
      <c r="I123" s="89"/>
      <c r="J123" s="237"/>
    </row>
    <row r="124" spans="1:10" ht="15.6" x14ac:dyDescent="0.3">
      <c r="A124" s="290">
        <v>6</v>
      </c>
      <c r="B124" s="290">
        <v>22020402</v>
      </c>
      <c r="C124" s="291" t="s">
        <v>3366</v>
      </c>
      <c r="D124" s="292">
        <v>390000</v>
      </c>
      <c r="E124" s="292">
        <v>310000</v>
      </c>
      <c r="F124" s="292">
        <v>251000</v>
      </c>
      <c r="G124" s="292">
        <v>200000</v>
      </c>
      <c r="H124" s="292">
        <v>200000</v>
      </c>
      <c r="I124" s="89"/>
      <c r="J124" s="237"/>
    </row>
    <row r="125" spans="1:10" ht="15.6" x14ac:dyDescent="0.3">
      <c r="A125" s="290">
        <v>7</v>
      </c>
      <c r="B125" s="290">
        <v>22020501</v>
      </c>
      <c r="C125" s="291" t="s">
        <v>3370</v>
      </c>
      <c r="D125" s="295">
        <v>0</v>
      </c>
      <c r="E125" s="292">
        <v>400000</v>
      </c>
      <c r="F125" s="292">
        <v>1120000</v>
      </c>
      <c r="G125" s="292">
        <v>1000000</v>
      </c>
      <c r="H125" s="292">
        <v>700000</v>
      </c>
      <c r="I125" s="558"/>
      <c r="J125" s="237"/>
    </row>
    <row r="126" spans="1:10" ht="15.6" x14ac:dyDescent="0.3">
      <c r="A126" s="290">
        <v>8</v>
      </c>
      <c r="B126" s="290">
        <v>22021001</v>
      </c>
      <c r="C126" s="291" t="s">
        <v>3360</v>
      </c>
      <c r="D126" s="295">
        <v>0</v>
      </c>
      <c r="E126" s="292">
        <v>25000</v>
      </c>
      <c r="F126" s="292">
        <v>301000</v>
      </c>
      <c r="G126" s="292">
        <v>200000</v>
      </c>
      <c r="H126" s="292">
        <v>200000</v>
      </c>
      <c r="I126" s="89"/>
      <c r="J126" s="237"/>
    </row>
    <row r="127" spans="1:10" ht="15.6" x14ac:dyDescent="0.3">
      <c r="A127" s="290">
        <v>9</v>
      </c>
      <c r="B127" s="290">
        <v>22021007</v>
      </c>
      <c r="C127" s="291" t="s">
        <v>3362</v>
      </c>
      <c r="D127" s="295">
        <v>0</v>
      </c>
      <c r="E127" s="292">
        <v>15000</v>
      </c>
      <c r="F127" s="292">
        <v>186000</v>
      </c>
      <c r="G127" s="292">
        <v>100000</v>
      </c>
      <c r="H127" s="292">
        <v>100000</v>
      </c>
      <c r="I127" s="89"/>
      <c r="J127" s="237"/>
    </row>
    <row r="128" spans="1:10" ht="15.6" x14ac:dyDescent="0.3">
      <c r="A128" s="678" t="s">
        <v>365</v>
      </c>
      <c r="B128" s="678"/>
      <c r="C128" s="678"/>
      <c r="D128" s="293">
        <v>3600000</v>
      </c>
      <c r="E128" s="293">
        <v>2100000</v>
      </c>
      <c r="F128" s="293">
        <v>7600000</v>
      </c>
      <c r="G128" s="293">
        <v>5000000</v>
      </c>
      <c r="H128" s="293">
        <f>SUM(H119:H127)</f>
        <v>3900000</v>
      </c>
      <c r="I128" s="89"/>
      <c r="J128" s="237"/>
    </row>
    <row r="129" spans="1:10" ht="15.6" x14ac:dyDescent="0.3">
      <c r="A129" s="288">
        <v>11</v>
      </c>
      <c r="B129" s="288">
        <v>21502100100</v>
      </c>
      <c r="C129" s="677" t="s">
        <v>3032</v>
      </c>
      <c r="D129" s="677"/>
      <c r="E129" s="677"/>
      <c r="F129" s="677"/>
      <c r="G129" s="677"/>
      <c r="H129" s="677"/>
      <c r="I129" s="128"/>
      <c r="J129" s="237"/>
    </row>
    <row r="130" spans="1:10" ht="15.6" x14ac:dyDescent="0.3">
      <c r="A130" s="290">
        <v>1</v>
      </c>
      <c r="B130" s="290">
        <v>22020101</v>
      </c>
      <c r="C130" s="291" t="s">
        <v>3387</v>
      </c>
      <c r="D130" s="292">
        <v>108081</v>
      </c>
      <c r="E130" s="292">
        <v>44460</v>
      </c>
      <c r="F130" s="292">
        <v>250000</v>
      </c>
      <c r="G130" s="292">
        <v>140000</v>
      </c>
      <c r="H130" s="292">
        <v>140000</v>
      </c>
      <c r="I130" s="558"/>
      <c r="J130" s="237"/>
    </row>
    <row r="131" spans="1:10" ht="15.6" x14ac:dyDescent="0.3">
      <c r="A131" s="290">
        <v>2</v>
      </c>
      <c r="B131" s="290">
        <v>22020102</v>
      </c>
      <c r="C131" s="291" t="s">
        <v>3349</v>
      </c>
      <c r="D131" s="292">
        <v>24028</v>
      </c>
      <c r="E131" s="292">
        <v>44460</v>
      </c>
      <c r="F131" s="292">
        <v>250000</v>
      </c>
      <c r="G131" s="292">
        <v>140000</v>
      </c>
      <c r="H131" s="292">
        <v>140000</v>
      </c>
      <c r="I131" s="98"/>
      <c r="J131" s="237"/>
    </row>
    <row r="132" spans="1:10" ht="15.6" x14ac:dyDescent="0.3">
      <c r="A132" s="290">
        <v>3</v>
      </c>
      <c r="B132" s="290">
        <v>22020201</v>
      </c>
      <c r="C132" s="291" t="s">
        <v>3363</v>
      </c>
      <c r="D132" s="292">
        <v>18016</v>
      </c>
      <c r="E132" s="292">
        <v>16100</v>
      </c>
      <c r="F132" s="292">
        <v>90000</v>
      </c>
      <c r="G132" s="292">
        <v>50000</v>
      </c>
      <c r="H132" s="292">
        <v>50000</v>
      </c>
      <c r="I132" s="84"/>
      <c r="J132" s="237"/>
    </row>
    <row r="133" spans="1:10" ht="15.6" x14ac:dyDescent="0.3">
      <c r="A133" s="290">
        <v>4</v>
      </c>
      <c r="B133" s="290">
        <v>22020202</v>
      </c>
      <c r="C133" s="291" t="s">
        <v>3350</v>
      </c>
      <c r="D133" s="292">
        <v>48038</v>
      </c>
      <c r="E133" s="292">
        <v>16100</v>
      </c>
      <c r="F133" s="292">
        <v>90000</v>
      </c>
      <c r="G133" s="292">
        <v>50000</v>
      </c>
      <c r="H133" s="292">
        <v>50000</v>
      </c>
      <c r="I133" s="89"/>
      <c r="J133" s="237"/>
    </row>
    <row r="134" spans="1:10" ht="15.6" x14ac:dyDescent="0.3">
      <c r="A134" s="290">
        <v>5</v>
      </c>
      <c r="B134" s="290">
        <v>22020301</v>
      </c>
      <c r="C134" s="291" t="s">
        <v>3352</v>
      </c>
      <c r="D134" s="292">
        <v>3003</v>
      </c>
      <c r="E134" s="292">
        <v>16100</v>
      </c>
      <c r="F134" s="292">
        <v>90000</v>
      </c>
      <c r="G134" s="292">
        <v>50000</v>
      </c>
      <c r="H134" s="292">
        <v>50000</v>
      </c>
      <c r="I134" s="89"/>
      <c r="J134" s="237"/>
    </row>
    <row r="135" spans="1:10" ht="15.6" x14ac:dyDescent="0.3">
      <c r="A135" s="290">
        <v>6</v>
      </c>
      <c r="B135" s="290">
        <v>22020305</v>
      </c>
      <c r="C135" s="291" t="s">
        <v>3355</v>
      </c>
      <c r="D135" s="292">
        <v>66050</v>
      </c>
      <c r="E135" s="292">
        <v>1930</v>
      </c>
      <c r="F135" s="292">
        <v>10000</v>
      </c>
      <c r="G135" s="292">
        <v>10000</v>
      </c>
      <c r="H135" s="292">
        <v>10000</v>
      </c>
      <c r="I135" s="89"/>
      <c r="J135" s="237"/>
    </row>
    <row r="136" spans="1:10" ht="16.8" x14ac:dyDescent="0.3">
      <c r="A136" s="290">
        <v>7</v>
      </c>
      <c r="B136" s="290">
        <v>22020401</v>
      </c>
      <c r="C136" s="291" t="s">
        <v>3356</v>
      </c>
      <c r="D136" s="292">
        <v>30022</v>
      </c>
      <c r="E136" s="292">
        <v>9730</v>
      </c>
      <c r="F136" s="292">
        <v>180000</v>
      </c>
      <c r="G136" s="292">
        <v>30000</v>
      </c>
      <c r="H136" s="292">
        <v>30000</v>
      </c>
      <c r="I136" s="98"/>
      <c r="J136" s="237"/>
    </row>
    <row r="137" spans="1:10" ht="15.6" x14ac:dyDescent="0.3">
      <c r="A137" s="290">
        <v>8</v>
      </c>
      <c r="B137" s="290">
        <v>22020402</v>
      </c>
      <c r="C137" s="291" t="s">
        <v>3366</v>
      </c>
      <c r="D137" s="292">
        <v>11998</v>
      </c>
      <c r="E137" s="292">
        <v>19302</v>
      </c>
      <c r="F137" s="292">
        <v>100000</v>
      </c>
      <c r="G137" s="292">
        <v>55000</v>
      </c>
      <c r="H137" s="292">
        <v>55000</v>
      </c>
      <c r="I137" s="84"/>
      <c r="J137" s="237"/>
    </row>
    <row r="138" spans="1:10" ht="15.6" x14ac:dyDescent="0.3">
      <c r="A138" s="290">
        <v>9</v>
      </c>
      <c r="B138" s="290">
        <v>22020501</v>
      </c>
      <c r="C138" s="291" t="s">
        <v>3370</v>
      </c>
      <c r="D138" s="292">
        <v>48038</v>
      </c>
      <c r="E138" s="292">
        <v>70900</v>
      </c>
      <c r="F138" s="292">
        <v>400000</v>
      </c>
      <c r="G138" s="292">
        <v>225000</v>
      </c>
      <c r="H138" s="292">
        <v>225000</v>
      </c>
      <c r="I138" s="89"/>
      <c r="J138" s="237"/>
    </row>
    <row r="139" spans="1:10" ht="15.6" x14ac:dyDescent="0.3">
      <c r="A139" s="290">
        <v>10</v>
      </c>
      <c r="B139" s="290">
        <v>22021001</v>
      </c>
      <c r="C139" s="291" t="s">
        <v>3360</v>
      </c>
      <c r="D139" s="292">
        <v>3003</v>
      </c>
      <c r="E139" s="292">
        <v>16100</v>
      </c>
      <c r="F139" s="292">
        <v>90000</v>
      </c>
      <c r="G139" s="292">
        <v>50000</v>
      </c>
      <c r="H139" s="292">
        <v>50000</v>
      </c>
      <c r="I139" s="89"/>
      <c r="J139" s="237"/>
    </row>
    <row r="140" spans="1:10" ht="15.6" x14ac:dyDescent="0.3">
      <c r="A140" s="290">
        <v>11</v>
      </c>
      <c r="B140" s="290">
        <v>22021007</v>
      </c>
      <c r="C140" s="291" t="s">
        <v>3362</v>
      </c>
      <c r="D140" s="292">
        <v>11998</v>
      </c>
      <c r="E140" s="292">
        <v>44460</v>
      </c>
      <c r="F140" s="292">
        <v>250000</v>
      </c>
      <c r="G140" s="292">
        <v>140000</v>
      </c>
      <c r="H140" s="292">
        <v>140000</v>
      </c>
      <c r="I140" s="98"/>
      <c r="J140" s="237"/>
    </row>
    <row r="141" spans="1:10" ht="15.6" x14ac:dyDescent="0.3">
      <c r="A141" s="290">
        <v>12</v>
      </c>
      <c r="B141" s="290">
        <v>41040105</v>
      </c>
      <c r="C141" s="291" t="s">
        <v>3382</v>
      </c>
      <c r="D141" s="292">
        <v>3003</v>
      </c>
      <c r="E141" s="292">
        <v>22500</v>
      </c>
      <c r="F141" s="295">
        <v>0</v>
      </c>
      <c r="G141" s="292">
        <v>60000</v>
      </c>
      <c r="H141" s="292">
        <v>60000</v>
      </c>
      <c r="I141" s="84"/>
      <c r="J141" s="237"/>
    </row>
    <row r="142" spans="1:10" ht="15.6" x14ac:dyDescent="0.3">
      <c r="A142" s="678" t="s">
        <v>365</v>
      </c>
      <c r="B142" s="678"/>
      <c r="C142" s="678"/>
      <c r="D142" s="293">
        <v>375278</v>
      </c>
      <c r="E142" s="293">
        <v>322142</v>
      </c>
      <c r="F142" s="293">
        <v>1800000</v>
      </c>
      <c r="G142" s="293">
        <v>1000000</v>
      </c>
      <c r="H142" s="293">
        <f>SUM(H130:H141)</f>
        <v>1000000</v>
      </c>
      <c r="I142" s="89"/>
      <c r="J142" s="237"/>
    </row>
    <row r="143" spans="1:10" ht="15.6" x14ac:dyDescent="0.3">
      <c r="A143" s="288">
        <v>12</v>
      </c>
      <c r="B143" s="288">
        <v>23305100100</v>
      </c>
      <c r="C143" s="677" t="s">
        <v>1395</v>
      </c>
      <c r="D143" s="677"/>
      <c r="E143" s="677"/>
      <c r="F143" s="677"/>
      <c r="G143" s="677"/>
      <c r="H143" s="677"/>
      <c r="I143" s="89"/>
      <c r="J143" s="237"/>
    </row>
    <row r="144" spans="1:10" ht="15.6" x14ac:dyDescent="0.3">
      <c r="A144" s="290">
        <v>1</v>
      </c>
      <c r="B144" s="290">
        <v>22020102</v>
      </c>
      <c r="C144" s="291" t="s">
        <v>3349</v>
      </c>
      <c r="D144" s="292">
        <v>3656250</v>
      </c>
      <c r="E144" s="292">
        <v>3900000</v>
      </c>
      <c r="F144" s="292">
        <v>9000000</v>
      </c>
      <c r="G144" s="292">
        <v>6000000</v>
      </c>
      <c r="H144" s="292">
        <v>3000000</v>
      </c>
      <c r="I144" s="89"/>
      <c r="J144" s="237"/>
    </row>
    <row r="145" spans="1:10" ht="15.6" x14ac:dyDescent="0.3">
      <c r="A145" s="290">
        <v>2</v>
      </c>
      <c r="B145" s="290">
        <v>22020201</v>
      </c>
      <c r="C145" s="291" t="s">
        <v>3363</v>
      </c>
      <c r="D145" s="292">
        <v>1012500</v>
      </c>
      <c r="E145" s="292">
        <v>870000</v>
      </c>
      <c r="F145" s="292">
        <v>2000000</v>
      </c>
      <c r="G145" s="292">
        <v>1200000</v>
      </c>
      <c r="H145" s="292">
        <v>1000000</v>
      </c>
      <c r="I145" s="89"/>
      <c r="J145" s="237"/>
    </row>
    <row r="146" spans="1:10" ht="15.6" x14ac:dyDescent="0.3">
      <c r="A146" s="290">
        <v>3</v>
      </c>
      <c r="B146" s="290">
        <v>22020202</v>
      </c>
      <c r="C146" s="291" t="s">
        <v>3350</v>
      </c>
      <c r="D146" s="292">
        <v>609380</v>
      </c>
      <c r="E146" s="292">
        <v>650000</v>
      </c>
      <c r="F146" s="292">
        <v>1500000</v>
      </c>
      <c r="G146" s="292">
        <v>1200000</v>
      </c>
      <c r="H146" s="292">
        <v>1000000</v>
      </c>
      <c r="I146" s="89"/>
      <c r="J146" s="237"/>
    </row>
    <row r="147" spans="1:10" ht="15.6" x14ac:dyDescent="0.3">
      <c r="A147" s="290">
        <v>4</v>
      </c>
      <c r="B147" s="290">
        <v>22020301</v>
      </c>
      <c r="C147" s="291" t="s">
        <v>3352</v>
      </c>
      <c r="D147" s="292">
        <v>1625000</v>
      </c>
      <c r="E147" s="292">
        <v>1730000</v>
      </c>
      <c r="F147" s="292">
        <v>4000000</v>
      </c>
      <c r="G147" s="292">
        <v>3400000</v>
      </c>
      <c r="H147" s="292">
        <v>1500000</v>
      </c>
      <c r="I147" s="89"/>
      <c r="J147" s="237"/>
    </row>
    <row r="148" spans="1:10" ht="15.6" x14ac:dyDescent="0.3">
      <c r="A148" s="290">
        <v>5</v>
      </c>
      <c r="B148" s="290">
        <v>22020303</v>
      </c>
      <c r="C148" s="291" t="s">
        <v>3353</v>
      </c>
      <c r="D148" s="292">
        <v>101560</v>
      </c>
      <c r="E148" s="292">
        <v>107000</v>
      </c>
      <c r="F148" s="292">
        <v>250000</v>
      </c>
      <c r="G148" s="292">
        <v>500000</v>
      </c>
      <c r="H148" s="292">
        <v>500000</v>
      </c>
      <c r="I148" s="89"/>
      <c r="J148" s="237"/>
    </row>
    <row r="149" spans="1:10" ht="16.8" x14ac:dyDescent="0.3">
      <c r="A149" s="290">
        <v>6</v>
      </c>
      <c r="B149" s="290">
        <v>22020313</v>
      </c>
      <c r="C149" s="291" t="s">
        <v>3406</v>
      </c>
      <c r="D149" s="292">
        <v>101560</v>
      </c>
      <c r="E149" s="292">
        <v>108000</v>
      </c>
      <c r="F149" s="292">
        <v>250000</v>
      </c>
      <c r="G149" s="292">
        <v>1000000</v>
      </c>
      <c r="H149" s="292">
        <v>500000</v>
      </c>
      <c r="I149" s="89"/>
      <c r="J149" s="237"/>
    </row>
    <row r="150" spans="1:10" ht="16.8" x14ac:dyDescent="0.3">
      <c r="A150" s="290">
        <v>7</v>
      </c>
      <c r="B150" s="290">
        <v>22020401</v>
      </c>
      <c r="C150" s="291" t="s">
        <v>3356</v>
      </c>
      <c r="D150" s="292">
        <v>5128810</v>
      </c>
      <c r="E150" s="292">
        <v>2170000</v>
      </c>
      <c r="F150" s="292">
        <v>5000000</v>
      </c>
      <c r="G150" s="292">
        <v>4000000</v>
      </c>
      <c r="H150" s="292">
        <v>2000000</v>
      </c>
      <c r="I150" s="89"/>
      <c r="J150" s="237"/>
    </row>
    <row r="151" spans="1:10" ht="15.6" x14ac:dyDescent="0.3">
      <c r="A151" s="290">
        <v>8</v>
      </c>
      <c r="B151" s="290">
        <v>22020402</v>
      </c>
      <c r="C151" s="291" t="s">
        <v>3366</v>
      </c>
      <c r="D151" s="292">
        <v>1015630</v>
      </c>
      <c r="E151" s="292">
        <v>870000</v>
      </c>
      <c r="F151" s="292">
        <v>2000000</v>
      </c>
      <c r="G151" s="292">
        <v>4000000</v>
      </c>
      <c r="H151" s="292">
        <v>1000000</v>
      </c>
      <c r="I151" s="89"/>
      <c r="J151" s="237"/>
    </row>
    <row r="152" spans="1:10" ht="15.6" x14ac:dyDescent="0.3">
      <c r="A152" s="290">
        <v>9</v>
      </c>
      <c r="B152" s="290">
        <v>22020501</v>
      </c>
      <c r="C152" s="291" t="s">
        <v>3370</v>
      </c>
      <c r="D152" s="292">
        <v>406250</v>
      </c>
      <c r="E152" s="292">
        <v>430000</v>
      </c>
      <c r="F152" s="292">
        <v>1000000</v>
      </c>
      <c r="G152" s="292">
        <v>3000000</v>
      </c>
      <c r="H152" s="292">
        <v>1400000</v>
      </c>
      <c r="I152" s="89"/>
      <c r="J152" s="237"/>
    </row>
    <row r="153" spans="1:10" ht="15.6" x14ac:dyDescent="0.3">
      <c r="A153" s="290">
        <v>10</v>
      </c>
      <c r="B153" s="290">
        <v>22020503</v>
      </c>
      <c r="C153" s="291" t="s">
        <v>3358</v>
      </c>
      <c r="D153" s="292">
        <v>1625000</v>
      </c>
      <c r="E153" s="292">
        <v>1848000</v>
      </c>
      <c r="F153" s="292">
        <v>3000000</v>
      </c>
      <c r="G153" s="292">
        <v>3000000</v>
      </c>
      <c r="H153" s="292">
        <v>3000000</v>
      </c>
      <c r="I153" s="89"/>
      <c r="J153" s="237"/>
    </row>
    <row r="154" spans="1:10" ht="15.6" x14ac:dyDescent="0.3">
      <c r="A154" s="290">
        <v>11</v>
      </c>
      <c r="B154" s="290">
        <v>22020712</v>
      </c>
      <c r="C154" s="291" t="s">
        <v>3381</v>
      </c>
      <c r="D154" s="292">
        <v>101560</v>
      </c>
      <c r="E154" s="292">
        <v>86000</v>
      </c>
      <c r="F154" s="292">
        <v>200000</v>
      </c>
      <c r="G154" s="292">
        <v>700000</v>
      </c>
      <c r="H154" s="292">
        <v>500000</v>
      </c>
      <c r="I154" s="89"/>
      <c r="J154" s="237"/>
    </row>
    <row r="155" spans="1:10" ht="15.6" x14ac:dyDescent="0.3">
      <c r="A155" s="290">
        <v>12</v>
      </c>
      <c r="B155" s="290">
        <v>22021001</v>
      </c>
      <c r="C155" s="291" t="s">
        <v>3360</v>
      </c>
      <c r="D155" s="292">
        <v>203120</v>
      </c>
      <c r="E155" s="292">
        <v>220000</v>
      </c>
      <c r="F155" s="292">
        <v>500000</v>
      </c>
      <c r="G155" s="292">
        <v>500000</v>
      </c>
      <c r="H155" s="292">
        <v>500000</v>
      </c>
      <c r="I155" s="89"/>
      <c r="J155" s="237"/>
    </row>
    <row r="156" spans="1:10" ht="15.6" x14ac:dyDescent="0.3">
      <c r="A156" s="290">
        <v>13</v>
      </c>
      <c r="B156" s="290">
        <v>22021007</v>
      </c>
      <c r="C156" s="291" t="s">
        <v>3362</v>
      </c>
      <c r="D156" s="292">
        <v>405250</v>
      </c>
      <c r="E156" s="292">
        <v>430000</v>
      </c>
      <c r="F156" s="292">
        <v>1000000</v>
      </c>
      <c r="G156" s="292">
        <v>1000000</v>
      </c>
      <c r="H156" s="292">
        <v>500000</v>
      </c>
      <c r="I156" s="89"/>
      <c r="J156" s="237"/>
    </row>
    <row r="157" spans="1:10" ht="15.6" x14ac:dyDescent="0.3">
      <c r="A157" s="290">
        <v>14</v>
      </c>
      <c r="B157" s="290">
        <v>22021013</v>
      </c>
      <c r="C157" s="291" t="s">
        <v>3407</v>
      </c>
      <c r="D157" s="292">
        <v>101560</v>
      </c>
      <c r="E157" s="292">
        <v>130000</v>
      </c>
      <c r="F157" s="292">
        <v>300000</v>
      </c>
      <c r="G157" s="292">
        <v>500000</v>
      </c>
      <c r="H157" s="292">
        <v>500000</v>
      </c>
      <c r="I157" s="89"/>
      <c r="J157" s="237"/>
    </row>
    <row r="158" spans="1:10" ht="15.6" x14ac:dyDescent="0.3">
      <c r="A158" s="678" t="s">
        <v>365</v>
      </c>
      <c r="B158" s="678"/>
      <c r="C158" s="678"/>
      <c r="D158" s="293">
        <v>16093430</v>
      </c>
      <c r="E158" s="293">
        <v>13549000</v>
      </c>
      <c r="F158" s="293">
        <v>30000000</v>
      </c>
      <c r="G158" s="293">
        <v>30000000</v>
      </c>
      <c r="H158" s="293">
        <f>SUM(H144:H157)</f>
        <v>16900000</v>
      </c>
      <c r="I158" s="89"/>
      <c r="J158" s="293"/>
    </row>
    <row r="159" spans="1:10" ht="15.6" x14ac:dyDescent="0.3">
      <c r="A159" s="679" t="s">
        <v>3445</v>
      </c>
      <c r="B159" s="679"/>
      <c r="C159" s="679"/>
      <c r="D159" s="293">
        <f>D158+D142+D128+D117+D106+D96+D84+D73+D58+D44+D32+D20</f>
        <v>45745213</v>
      </c>
      <c r="E159" s="293">
        <f>E158+E142+E128+E117+E106+E96+E84+E73+E58+E44+E32+E20</f>
        <v>43097102</v>
      </c>
      <c r="F159" s="293">
        <f>F158+F142+F128+F117+F106+F96+F84+F73+F58+F44+F32+F20</f>
        <v>108550000</v>
      </c>
      <c r="G159" s="293">
        <f>G158+G142+G128+G117+G106+G96+G84+G73+G58+G44+G32+G20</f>
        <v>104100000</v>
      </c>
      <c r="H159" s="293">
        <f>H158+H142+H128+H117+H106+H96+H84+H73+H58+H44+H32+H20</f>
        <v>72850000</v>
      </c>
      <c r="I159" s="89"/>
      <c r="J159" s="293"/>
    </row>
    <row r="160" spans="1:10" ht="15.6" x14ac:dyDescent="0.3">
      <c r="A160" s="680" t="s">
        <v>3416</v>
      </c>
      <c r="B160" s="680"/>
      <c r="C160" s="680"/>
      <c r="D160" s="680"/>
      <c r="E160" s="680"/>
      <c r="F160" s="680"/>
      <c r="G160" s="680"/>
      <c r="H160" s="680"/>
      <c r="I160" s="680"/>
      <c r="J160" s="680"/>
    </row>
    <row r="161" spans="1:10" s="83" customFormat="1" ht="15.6" x14ac:dyDescent="0.3">
      <c r="A161" s="288">
        <v>1</v>
      </c>
      <c r="B161" s="288">
        <v>22200100100</v>
      </c>
      <c r="C161" s="677" t="s">
        <v>771</v>
      </c>
      <c r="D161" s="677"/>
      <c r="E161" s="677"/>
      <c r="F161" s="677"/>
      <c r="G161" s="677"/>
      <c r="H161" s="677"/>
      <c r="I161" s="89"/>
      <c r="J161" s="237"/>
    </row>
    <row r="162" spans="1:10" s="83" customFormat="1" ht="15.6" x14ac:dyDescent="0.3">
      <c r="A162" s="290">
        <v>1</v>
      </c>
      <c r="B162" s="290">
        <v>22020102</v>
      </c>
      <c r="C162" s="291" t="s">
        <v>3349</v>
      </c>
      <c r="D162" s="292">
        <v>2890700</v>
      </c>
      <c r="E162" s="292">
        <v>5041250</v>
      </c>
      <c r="F162" s="292">
        <v>12500000</v>
      </c>
      <c r="G162" s="292">
        <v>12000000</v>
      </c>
      <c r="H162" s="292">
        <v>5500000</v>
      </c>
      <c r="I162" s="89"/>
      <c r="J162" s="237"/>
    </row>
    <row r="163" spans="1:10" s="83" customFormat="1" ht="15.6" x14ac:dyDescent="0.3">
      <c r="A163" s="290">
        <v>2</v>
      </c>
      <c r="B163" s="290">
        <v>22020202</v>
      </c>
      <c r="C163" s="291" t="s">
        <v>3350</v>
      </c>
      <c r="D163" s="292">
        <v>584100</v>
      </c>
      <c r="E163" s="292">
        <v>296000</v>
      </c>
      <c r="F163" s="292">
        <v>2400000</v>
      </c>
      <c r="G163" s="292">
        <v>2500000</v>
      </c>
      <c r="H163" s="292">
        <v>1000000</v>
      </c>
      <c r="I163" s="89"/>
      <c r="J163" s="237"/>
    </row>
    <row r="164" spans="1:10" s="83" customFormat="1" ht="15.6" x14ac:dyDescent="0.3">
      <c r="A164" s="290">
        <v>3</v>
      </c>
      <c r="B164" s="290">
        <v>22020301</v>
      </c>
      <c r="C164" s="291" t="s">
        <v>3352</v>
      </c>
      <c r="D164" s="292">
        <v>1641500</v>
      </c>
      <c r="E164" s="292">
        <v>544500</v>
      </c>
      <c r="F164" s="292">
        <v>4500000</v>
      </c>
      <c r="G164" s="292">
        <v>4500000</v>
      </c>
      <c r="H164" s="292">
        <v>2000000</v>
      </c>
      <c r="I164" s="89"/>
      <c r="J164" s="237"/>
    </row>
    <row r="165" spans="1:10" s="83" customFormat="1" ht="15.6" x14ac:dyDescent="0.3">
      <c r="A165" s="290">
        <v>4</v>
      </c>
      <c r="B165" s="290">
        <v>22020305</v>
      </c>
      <c r="C165" s="291" t="s">
        <v>3355</v>
      </c>
      <c r="D165" s="292">
        <v>819950</v>
      </c>
      <c r="E165" s="292">
        <v>445500</v>
      </c>
      <c r="F165" s="292">
        <v>3600000</v>
      </c>
      <c r="G165" s="292">
        <v>4000000</v>
      </c>
      <c r="H165" s="292">
        <v>1500000</v>
      </c>
      <c r="I165" s="89"/>
      <c r="J165" s="237"/>
    </row>
    <row r="166" spans="1:10" s="83" customFormat="1" ht="16.8" x14ac:dyDescent="0.3">
      <c r="A166" s="290">
        <v>5</v>
      </c>
      <c r="B166" s="290">
        <v>22020401</v>
      </c>
      <c r="C166" s="291" t="s">
        <v>3356</v>
      </c>
      <c r="D166" s="292">
        <v>1037620</v>
      </c>
      <c r="E166" s="292">
        <v>495000</v>
      </c>
      <c r="F166" s="292">
        <v>3900000</v>
      </c>
      <c r="G166" s="292">
        <v>3000000</v>
      </c>
      <c r="H166" s="292">
        <v>1000000</v>
      </c>
      <c r="I166" s="89"/>
      <c r="J166" s="237"/>
    </row>
    <row r="167" spans="1:10" s="83" customFormat="1" ht="15.6" x14ac:dyDescent="0.3">
      <c r="A167" s="290">
        <v>6</v>
      </c>
      <c r="B167" s="290">
        <v>22020402</v>
      </c>
      <c r="C167" s="291" t="s">
        <v>3366</v>
      </c>
      <c r="D167" s="292">
        <v>330000</v>
      </c>
      <c r="E167" s="292">
        <v>247500</v>
      </c>
      <c r="F167" s="292">
        <v>2000000</v>
      </c>
      <c r="G167" s="292">
        <v>2000000</v>
      </c>
      <c r="H167" s="292">
        <v>2000000</v>
      </c>
      <c r="I167" s="89"/>
      <c r="J167" s="237"/>
    </row>
    <row r="168" spans="1:10" s="83" customFormat="1" ht="15.6" x14ac:dyDescent="0.3">
      <c r="A168" s="290">
        <v>7</v>
      </c>
      <c r="B168" s="290">
        <v>22020501</v>
      </c>
      <c r="C168" s="291" t="s">
        <v>3370</v>
      </c>
      <c r="D168" s="292">
        <v>1103300</v>
      </c>
      <c r="E168" s="292">
        <v>943000</v>
      </c>
      <c r="F168" s="292">
        <v>5600000</v>
      </c>
      <c r="G168" s="292">
        <v>6000000</v>
      </c>
      <c r="H168" s="292">
        <v>3000000</v>
      </c>
      <c r="I168" s="89"/>
      <c r="J168" s="237"/>
    </row>
    <row r="169" spans="1:10" s="83" customFormat="1" ht="15.6" x14ac:dyDescent="0.3">
      <c r="A169" s="290">
        <v>8</v>
      </c>
      <c r="B169" s="290">
        <v>22021001</v>
      </c>
      <c r="C169" s="291" t="s">
        <v>3360</v>
      </c>
      <c r="D169" s="292">
        <v>742500</v>
      </c>
      <c r="E169" s="292">
        <v>445500</v>
      </c>
      <c r="F169" s="292">
        <v>3500000</v>
      </c>
      <c r="G169" s="292">
        <v>4000000</v>
      </c>
      <c r="H169" s="292">
        <v>2000000</v>
      </c>
      <c r="I169" s="89"/>
      <c r="J169" s="237"/>
    </row>
    <row r="170" spans="1:10" s="83" customFormat="1" ht="15.6" x14ac:dyDescent="0.3">
      <c r="A170" s="290">
        <v>9</v>
      </c>
      <c r="B170" s="290">
        <v>22021007</v>
      </c>
      <c r="C170" s="291" t="s">
        <v>3362</v>
      </c>
      <c r="D170" s="292">
        <v>488400</v>
      </c>
      <c r="E170" s="292">
        <v>247500</v>
      </c>
      <c r="F170" s="292">
        <v>2000000</v>
      </c>
      <c r="G170" s="292">
        <v>2000000</v>
      </c>
      <c r="H170" s="292">
        <v>1500000</v>
      </c>
      <c r="I170" s="89"/>
      <c r="J170" s="237"/>
    </row>
    <row r="171" spans="1:10" s="83" customFormat="1" ht="15.6" x14ac:dyDescent="0.3">
      <c r="A171" s="678" t="s">
        <v>365</v>
      </c>
      <c r="B171" s="678"/>
      <c r="C171" s="678"/>
      <c r="D171" s="293">
        <v>9638070</v>
      </c>
      <c r="E171" s="293">
        <v>8705750</v>
      </c>
      <c r="F171" s="293">
        <v>40000000</v>
      </c>
      <c r="G171" s="293">
        <v>40000000</v>
      </c>
      <c r="H171" s="293">
        <f>SUM(H162:H170)</f>
        <v>19500000</v>
      </c>
      <c r="I171" s="89"/>
      <c r="J171" s="237"/>
    </row>
    <row r="172" spans="1:10" s="83" customFormat="1" ht="15.6" x14ac:dyDescent="0.3">
      <c r="A172" s="288">
        <v>2</v>
      </c>
      <c r="B172" s="288">
        <v>22200900100</v>
      </c>
      <c r="C172" s="677" t="s">
        <v>356</v>
      </c>
      <c r="D172" s="677"/>
      <c r="E172" s="677"/>
      <c r="F172" s="677"/>
      <c r="G172" s="677"/>
      <c r="H172" s="677"/>
      <c r="I172" s="89"/>
      <c r="J172" s="237"/>
    </row>
    <row r="173" spans="1:10" s="83" customFormat="1" ht="15.6" x14ac:dyDescent="0.3">
      <c r="A173" s="290">
        <v>1</v>
      </c>
      <c r="B173" s="290">
        <v>22020102</v>
      </c>
      <c r="C173" s="291" t="s">
        <v>3349</v>
      </c>
      <c r="D173" s="292">
        <v>303040</v>
      </c>
      <c r="E173" s="292">
        <v>812500</v>
      </c>
      <c r="F173" s="292">
        <v>1000000</v>
      </c>
      <c r="G173" s="292">
        <v>1000000</v>
      </c>
      <c r="H173" s="292">
        <v>1000000</v>
      </c>
      <c r="I173" s="89"/>
      <c r="J173" s="237"/>
    </row>
    <row r="174" spans="1:10" s="83" customFormat="1" ht="15.6" x14ac:dyDescent="0.3">
      <c r="A174" s="290">
        <v>2</v>
      </c>
      <c r="B174" s="290">
        <v>22020201</v>
      </c>
      <c r="C174" s="291" t="s">
        <v>3363</v>
      </c>
      <c r="D174" s="292">
        <v>101008</v>
      </c>
      <c r="E174" s="292">
        <v>105000</v>
      </c>
      <c r="F174" s="292">
        <v>200000</v>
      </c>
      <c r="G174" s="292">
        <v>200000</v>
      </c>
      <c r="H174" s="292">
        <v>200000</v>
      </c>
      <c r="I174" s="89"/>
      <c r="J174" s="237"/>
    </row>
    <row r="175" spans="1:10" s="83" customFormat="1" ht="15.6" x14ac:dyDescent="0.3">
      <c r="A175" s="290">
        <v>3</v>
      </c>
      <c r="B175" s="290">
        <v>22020301</v>
      </c>
      <c r="C175" s="291" t="s">
        <v>3352</v>
      </c>
      <c r="D175" s="292">
        <v>126264</v>
      </c>
      <c r="E175" s="292">
        <v>134500</v>
      </c>
      <c r="F175" s="292">
        <v>300000</v>
      </c>
      <c r="G175" s="292">
        <v>300000</v>
      </c>
      <c r="H175" s="292">
        <v>300000</v>
      </c>
      <c r="I175" s="89"/>
      <c r="J175" s="237"/>
    </row>
    <row r="176" spans="1:10" s="83" customFormat="1" ht="15.6" x14ac:dyDescent="0.3">
      <c r="A176" s="290">
        <v>4</v>
      </c>
      <c r="B176" s="290">
        <v>22020305</v>
      </c>
      <c r="C176" s="291" t="s">
        <v>3355</v>
      </c>
      <c r="D176" s="292">
        <v>252528</v>
      </c>
      <c r="E176" s="292">
        <v>60000</v>
      </c>
      <c r="F176" s="292">
        <v>500000</v>
      </c>
      <c r="G176" s="292">
        <v>500000</v>
      </c>
      <c r="H176" s="292">
        <v>500000</v>
      </c>
      <c r="I176" s="89"/>
      <c r="J176" s="237"/>
    </row>
    <row r="177" spans="1:10" s="83" customFormat="1" ht="16.8" x14ac:dyDescent="0.3">
      <c r="A177" s="290">
        <v>5</v>
      </c>
      <c r="B177" s="290">
        <v>22020401</v>
      </c>
      <c r="C177" s="291" t="s">
        <v>3356</v>
      </c>
      <c r="D177" s="292">
        <v>328288</v>
      </c>
      <c r="E177" s="292">
        <v>137500</v>
      </c>
      <c r="F177" s="292">
        <v>650000</v>
      </c>
      <c r="G177" s="292">
        <v>650000</v>
      </c>
      <c r="H177" s="292">
        <v>650000</v>
      </c>
      <c r="I177" s="89"/>
      <c r="J177" s="237"/>
    </row>
    <row r="178" spans="1:10" s="83" customFormat="1" ht="15.6" x14ac:dyDescent="0.3">
      <c r="A178" s="290">
        <v>6</v>
      </c>
      <c r="B178" s="290">
        <v>22020402</v>
      </c>
      <c r="C178" s="291" t="s">
        <v>3366</v>
      </c>
      <c r="D178" s="292">
        <v>151520</v>
      </c>
      <c r="E178" s="292">
        <v>50000</v>
      </c>
      <c r="F178" s="292">
        <v>300000</v>
      </c>
      <c r="G178" s="292">
        <v>300000</v>
      </c>
      <c r="H178" s="292">
        <v>300000</v>
      </c>
      <c r="I178" s="89"/>
      <c r="J178" s="237"/>
    </row>
    <row r="179" spans="1:10" s="83" customFormat="1" ht="15.6" x14ac:dyDescent="0.3">
      <c r="A179" s="290">
        <v>7</v>
      </c>
      <c r="B179" s="290">
        <v>22020501</v>
      </c>
      <c r="C179" s="291" t="s">
        <v>3370</v>
      </c>
      <c r="D179" s="292">
        <v>111112</v>
      </c>
      <c r="E179" s="292">
        <v>210000</v>
      </c>
      <c r="F179" s="292">
        <v>750000</v>
      </c>
      <c r="G179" s="292">
        <v>750000</v>
      </c>
      <c r="H179" s="292">
        <v>750000</v>
      </c>
      <c r="I179" s="89"/>
      <c r="J179" s="237"/>
    </row>
    <row r="180" spans="1:10" s="83" customFormat="1" ht="15.6" x14ac:dyDescent="0.3">
      <c r="A180" s="290">
        <v>8</v>
      </c>
      <c r="B180" s="290">
        <v>22021001</v>
      </c>
      <c r="C180" s="291" t="s">
        <v>3360</v>
      </c>
      <c r="D180" s="292">
        <v>63120</v>
      </c>
      <c r="E180" s="292">
        <v>33000</v>
      </c>
      <c r="F180" s="292">
        <v>150000</v>
      </c>
      <c r="G180" s="292">
        <v>150000</v>
      </c>
      <c r="H180" s="292">
        <v>150000</v>
      </c>
      <c r="I180" s="89"/>
      <c r="J180" s="237"/>
    </row>
    <row r="181" spans="1:10" s="83" customFormat="1" ht="15.6" x14ac:dyDescent="0.3">
      <c r="A181" s="290">
        <v>9</v>
      </c>
      <c r="B181" s="290">
        <v>22021007</v>
      </c>
      <c r="C181" s="291" t="s">
        <v>3362</v>
      </c>
      <c r="D181" s="292">
        <v>63120</v>
      </c>
      <c r="E181" s="292">
        <v>20000</v>
      </c>
      <c r="F181" s="292">
        <v>150000</v>
      </c>
      <c r="G181" s="292">
        <v>150000</v>
      </c>
      <c r="H181" s="292">
        <v>150000</v>
      </c>
      <c r="I181" s="89"/>
      <c r="J181" s="237"/>
    </row>
    <row r="182" spans="1:10" s="83" customFormat="1" ht="15.6" x14ac:dyDescent="0.3">
      <c r="A182" s="678" t="s">
        <v>365</v>
      </c>
      <c r="B182" s="678"/>
      <c r="C182" s="678"/>
      <c r="D182" s="293">
        <v>1500000</v>
      </c>
      <c r="E182" s="293">
        <v>1562500</v>
      </c>
      <c r="F182" s="293">
        <v>4000000</v>
      </c>
      <c r="G182" s="293">
        <v>4000000</v>
      </c>
      <c r="H182" s="293">
        <f>SUM(H173:H181)</f>
        <v>4000000</v>
      </c>
      <c r="I182" s="89"/>
      <c r="J182" s="237"/>
    </row>
    <row r="183" spans="1:10" s="83" customFormat="1" ht="15.6" x14ac:dyDescent="0.3">
      <c r="A183" s="288">
        <v>3</v>
      </c>
      <c r="B183" s="288">
        <v>22205100100</v>
      </c>
      <c r="C183" s="677" t="s">
        <v>676</v>
      </c>
      <c r="D183" s="677"/>
      <c r="E183" s="677"/>
      <c r="F183" s="677"/>
      <c r="G183" s="677"/>
      <c r="H183" s="677"/>
      <c r="I183" s="677"/>
      <c r="J183" s="677"/>
    </row>
    <row r="184" spans="1:10" s="83" customFormat="1" ht="15.6" x14ac:dyDescent="0.3">
      <c r="A184" s="290">
        <v>1</v>
      </c>
      <c r="B184" s="290">
        <v>22020102</v>
      </c>
      <c r="C184" s="291" t="s">
        <v>3349</v>
      </c>
      <c r="D184" s="292">
        <v>2950000</v>
      </c>
      <c r="E184" s="292">
        <v>3180000</v>
      </c>
      <c r="F184" s="292">
        <v>4000000</v>
      </c>
      <c r="G184" s="292">
        <v>4800000</v>
      </c>
      <c r="H184" s="292">
        <v>4800000</v>
      </c>
      <c r="I184" s="559"/>
      <c r="J184" s="237"/>
    </row>
    <row r="185" spans="1:10" s="83" customFormat="1" ht="15.6" x14ac:dyDescent="0.3">
      <c r="A185" s="290">
        <v>2</v>
      </c>
      <c r="B185" s="290">
        <v>22020201</v>
      </c>
      <c r="C185" s="291" t="s">
        <v>3363</v>
      </c>
      <c r="D185" s="292">
        <v>1000000</v>
      </c>
      <c r="E185" s="292">
        <v>800000</v>
      </c>
      <c r="F185" s="292">
        <v>2000000</v>
      </c>
      <c r="G185" s="292">
        <v>2000000</v>
      </c>
      <c r="H185" s="292">
        <v>2000000</v>
      </c>
      <c r="I185" s="533"/>
      <c r="J185" s="237"/>
    </row>
    <row r="186" spans="1:10" s="83" customFormat="1" ht="15.6" x14ac:dyDescent="0.3">
      <c r="A186" s="290">
        <v>3</v>
      </c>
      <c r="B186" s="290">
        <v>22020202</v>
      </c>
      <c r="C186" s="291" t="s">
        <v>3350</v>
      </c>
      <c r="D186" s="292">
        <v>100000</v>
      </c>
      <c r="E186" s="292">
        <v>100000</v>
      </c>
      <c r="F186" s="292">
        <v>100000</v>
      </c>
      <c r="G186" s="292">
        <v>100000</v>
      </c>
      <c r="H186" s="292">
        <v>100000</v>
      </c>
      <c r="I186" s="560"/>
      <c r="J186" s="237"/>
    </row>
    <row r="187" spans="1:10" s="83" customFormat="1" ht="15.6" x14ac:dyDescent="0.3">
      <c r="A187" s="290">
        <v>4</v>
      </c>
      <c r="B187" s="290">
        <v>22020301</v>
      </c>
      <c r="C187" s="291" t="s">
        <v>3352</v>
      </c>
      <c r="D187" s="292">
        <v>1399900</v>
      </c>
      <c r="E187" s="292">
        <v>1109000</v>
      </c>
      <c r="F187" s="292">
        <v>2000000</v>
      </c>
      <c r="G187" s="292">
        <v>2000000</v>
      </c>
      <c r="H187" s="292">
        <v>2000000</v>
      </c>
      <c r="I187" s="89"/>
      <c r="J187" s="237"/>
    </row>
    <row r="188" spans="1:10" s="83" customFormat="1" ht="15.6" x14ac:dyDescent="0.3">
      <c r="A188" s="290">
        <v>5</v>
      </c>
      <c r="B188" s="290">
        <v>22020305</v>
      </c>
      <c r="C188" s="291" t="s">
        <v>3355</v>
      </c>
      <c r="D188" s="292">
        <v>231500</v>
      </c>
      <c r="E188" s="292">
        <v>230000</v>
      </c>
      <c r="F188" s="292">
        <v>300000</v>
      </c>
      <c r="G188" s="292">
        <v>500000</v>
      </c>
      <c r="H188" s="292">
        <v>500000</v>
      </c>
      <c r="I188" s="89"/>
      <c r="J188" s="237"/>
    </row>
    <row r="189" spans="1:10" s="83" customFormat="1" ht="16.8" x14ac:dyDescent="0.3">
      <c r="A189" s="290">
        <v>6</v>
      </c>
      <c r="B189" s="290">
        <v>22020401</v>
      </c>
      <c r="C189" s="291" t="s">
        <v>3356</v>
      </c>
      <c r="D189" s="292">
        <v>790000</v>
      </c>
      <c r="E189" s="292">
        <v>940000</v>
      </c>
      <c r="F189" s="292">
        <v>4000000</v>
      </c>
      <c r="G189" s="292">
        <v>5000000</v>
      </c>
      <c r="H189" s="292">
        <v>2000000</v>
      </c>
      <c r="I189" s="89"/>
      <c r="J189" s="237"/>
    </row>
    <row r="190" spans="1:10" s="83" customFormat="1" ht="15.6" x14ac:dyDescent="0.3">
      <c r="A190" s="290">
        <v>7</v>
      </c>
      <c r="B190" s="290">
        <v>22020402</v>
      </c>
      <c r="C190" s="291" t="s">
        <v>3366</v>
      </c>
      <c r="D190" s="292">
        <v>1130000</v>
      </c>
      <c r="E190" s="292">
        <v>1000000</v>
      </c>
      <c r="F190" s="292">
        <v>3000000</v>
      </c>
      <c r="G190" s="292">
        <v>2000000</v>
      </c>
      <c r="H190" s="292">
        <v>2000000</v>
      </c>
      <c r="I190" s="89"/>
      <c r="J190" s="237"/>
    </row>
    <row r="191" spans="1:10" s="83" customFormat="1" ht="15.6" x14ac:dyDescent="0.3">
      <c r="A191" s="290">
        <v>8</v>
      </c>
      <c r="B191" s="290">
        <v>22020501</v>
      </c>
      <c r="C191" s="291" t="s">
        <v>3370</v>
      </c>
      <c r="D191" s="292">
        <v>840000</v>
      </c>
      <c r="E191" s="292">
        <v>920000</v>
      </c>
      <c r="F191" s="292">
        <v>2000000</v>
      </c>
      <c r="G191" s="292">
        <v>3000000</v>
      </c>
      <c r="H191" s="292">
        <v>2250000</v>
      </c>
      <c r="I191" s="89"/>
      <c r="J191" s="237"/>
    </row>
    <row r="192" spans="1:10" s="83" customFormat="1" ht="15.6" x14ac:dyDescent="0.3">
      <c r="A192" s="290">
        <v>9</v>
      </c>
      <c r="B192" s="290">
        <v>22021001</v>
      </c>
      <c r="C192" s="291" t="s">
        <v>3360</v>
      </c>
      <c r="D192" s="292">
        <v>153300</v>
      </c>
      <c r="E192" s="292">
        <v>181000</v>
      </c>
      <c r="F192" s="292">
        <v>250000</v>
      </c>
      <c r="G192" s="292">
        <v>250000</v>
      </c>
      <c r="H192" s="292">
        <v>250000</v>
      </c>
      <c r="I192" s="89"/>
      <c r="J192" s="237"/>
    </row>
    <row r="193" spans="1:10" s="83" customFormat="1" ht="15.6" x14ac:dyDescent="0.3">
      <c r="A193" s="290">
        <v>10</v>
      </c>
      <c r="B193" s="290">
        <v>22021007</v>
      </c>
      <c r="C193" s="291" t="s">
        <v>3362</v>
      </c>
      <c r="D193" s="292">
        <v>155300</v>
      </c>
      <c r="E193" s="292">
        <v>290000</v>
      </c>
      <c r="F193" s="292">
        <v>350000</v>
      </c>
      <c r="G193" s="292">
        <v>350000</v>
      </c>
      <c r="H193" s="292">
        <v>350000</v>
      </c>
      <c r="I193" s="89"/>
      <c r="J193" s="237"/>
    </row>
    <row r="194" spans="1:10" s="83" customFormat="1" ht="15.6" x14ac:dyDescent="0.3">
      <c r="A194" s="678" t="s">
        <v>365</v>
      </c>
      <c r="B194" s="678"/>
      <c r="C194" s="678"/>
      <c r="D194" s="293">
        <v>8750000</v>
      </c>
      <c r="E194" s="293">
        <v>8750000</v>
      </c>
      <c r="F194" s="293">
        <v>18000000</v>
      </c>
      <c r="G194" s="293">
        <v>20000000</v>
      </c>
      <c r="H194" s="293">
        <f>SUM(H184:H193)</f>
        <v>16250000</v>
      </c>
      <c r="I194" s="89"/>
      <c r="J194" s="237"/>
    </row>
    <row r="195" spans="1:10" s="83" customFormat="1" ht="15.6" x14ac:dyDescent="0.3">
      <c r="A195" s="288">
        <v>4</v>
      </c>
      <c r="B195" s="288">
        <v>23600100100</v>
      </c>
      <c r="C195" s="677" t="s">
        <v>808</v>
      </c>
      <c r="D195" s="677"/>
      <c r="E195" s="677"/>
      <c r="F195" s="677"/>
      <c r="G195" s="677"/>
      <c r="H195" s="677"/>
      <c r="I195" s="677"/>
      <c r="J195" s="677"/>
    </row>
    <row r="196" spans="1:10" s="83" customFormat="1" ht="15.6" x14ac:dyDescent="0.3">
      <c r="A196" s="290">
        <v>1</v>
      </c>
      <c r="B196" s="290">
        <v>22020102</v>
      </c>
      <c r="C196" s="291" t="s">
        <v>3349</v>
      </c>
      <c r="D196" s="292">
        <v>4410938.83</v>
      </c>
      <c r="E196" s="292">
        <v>1330000</v>
      </c>
      <c r="F196" s="292">
        <v>5000000</v>
      </c>
      <c r="G196" s="292">
        <v>4000000</v>
      </c>
      <c r="H196" s="292">
        <v>2400000</v>
      </c>
      <c r="I196" s="89"/>
      <c r="J196" s="237"/>
    </row>
    <row r="197" spans="1:10" s="83" customFormat="1" ht="15.6" x14ac:dyDescent="0.3">
      <c r="A197" s="290">
        <v>2</v>
      </c>
      <c r="B197" s="290">
        <v>22020201</v>
      </c>
      <c r="C197" s="291" t="s">
        <v>3363</v>
      </c>
      <c r="D197" s="292">
        <v>770000</v>
      </c>
      <c r="E197" s="292">
        <v>480000</v>
      </c>
      <c r="F197" s="292">
        <v>800000</v>
      </c>
      <c r="G197" s="292">
        <v>800000</v>
      </c>
      <c r="H197" s="292">
        <v>800000</v>
      </c>
      <c r="I197" s="89"/>
      <c r="J197" s="237"/>
    </row>
    <row r="198" spans="1:10" s="83" customFormat="1" ht="15.6" x14ac:dyDescent="0.3">
      <c r="A198" s="290">
        <v>3</v>
      </c>
      <c r="B198" s="290">
        <v>22020301</v>
      </c>
      <c r="C198" s="291" t="s">
        <v>3352</v>
      </c>
      <c r="D198" s="292">
        <v>880000</v>
      </c>
      <c r="E198" s="292">
        <v>1200000</v>
      </c>
      <c r="F198" s="292">
        <v>2000000</v>
      </c>
      <c r="G198" s="292">
        <v>2000000</v>
      </c>
      <c r="H198" s="292">
        <v>1200000</v>
      </c>
      <c r="I198" s="89"/>
      <c r="J198" s="237"/>
    </row>
    <row r="199" spans="1:10" s="83" customFormat="1" ht="15.6" x14ac:dyDescent="0.3">
      <c r="A199" s="290">
        <v>4</v>
      </c>
      <c r="B199" s="290">
        <v>22020305</v>
      </c>
      <c r="C199" s="291" t="s">
        <v>3355</v>
      </c>
      <c r="D199" s="292">
        <v>770000</v>
      </c>
      <c r="E199" s="292">
        <v>850000</v>
      </c>
      <c r="F199" s="292">
        <v>1700000</v>
      </c>
      <c r="G199" s="292">
        <v>1700000</v>
      </c>
      <c r="H199" s="292">
        <v>800000</v>
      </c>
      <c r="I199" s="89"/>
      <c r="J199" s="237"/>
    </row>
    <row r="200" spans="1:10" s="83" customFormat="1" ht="16.8" x14ac:dyDescent="0.3">
      <c r="A200" s="290">
        <v>5</v>
      </c>
      <c r="B200" s="290">
        <v>22020401</v>
      </c>
      <c r="C200" s="291" t="s">
        <v>3356</v>
      </c>
      <c r="D200" s="292">
        <v>3485505</v>
      </c>
      <c r="E200" s="292">
        <v>1100000</v>
      </c>
      <c r="F200" s="292">
        <v>5000000</v>
      </c>
      <c r="G200" s="292">
        <v>5000000</v>
      </c>
      <c r="H200" s="292">
        <v>3000000</v>
      </c>
      <c r="I200" s="89"/>
      <c r="J200" s="237"/>
    </row>
    <row r="201" spans="1:10" s="83" customFormat="1" ht="15.6" x14ac:dyDescent="0.3">
      <c r="A201" s="290">
        <v>6</v>
      </c>
      <c r="B201" s="290">
        <v>22020402</v>
      </c>
      <c r="C201" s="291" t="s">
        <v>3366</v>
      </c>
      <c r="D201" s="292">
        <v>770000</v>
      </c>
      <c r="E201" s="292">
        <v>560000</v>
      </c>
      <c r="F201" s="292">
        <v>1000000</v>
      </c>
      <c r="G201" s="292">
        <v>2000000</v>
      </c>
      <c r="H201" s="292">
        <v>1300000</v>
      </c>
      <c r="I201" s="89"/>
      <c r="J201" s="237"/>
    </row>
    <row r="202" spans="1:10" s="83" customFormat="1" ht="15.6" x14ac:dyDescent="0.3">
      <c r="A202" s="290">
        <v>7</v>
      </c>
      <c r="B202" s="290">
        <v>22020406</v>
      </c>
      <c r="C202" s="291" t="s">
        <v>3357</v>
      </c>
      <c r="D202" s="295">
        <v>0</v>
      </c>
      <c r="E202" s="292">
        <v>1700000</v>
      </c>
      <c r="F202" s="292">
        <v>5000000</v>
      </c>
      <c r="G202" s="292">
        <v>4000000</v>
      </c>
      <c r="H202" s="292">
        <v>1600000</v>
      </c>
      <c r="I202" s="89"/>
      <c r="J202" s="237"/>
    </row>
    <row r="203" spans="1:10" s="83" customFormat="1" ht="15.6" x14ac:dyDescent="0.3">
      <c r="A203" s="290">
        <v>8</v>
      </c>
      <c r="B203" s="290">
        <v>22020501</v>
      </c>
      <c r="C203" s="291" t="s">
        <v>3370</v>
      </c>
      <c r="D203" s="292">
        <v>1100000</v>
      </c>
      <c r="E203" s="292">
        <v>1100000</v>
      </c>
      <c r="F203" s="292">
        <v>2000000</v>
      </c>
      <c r="G203" s="292">
        <v>2000000</v>
      </c>
      <c r="H203" s="292">
        <v>1200000</v>
      </c>
      <c r="I203" s="98"/>
      <c r="J203" s="237"/>
    </row>
    <row r="204" spans="1:10" s="83" customFormat="1" ht="15.6" x14ac:dyDescent="0.3">
      <c r="A204" s="290">
        <v>9</v>
      </c>
      <c r="B204" s="290">
        <v>22020712</v>
      </c>
      <c r="C204" s="291" t="s">
        <v>3381</v>
      </c>
      <c r="D204" s="292">
        <v>305000</v>
      </c>
      <c r="E204" s="295">
        <v>0</v>
      </c>
      <c r="F204" s="295">
        <v>0</v>
      </c>
      <c r="G204" s="295">
        <v>0</v>
      </c>
      <c r="H204" s="295">
        <v>0</v>
      </c>
      <c r="I204" s="560"/>
      <c r="J204" s="237"/>
    </row>
    <row r="205" spans="1:10" s="83" customFormat="1" ht="15.6" x14ac:dyDescent="0.3">
      <c r="A205" s="290">
        <v>10</v>
      </c>
      <c r="B205" s="290">
        <v>22021001</v>
      </c>
      <c r="C205" s="291" t="s">
        <v>3360</v>
      </c>
      <c r="D205" s="292">
        <v>880000</v>
      </c>
      <c r="E205" s="292">
        <v>640000</v>
      </c>
      <c r="F205" s="292">
        <v>1500000</v>
      </c>
      <c r="G205" s="292">
        <v>1500000</v>
      </c>
      <c r="H205" s="292">
        <v>700000</v>
      </c>
      <c r="I205" s="89"/>
      <c r="J205" s="237"/>
    </row>
    <row r="206" spans="1:10" s="83" customFormat="1" ht="15.6" x14ac:dyDescent="0.3">
      <c r="A206" s="290">
        <v>11</v>
      </c>
      <c r="B206" s="290">
        <v>22021007</v>
      </c>
      <c r="C206" s="291" t="s">
        <v>3362</v>
      </c>
      <c r="D206" s="292">
        <v>660000</v>
      </c>
      <c r="E206" s="292">
        <v>480000</v>
      </c>
      <c r="F206" s="292">
        <v>1000000</v>
      </c>
      <c r="G206" s="292">
        <v>1000000</v>
      </c>
      <c r="H206" s="292">
        <v>1000000</v>
      </c>
      <c r="I206" s="89"/>
      <c r="J206" s="237"/>
    </row>
    <row r="207" spans="1:10" s="83" customFormat="1" ht="15.6" x14ac:dyDescent="0.3">
      <c r="A207" s="290">
        <v>12</v>
      </c>
      <c r="B207" s="290">
        <v>41040105</v>
      </c>
      <c r="C207" s="291" t="s">
        <v>3382</v>
      </c>
      <c r="D207" s="292">
        <v>720000</v>
      </c>
      <c r="E207" s="292">
        <v>50000</v>
      </c>
      <c r="F207" s="295">
        <v>0</v>
      </c>
      <c r="G207" s="295">
        <v>0</v>
      </c>
      <c r="H207" s="295">
        <v>0</v>
      </c>
      <c r="I207" s="89"/>
      <c r="J207" s="237"/>
    </row>
    <row r="208" spans="1:10" s="83" customFormat="1" ht="15.6" x14ac:dyDescent="0.3">
      <c r="A208" s="678" t="s">
        <v>365</v>
      </c>
      <c r="B208" s="678"/>
      <c r="C208" s="678"/>
      <c r="D208" s="293">
        <v>14751443.83</v>
      </c>
      <c r="E208" s="293">
        <v>9490000</v>
      </c>
      <c r="F208" s="293">
        <v>25000000</v>
      </c>
      <c r="G208" s="293">
        <v>24000000</v>
      </c>
      <c r="H208" s="293">
        <f>SUM(H196:H207)</f>
        <v>14000000</v>
      </c>
      <c r="I208" s="89"/>
      <c r="J208" s="293"/>
    </row>
    <row r="209" spans="1:10" ht="15.6" x14ac:dyDescent="0.3">
      <c r="A209" s="679" t="s">
        <v>3417</v>
      </c>
      <c r="B209" s="679"/>
      <c r="C209" s="679"/>
      <c r="D209" s="293">
        <f>D208+D194+D182+D171</f>
        <v>34639513.829999998</v>
      </c>
      <c r="E209" s="293">
        <f>E208+E194+E182+E171</f>
        <v>28508250</v>
      </c>
      <c r="F209" s="293">
        <f>F208+F194+F182+F171</f>
        <v>87000000</v>
      </c>
      <c r="G209" s="293">
        <f>G208+G194+G182+G171</f>
        <v>88000000</v>
      </c>
      <c r="H209" s="293">
        <f>H208+H194+H182+H171</f>
        <v>53750000</v>
      </c>
      <c r="I209" s="89"/>
      <c r="J209" s="293"/>
    </row>
    <row r="210" spans="1:10" ht="15.6" x14ac:dyDescent="0.3">
      <c r="A210" s="680" t="s">
        <v>3418</v>
      </c>
      <c r="B210" s="680"/>
      <c r="C210" s="680"/>
      <c r="D210" s="680"/>
      <c r="E210" s="680"/>
      <c r="F210" s="680"/>
      <c r="G210" s="680"/>
      <c r="H210" s="680"/>
      <c r="I210" s="680"/>
      <c r="J210" s="680"/>
    </row>
    <row r="211" spans="1:10" s="83" customFormat="1" ht="15.6" x14ac:dyDescent="0.3">
      <c r="A211" s="288">
        <v>1</v>
      </c>
      <c r="B211" s="288">
        <v>51700100100</v>
      </c>
      <c r="C211" s="677" t="s">
        <v>941</v>
      </c>
      <c r="D211" s="677"/>
      <c r="E211" s="677"/>
      <c r="F211" s="677"/>
      <c r="G211" s="677"/>
      <c r="H211" s="677"/>
      <c r="I211" s="677"/>
      <c r="J211" s="677"/>
    </row>
    <row r="212" spans="1:10" s="83" customFormat="1" ht="15.6" x14ac:dyDescent="0.3">
      <c r="A212" s="290">
        <v>1</v>
      </c>
      <c r="B212" s="290">
        <v>22020102</v>
      </c>
      <c r="C212" s="291" t="s">
        <v>3349</v>
      </c>
      <c r="D212" s="292">
        <v>3202500</v>
      </c>
      <c r="E212" s="292">
        <v>4270000</v>
      </c>
      <c r="F212" s="292">
        <v>7000000</v>
      </c>
      <c r="G212" s="292">
        <v>6500000</v>
      </c>
      <c r="H212" s="292">
        <v>6500000</v>
      </c>
      <c r="I212" s="89"/>
      <c r="J212" s="237"/>
    </row>
    <row r="213" spans="1:10" s="83" customFormat="1" ht="15.6" x14ac:dyDescent="0.3">
      <c r="A213" s="290">
        <v>2</v>
      </c>
      <c r="B213" s="290">
        <v>22020202</v>
      </c>
      <c r="C213" s="291" t="s">
        <v>3350</v>
      </c>
      <c r="D213" s="292">
        <v>457500</v>
      </c>
      <c r="E213" s="292">
        <v>600000</v>
      </c>
      <c r="F213" s="292">
        <v>1000000</v>
      </c>
      <c r="G213" s="292">
        <v>1000000</v>
      </c>
      <c r="H213" s="292">
        <v>1000000</v>
      </c>
      <c r="I213" s="89"/>
      <c r="J213" s="237"/>
    </row>
    <row r="214" spans="1:10" s="83" customFormat="1" ht="15.6" x14ac:dyDescent="0.3">
      <c r="A214" s="290">
        <v>3</v>
      </c>
      <c r="B214" s="290">
        <v>22020301</v>
      </c>
      <c r="C214" s="291" t="s">
        <v>3352</v>
      </c>
      <c r="D214" s="292">
        <v>2745000</v>
      </c>
      <c r="E214" s="292">
        <v>3350000</v>
      </c>
      <c r="F214" s="292">
        <v>5500000</v>
      </c>
      <c r="G214" s="292">
        <v>5000000</v>
      </c>
      <c r="H214" s="292">
        <v>5000000</v>
      </c>
      <c r="I214" s="89"/>
      <c r="J214" s="237"/>
    </row>
    <row r="215" spans="1:10" s="83" customFormat="1" ht="15.6" x14ac:dyDescent="0.3">
      <c r="A215" s="290">
        <v>4</v>
      </c>
      <c r="B215" s="290">
        <v>22020306</v>
      </c>
      <c r="C215" s="291" t="s">
        <v>3383</v>
      </c>
      <c r="D215" s="292">
        <v>443775</v>
      </c>
      <c r="E215" s="292">
        <v>400000</v>
      </c>
      <c r="F215" s="292">
        <v>600000</v>
      </c>
      <c r="G215" s="292">
        <v>500000</v>
      </c>
      <c r="H215" s="292">
        <v>1000000</v>
      </c>
      <c r="I215" s="89"/>
      <c r="J215" s="237"/>
    </row>
    <row r="216" spans="1:10" s="83" customFormat="1" ht="16.8" x14ac:dyDescent="0.3">
      <c r="A216" s="290">
        <v>5</v>
      </c>
      <c r="B216" s="290">
        <v>22020401</v>
      </c>
      <c r="C216" s="291" t="s">
        <v>3356</v>
      </c>
      <c r="D216" s="292">
        <v>1830000</v>
      </c>
      <c r="E216" s="292">
        <v>2130000</v>
      </c>
      <c r="F216" s="292">
        <v>3500000</v>
      </c>
      <c r="G216" s="292">
        <v>3500000</v>
      </c>
      <c r="H216" s="292">
        <v>1825000</v>
      </c>
      <c r="I216" s="89"/>
      <c r="J216" s="237"/>
    </row>
    <row r="217" spans="1:10" s="83" customFormat="1" ht="15.6" x14ac:dyDescent="0.3">
      <c r="A217" s="290">
        <v>6</v>
      </c>
      <c r="B217" s="290">
        <v>22020402</v>
      </c>
      <c r="C217" s="291" t="s">
        <v>3366</v>
      </c>
      <c r="D217" s="292">
        <v>915000</v>
      </c>
      <c r="E217" s="292">
        <v>850000</v>
      </c>
      <c r="F217" s="292">
        <v>1400000</v>
      </c>
      <c r="G217" s="292">
        <v>1500000</v>
      </c>
      <c r="H217" s="292">
        <v>1700000</v>
      </c>
      <c r="I217" s="89"/>
      <c r="J217" s="237"/>
    </row>
    <row r="218" spans="1:10" s="83" customFormat="1" ht="15.6" x14ac:dyDescent="0.3">
      <c r="A218" s="290">
        <v>7</v>
      </c>
      <c r="B218" s="290">
        <v>22020501</v>
      </c>
      <c r="C218" s="291" t="s">
        <v>3370</v>
      </c>
      <c r="D218" s="292">
        <v>2287500</v>
      </c>
      <c r="E218" s="292">
        <v>3569285</v>
      </c>
      <c r="F218" s="292">
        <v>3000000</v>
      </c>
      <c r="G218" s="292">
        <v>2500000</v>
      </c>
      <c r="H218" s="292">
        <v>2000000</v>
      </c>
      <c r="I218" s="89"/>
      <c r="J218" s="237"/>
    </row>
    <row r="219" spans="1:10" s="83" customFormat="1" ht="15.6" x14ac:dyDescent="0.3">
      <c r="A219" s="290">
        <v>8</v>
      </c>
      <c r="B219" s="290">
        <v>22021001</v>
      </c>
      <c r="C219" s="291" t="s">
        <v>3360</v>
      </c>
      <c r="D219" s="292">
        <v>1157475</v>
      </c>
      <c r="E219" s="292">
        <v>1220000</v>
      </c>
      <c r="F219" s="292">
        <v>2000000</v>
      </c>
      <c r="G219" s="292">
        <v>1500000</v>
      </c>
      <c r="H219" s="292">
        <v>500000</v>
      </c>
      <c r="I219" s="89"/>
      <c r="J219" s="237"/>
    </row>
    <row r="220" spans="1:10" s="83" customFormat="1" ht="15.6" x14ac:dyDescent="0.3">
      <c r="A220" s="290">
        <v>9</v>
      </c>
      <c r="B220" s="290">
        <v>22021007</v>
      </c>
      <c r="C220" s="291" t="s">
        <v>3362</v>
      </c>
      <c r="D220" s="292">
        <v>686250</v>
      </c>
      <c r="E220" s="292">
        <v>600000</v>
      </c>
      <c r="F220" s="292">
        <v>1000000</v>
      </c>
      <c r="G220" s="292">
        <v>1000000</v>
      </c>
      <c r="H220" s="292">
        <v>300000</v>
      </c>
      <c r="I220" s="89"/>
      <c r="J220" s="237"/>
    </row>
    <row r="221" spans="1:10" s="83" customFormat="1" ht="15.6" x14ac:dyDescent="0.3">
      <c r="A221" s="678" t="s">
        <v>365</v>
      </c>
      <c r="B221" s="678"/>
      <c r="C221" s="678"/>
      <c r="D221" s="293">
        <v>13725000</v>
      </c>
      <c r="E221" s="293">
        <v>16989285</v>
      </c>
      <c r="F221" s="293">
        <v>25000000</v>
      </c>
      <c r="G221" s="293">
        <v>23000000</v>
      </c>
      <c r="H221" s="293">
        <f>SUM(H212:H220)</f>
        <v>19825000</v>
      </c>
      <c r="I221" s="89"/>
      <c r="J221" s="237"/>
    </row>
    <row r="222" spans="1:10" s="83" customFormat="1" ht="15.6" x14ac:dyDescent="0.3">
      <c r="A222" s="288">
        <v>2</v>
      </c>
      <c r="B222" s="288">
        <v>51700300100</v>
      </c>
      <c r="C222" s="677" t="s">
        <v>2669</v>
      </c>
      <c r="D222" s="677"/>
      <c r="E222" s="677"/>
      <c r="F222" s="677"/>
      <c r="G222" s="677"/>
      <c r="H222" s="677"/>
      <c r="I222" s="677"/>
      <c r="J222" s="677"/>
    </row>
    <row r="223" spans="1:10" s="83" customFormat="1" ht="15.6" x14ac:dyDescent="0.3">
      <c r="A223" s="290">
        <v>1</v>
      </c>
      <c r="B223" s="290">
        <v>22020102</v>
      </c>
      <c r="C223" s="291" t="s">
        <v>3349</v>
      </c>
      <c r="D223" s="292">
        <v>4238832</v>
      </c>
      <c r="E223" s="292">
        <v>5600000</v>
      </c>
      <c r="F223" s="292">
        <v>11000000</v>
      </c>
      <c r="G223" s="292">
        <v>6000000</v>
      </c>
      <c r="H223" s="292">
        <v>6000000</v>
      </c>
      <c r="I223" s="89"/>
      <c r="J223" s="237"/>
    </row>
    <row r="224" spans="1:10" s="83" customFormat="1" ht="15.6" x14ac:dyDescent="0.3">
      <c r="A224" s="290">
        <v>2</v>
      </c>
      <c r="B224" s="290">
        <v>22020201</v>
      </c>
      <c r="C224" s="291" t="s">
        <v>3363</v>
      </c>
      <c r="D224" s="292">
        <v>637000</v>
      </c>
      <c r="E224" s="292">
        <v>800000</v>
      </c>
      <c r="F224" s="292">
        <v>1000000</v>
      </c>
      <c r="G224" s="292">
        <v>2500000</v>
      </c>
      <c r="H224" s="292">
        <v>2500000</v>
      </c>
      <c r="I224" s="89"/>
      <c r="J224" s="237"/>
    </row>
    <row r="225" spans="1:10" s="83" customFormat="1" ht="15.6" x14ac:dyDescent="0.3">
      <c r="A225" s="290">
        <v>3</v>
      </c>
      <c r="B225" s="290">
        <v>22020202</v>
      </c>
      <c r="C225" s="291" t="s">
        <v>3350</v>
      </c>
      <c r="D225" s="292">
        <v>1362000</v>
      </c>
      <c r="E225" s="292">
        <v>800000</v>
      </c>
      <c r="F225" s="292">
        <v>1000000</v>
      </c>
      <c r="G225" s="292">
        <v>2000000</v>
      </c>
      <c r="H225" s="292">
        <v>2000000</v>
      </c>
      <c r="I225" s="89"/>
      <c r="J225" s="237"/>
    </row>
    <row r="226" spans="1:10" s="83" customFormat="1" ht="15.6" x14ac:dyDescent="0.3">
      <c r="A226" s="290">
        <v>4</v>
      </c>
      <c r="B226" s="290">
        <v>22020301</v>
      </c>
      <c r="C226" s="291" t="s">
        <v>3352</v>
      </c>
      <c r="D226" s="292">
        <v>1912000</v>
      </c>
      <c r="E226" s="292">
        <v>1973328</v>
      </c>
      <c r="F226" s="292">
        <v>2500000</v>
      </c>
      <c r="G226" s="292">
        <v>2500000</v>
      </c>
      <c r="H226" s="292">
        <v>2500000</v>
      </c>
      <c r="I226" s="89"/>
      <c r="J226" s="237"/>
    </row>
    <row r="227" spans="1:10" s="83" customFormat="1" ht="15.6" x14ac:dyDescent="0.3">
      <c r="A227" s="290">
        <v>5</v>
      </c>
      <c r="B227" s="290">
        <v>22020305</v>
      </c>
      <c r="C227" s="291" t="s">
        <v>3355</v>
      </c>
      <c r="D227" s="292">
        <v>1442000</v>
      </c>
      <c r="E227" s="292">
        <v>800000</v>
      </c>
      <c r="F227" s="292">
        <v>1500000</v>
      </c>
      <c r="G227" s="292">
        <v>1500000</v>
      </c>
      <c r="H227" s="292">
        <v>1500000</v>
      </c>
      <c r="I227" s="89"/>
      <c r="J227" s="237"/>
    </row>
    <row r="228" spans="1:10" s="83" customFormat="1" ht="16.8" x14ac:dyDescent="0.3">
      <c r="A228" s="290">
        <v>6</v>
      </c>
      <c r="B228" s="290">
        <v>22020401</v>
      </c>
      <c r="C228" s="291" t="s">
        <v>3356</v>
      </c>
      <c r="D228" s="292">
        <v>4537000</v>
      </c>
      <c r="E228" s="292">
        <v>4000000</v>
      </c>
      <c r="F228" s="292">
        <v>4500000</v>
      </c>
      <c r="G228" s="292">
        <v>3500000</v>
      </c>
      <c r="H228" s="292">
        <v>3500000</v>
      </c>
      <c r="I228" s="89"/>
      <c r="J228" s="237"/>
    </row>
    <row r="229" spans="1:10" s="83" customFormat="1" ht="15.6" x14ac:dyDescent="0.3">
      <c r="A229" s="290">
        <v>7</v>
      </c>
      <c r="B229" s="290">
        <v>22020402</v>
      </c>
      <c r="C229" s="291" t="s">
        <v>3366</v>
      </c>
      <c r="D229" s="292">
        <v>1180330</v>
      </c>
      <c r="E229" s="292">
        <v>2560000</v>
      </c>
      <c r="F229" s="292">
        <v>2000000</v>
      </c>
      <c r="G229" s="292">
        <v>3000000</v>
      </c>
      <c r="H229" s="292">
        <v>3000000</v>
      </c>
      <c r="I229" s="98"/>
      <c r="J229" s="237"/>
    </row>
    <row r="230" spans="1:10" s="83" customFormat="1" ht="15.6" x14ac:dyDescent="0.3">
      <c r="A230" s="290">
        <v>8</v>
      </c>
      <c r="B230" s="290">
        <v>22020501</v>
      </c>
      <c r="C230" s="291" t="s">
        <v>3370</v>
      </c>
      <c r="D230" s="292">
        <v>3437000</v>
      </c>
      <c r="E230" s="292">
        <v>2400000</v>
      </c>
      <c r="F230" s="292">
        <v>8200000</v>
      </c>
      <c r="G230" s="292">
        <v>6500000</v>
      </c>
      <c r="H230" s="292">
        <v>3500000</v>
      </c>
      <c r="I230" s="84"/>
      <c r="J230" s="237"/>
    </row>
    <row r="231" spans="1:10" s="83" customFormat="1" ht="15.6" x14ac:dyDescent="0.3">
      <c r="A231" s="290">
        <v>9</v>
      </c>
      <c r="B231" s="290">
        <v>22020712</v>
      </c>
      <c r="C231" s="291" t="s">
        <v>3381</v>
      </c>
      <c r="D231" s="292">
        <v>1260000</v>
      </c>
      <c r="E231" s="292">
        <v>800000</v>
      </c>
      <c r="F231" s="292">
        <v>1500000</v>
      </c>
      <c r="G231" s="292">
        <v>1000000</v>
      </c>
      <c r="H231" s="292">
        <v>1000000</v>
      </c>
      <c r="I231" s="89"/>
      <c r="J231" s="237"/>
    </row>
    <row r="232" spans="1:10" s="83" customFormat="1" ht="15.6" x14ac:dyDescent="0.3">
      <c r="A232" s="290">
        <v>10</v>
      </c>
      <c r="B232" s="290">
        <v>22021001</v>
      </c>
      <c r="C232" s="291" t="s">
        <v>3360</v>
      </c>
      <c r="D232" s="292">
        <v>3097000</v>
      </c>
      <c r="E232" s="292">
        <v>800000</v>
      </c>
      <c r="F232" s="292">
        <v>3000000</v>
      </c>
      <c r="G232" s="292">
        <v>1000000</v>
      </c>
      <c r="H232" s="292">
        <v>1000000</v>
      </c>
      <c r="I232" s="89"/>
      <c r="J232" s="237"/>
    </row>
    <row r="233" spans="1:10" s="83" customFormat="1" ht="15.6" x14ac:dyDescent="0.3">
      <c r="A233" s="290">
        <v>11</v>
      </c>
      <c r="B233" s="290">
        <v>22021007</v>
      </c>
      <c r="C233" s="291" t="s">
        <v>3362</v>
      </c>
      <c r="D233" s="292">
        <v>4307000</v>
      </c>
      <c r="E233" s="292">
        <v>800000</v>
      </c>
      <c r="F233" s="292">
        <v>3800000</v>
      </c>
      <c r="G233" s="292">
        <v>5500000</v>
      </c>
      <c r="H233" s="292">
        <v>5500000</v>
      </c>
      <c r="I233" s="89"/>
      <c r="J233" s="237"/>
    </row>
    <row r="234" spans="1:10" s="83" customFormat="1" ht="15.6" x14ac:dyDescent="0.3">
      <c r="A234" s="678" t="s">
        <v>365</v>
      </c>
      <c r="B234" s="678"/>
      <c r="C234" s="678"/>
      <c r="D234" s="293">
        <v>27410162</v>
      </c>
      <c r="E234" s="293">
        <v>21333328</v>
      </c>
      <c r="F234" s="293">
        <v>40000000</v>
      </c>
      <c r="G234" s="293">
        <v>35000000</v>
      </c>
      <c r="H234" s="294">
        <f>SUM(H223:H233)</f>
        <v>32000000</v>
      </c>
      <c r="I234" s="89"/>
      <c r="J234" s="237"/>
    </row>
    <row r="235" spans="1:10" s="83" customFormat="1" ht="15.6" x14ac:dyDescent="0.3">
      <c r="A235" s="288">
        <v>3</v>
      </c>
      <c r="B235" s="288">
        <v>51700300200</v>
      </c>
      <c r="C235" s="677" t="s">
        <v>3189</v>
      </c>
      <c r="D235" s="677"/>
      <c r="E235" s="677"/>
      <c r="F235" s="677"/>
      <c r="G235" s="677"/>
      <c r="H235" s="677"/>
      <c r="I235" s="677"/>
      <c r="J235" s="677"/>
    </row>
    <row r="236" spans="1:10" s="83" customFormat="1" ht="15.6" x14ac:dyDescent="0.3">
      <c r="A236" s="290">
        <v>1</v>
      </c>
      <c r="B236" s="290">
        <v>22020102</v>
      </c>
      <c r="C236" s="291" t="s">
        <v>3349</v>
      </c>
      <c r="D236" s="292">
        <v>2136531</v>
      </c>
      <c r="E236" s="292">
        <v>3880000</v>
      </c>
      <c r="F236" s="292">
        <v>7000000</v>
      </c>
      <c r="G236" s="292">
        <v>4500000</v>
      </c>
      <c r="H236" s="292">
        <v>4500000</v>
      </c>
      <c r="I236" s="89"/>
      <c r="J236" s="237"/>
    </row>
    <row r="237" spans="1:10" s="83" customFormat="1" ht="15.6" x14ac:dyDescent="0.3">
      <c r="A237" s="290">
        <v>2</v>
      </c>
      <c r="B237" s="290">
        <v>22020201</v>
      </c>
      <c r="C237" s="291" t="s">
        <v>3363</v>
      </c>
      <c r="D237" s="292">
        <v>1650000</v>
      </c>
      <c r="E237" s="292">
        <v>1200000</v>
      </c>
      <c r="F237" s="292">
        <v>1500000</v>
      </c>
      <c r="G237" s="292">
        <v>1500000</v>
      </c>
      <c r="H237" s="292">
        <v>1500000</v>
      </c>
      <c r="I237" s="89"/>
      <c r="J237" s="237"/>
    </row>
    <row r="238" spans="1:10" s="83" customFormat="1" ht="15.6" x14ac:dyDescent="0.3">
      <c r="A238" s="290">
        <v>3</v>
      </c>
      <c r="B238" s="290">
        <v>22020202</v>
      </c>
      <c r="C238" s="291" t="s">
        <v>3350</v>
      </c>
      <c r="D238" s="292">
        <v>1175000</v>
      </c>
      <c r="E238" s="292">
        <v>800000</v>
      </c>
      <c r="F238" s="292">
        <v>1000000</v>
      </c>
      <c r="G238" s="292">
        <v>1500000</v>
      </c>
      <c r="H238" s="292">
        <v>1500000</v>
      </c>
      <c r="I238" s="89"/>
      <c r="J238" s="237"/>
    </row>
    <row r="239" spans="1:10" s="83" customFormat="1" ht="15.6" x14ac:dyDescent="0.3">
      <c r="A239" s="290">
        <v>4</v>
      </c>
      <c r="B239" s="290">
        <v>22020301</v>
      </c>
      <c r="C239" s="291" t="s">
        <v>3352</v>
      </c>
      <c r="D239" s="292">
        <v>1900000</v>
      </c>
      <c r="E239" s="292">
        <v>1447464</v>
      </c>
      <c r="F239" s="292">
        <v>3000000</v>
      </c>
      <c r="G239" s="292">
        <v>2000000</v>
      </c>
      <c r="H239" s="292">
        <v>2000000</v>
      </c>
      <c r="I239" s="89"/>
      <c r="J239" s="237"/>
    </row>
    <row r="240" spans="1:10" s="83" customFormat="1" ht="15.6" x14ac:dyDescent="0.3">
      <c r="A240" s="290">
        <v>5</v>
      </c>
      <c r="B240" s="290">
        <v>22020305</v>
      </c>
      <c r="C240" s="291" t="s">
        <v>3355</v>
      </c>
      <c r="D240" s="292">
        <v>1750000</v>
      </c>
      <c r="E240" s="292">
        <v>800000</v>
      </c>
      <c r="F240" s="292">
        <v>1000000</v>
      </c>
      <c r="G240" s="292">
        <v>1000000</v>
      </c>
      <c r="H240" s="292">
        <v>1000000</v>
      </c>
      <c r="I240" s="89"/>
      <c r="J240" s="237"/>
    </row>
    <row r="241" spans="1:10" s="83" customFormat="1" ht="16.8" x14ac:dyDescent="0.3">
      <c r="A241" s="290">
        <v>6</v>
      </c>
      <c r="B241" s="290">
        <v>22020401</v>
      </c>
      <c r="C241" s="291" t="s">
        <v>3356</v>
      </c>
      <c r="D241" s="292">
        <v>2100000</v>
      </c>
      <c r="E241" s="292">
        <v>2600000</v>
      </c>
      <c r="F241" s="292">
        <v>5000000</v>
      </c>
      <c r="G241" s="292">
        <v>3000000</v>
      </c>
      <c r="H241" s="292">
        <v>3000000</v>
      </c>
      <c r="I241" s="89"/>
      <c r="J241" s="237"/>
    </row>
    <row r="242" spans="1:10" s="83" customFormat="1" ht="15.6" x14ac:dyDescent="0.3">
      <c r="A242" s="290">
        <v>7</v>
      </c>
      <c r="B242" s="290">
        <v>22020402</v>
      </c>
      <c r="C242" s="291" t="s">
        <v>3366</v>
      </c>
      <c r="D242" s="292">
        <v>1675000</v>
      </c>
      <c r="E242" s="292">
        <v>1800000</v>
      </c>
      <c r="F242" s="292">
        <v>3000000</v>
      </c>
      <c r="G242" s="292">
        <v>2000000</v>
      </c>
      <c r="H242" s="292">
        <v>2000000</v>
      </c>
      <c r="I242" s="89"/>
      <c r="J242" s="237"/>
    </row>
    <row r="243" spans="1:10" s="83" customFormat="1" ht="15.6" x14ac:dyDescent="0.3">
      <c r="A243" s="290">
        <v>8</v>
      </c>
      <c r="B243" s="290">
        <v>22020501</v>
      </c>
      <c r="C243" s="291" t="s">
        <v>3370</v>
      </c>
      <c r="D243" s="292">
        <v>1550000</v>
      </c>
      <c r="E243" s="292">
        <v>1600000</v>
      </c>
      <c r="F243" s="292">
        <v>3900000</v>
      </c>
      <c r="G243" s="292">
        <v>4000000</v>
      </c>
      <c r="H243" s="292">
        <v>4000000</v>
      </c>
      <c r="I243" s="89"/>
      <c r="J243" s="237"/>
    </row>
    <row r="244" spans="1:10" s="83" customFormat="1" ht="15.6" x14ac:dyDescent="0.3">
      <c r="A244" s="290">
        <v>9</v>
      </c>
      <c r="B244" s="290">
        <v>22021001</v>
      </c>
      <c r="C244" s="291" t="s">
        <v>3360</v>
      </c>
      <c r="D244" s="292">
        <v>1150000</v>
      </c>
      <c r="E244" s="292">
        <v>800000</v>
      </c>
      <c r="F244" s="292">
        <v>1000000</v>
      </c>
      <c r="G244" s="292">
        <v>1000000</v>
      </c>
      <c r="H244" s="292">
        <v>1000000</v>
      </c>
      <c r="I244" s="89"/>
      <c r="J244" s="237"/>
    </row>
    <row r="245" spans="1:10" s="83" customFormat="1" ht="15.6" x14ac:dyDescent="0.3">
      <c r="A245" s="290">
        <v>10</v>
      </c>
      <c r="B245" s="290">
        <v>22021007</v>
      </c>
      <c r="C245" s="291" t="s">
        <v>3362</v>
      </c>
      <c r="D245" s="292">
        <v>1525000</v>
      </c>
      <c r="E245" s="292">
        <v>1200000</v>
      </c>
      <c r="F245" s="292">
        <v>1600000</v>
      </c>
      <c r="G245" s="292">
        <v>4500000</v>
      </c>
      <c r="H245" s="292">
        <v>4500000</v>
      </c>
      <c r="I245" s="98">
        <f>SUM(I231:I244)</f>
        <v>0</v>
      </c>
      <c r="J245" s="237"/>
    </row>
    <row r="246" spans="1:10" s="83" customFormat="1" ht="15.6" x14ac:dyDescent="0.3">
      <c r="A246" s="678" t="s">
        <v>365</v>
      </c>
      <c r="B246" s="678"/>
      <c r="C246" s="678"/>
      <c r="D246" s="293">
        <v>16611531</v>
      </c>
      <c r="E246" s="293">
        <v>16127464</v>
      </c>
      <c r="F246" s="293">
        <v>28000000</v>
      </c>
      <c r="G246" s="293">
        <v>25000000</v>
      </c>
      <c r="H246" s="297">
        <v>25000000</v>
      </c>
      <c r="I246" s="84"/>
      <c r="J246" s="237"/>
    </row>
    <row r="247" spans="1:10" s="83" customFormat="1" ht="15.6" x14ac:dyDescent="0.3">
      <c r="A247" s="288">
        <v>4</v>
      </c>
      <c r="B247" s="288">
        <v>51700300300</v>
      </c>
      <c r="C247" s="677" t="s">
        <v>3083</v>
      </c>
      <c r="D247" s="677"/>
      <c r="E247" s="677"/>
      <c r="F247" s="677"/>
      <c r="G247" s="677"/>
      <c r="H247" s="677"/>
      <c r="I247" s="677"/>
      <c r="J247" s="677"/>
    </row>
    <row r="248" spans="1:10" s="83" customFormat="1" ht="15.6" x14ac:dyDescent="0.3">
      <c r="A248" s="290">
        <v>1</v>
      </c>
      <c r="B248" s="290">
        <v>22020102</v>
      </c>
      <c r="C248" s="291" t="s">
        <v>3349</v>
      </c>
      <c r="D248" s="292">
        <v>8230000</v>
      </c>
      <c r="E248" s="292">
        <v>8430662</v>
      </c>
      <c r="F248" s="292">
        <v>9000000</v>
      </c>
      <c r="G248" s="292">
        <v>6000000</v>
      </c>
      <c r="H248" s="292">
        <v>6000000</v>
      </c>
      <c r="I248" s="89"/>
      <c r="J248" s="237"/>
    </row>
    <row r="249" spans="1:10" s="83" customFormat="1" ht="15.6" x14ac:dyDescent="0.3">
      <c r="A249" s="290">
        <v>2</v>
      </c>
      <c r="B249" s="290">
        <v>22020201</v>
      </c>
      <c r="C249" s="291" t="s">
        <v>3363</v>
      </c>
      <c r="D249" s="292">
        <v>1500000</v>
      </c>
      <c r="E249" s="292">
        <v>1365000</v>
      </c>
      <c r="F249" s="292">
        <v>1500000</v>
      </c>
      <c r="G249" s="292">
        <v>2000000</v>
      </c>
      <c r="H249" s="292">
        <v>2000000</v>
      </c>
      <c r="I249" s="89"/>
      <c r="J249" s="237"/>
    </row>
    <row r="250" spans="1:10" s="83" customFormat="1" ht="15.6" x14ac:dyDescent="0.3">
      <c r="A250" s="290">
        <v>3</v>
      </c>
      <c r="B250" s="290">
        <v>22020202</v>
      </c>
      <c r="C250" s="291" t="s">
        <v>3350</v>
      </c>
      <c r="D250" s="292">
        <v>1500000</v>
      </c>
      <c r="E250" s="292">
        <v>1180000</v>
      </c>
      <c r="F250" s="292">
        <v>1000000</v>
      </c>
      <c r="G250" s="292">
        <v>2000000</v>
      </c>
      <c r="H250" s="292">
        <v>2000000</v>
      </c>
      <c r="I250" s="89"/>
      <c r="J250" s="237"/>
    </row>
    <row r="251" spans="1:10" s="83" customFormat="1" ht="15.6" x14ac:dyDescent="0.3">
      <c r="A251" s="290">
        <v>4</v>
      </c>
      <c r="B251" s="290">
        <v>22020301</v>
      </c>
      <c r="C251" s="291" t="s">
        <v>3352</v>
      </c>
      <c r="D251" s="292">
        <v>4360000</v>
      </c>
      <c r="E251" s="292">
        <v>2765000</v>
      </c>
      <c r="F251" s="292">
        <v>3000000</v>
      </c>
      <c r="G251" s="292">
        <v>2000000</v>
      </c>
      <c r="H251" s="292">
        <v>2000000</v>
      </c>
      <c r="I251" s="89"/>
      <c r="J251" s="237"/>
    </row>
    <row r="252" spans="1:10" s="83" customFormat="1" ht="15.6" x14ac:dyDescent="0.3">
      <c r="A252" s="290">
        <v>5</v>
      </c>
      <c r="B252" s="290">
        <v>22020305</v>
      </c>
      <c r="C252" s="291" t="s">
        <v>3355</v>
      </c>
      <c r="D252" s="292">
        <v>550000</v>
      </c>
      <c r="E252" s="292">
        <v>550000</v>
      </c>
      <c r="F252" s="292">
        <v>500000</v>
      </c>
      <c r="G252" s="292">
        <v>500000</v>
      </c>
      <c r="H252" s="292">
        <v>500000</v>
      </c>
      <c r="I252" s="89"/>
      <c r="J252" s="237"/>
    </row>
    <row r="253" spans="1:10" s="83" customFormat="1" ht="16.8" x14ac:dyDescent="0.3">
      <c r="A253" s="290">
        <v>6</v>
      </c>
      <c r="B253" s="290">
        <v>22020401</v>
      </c>
      <c r="C253" s="291" t="s">
        <v>3356</v>
      </c>
      <c r="D253" s="292">
        <v>2960000</v>
      </c>
      <c r="E253" s="292">
        <v>1754000</v>
      </c>
      <c r="F253" s="292">
        <v>2000000</v>
      </c>
      <c r="G253" s="292">
        <v>2500000</v>
      </c>
      <c r="H253" s="292">
        <v>2500000</v>
      </c>
      <c r="I253" s="440"/>
      <c r="J253" s="237"/>
    </row>
    <row r="254" spans="1:10" s="83" customFormat="1" ht="15.6" x14ac:dyDescent="0.3">
      <c r="A254" s="290">
        <v>7</v>
      </c>
      <c r="B254" s="290">
        <v>22020402</v>
      </c>
      <c r="C254" s="291" t="s">
        <v>3366</v>
      </c>
      <c r="D254" s="292">
        <v>950000</v>
      </c>
      <c r="E254" s="292">
        <v>804500</v>
      </c>
      <c r="F254" s="292">
        <v>1000000</v>
      </c>
      <c r="G254" s="292">
        <v>2000000</v>
      </c>
      <c r="H254" s="292">
        <v>2000000</v>
      </c>
      <c r="I254" s="89"/>
      <c r="J254" s="237"/>
    </row>
    <row r="255" spans="1:10" s="83" customFormat="1" ht="15.6" x14ac:dyDescent="0.3">
      <c r="A255" s="290">
        <v>8</v>
      </c>
      <c r="B255" s="290">
        <v>22020501</v>
      </c>
      <c r="C255" s="291" t="s">
        <v>3370</v>
      </c>
      <c r="D255" s="292">
        <v>2300000</v>
      </c>
      <c r="E255" s="292">
        <v>3600840</v>
      </c>
      <c r="F255" s="292">
        <v>4000000</v>
      </c>
      <c r="G255" s="292">
        <v>3000000</v>
      </c>
      <c r="H255" s="292">
        <v>3000000</v>
      </c>
      <c r="I255" s="89"/>
      <c r="J255" s="237"/>
    </row>
    <row r="256" spans="1:10" s="83" customFormat="1" ht="15.6" x14ac:dyDescent="0.3">
      <c r="A256" s="290">
        <v>9</v>
      </c>
      <c r="B256" s="290">
        <v>22021001</v>
      </c>
      <c r="C256" s="291" t="s">
        <v>3360</v>
      </c>
      <c r="D256" s="292">
        <v>1080000</v>
      </c>
      <c r="E256" s="292">
        <v>749998</v>
      </c>
      <c r="F256" s="292">
        <v>1000000</v>
      </c>
      <c r="G256" s="292">
        <v>1000000</v>
      </c>
      <c r="H256" s="292">
        <v>1000000</v>
      </c>
      <c r="I256" s="89"/>
      <c r="J256" s="237"/>
    </row>
    <row r="257" spans="1:10" s="83" customFormat="1" ht="15.6" x14ac:dyDescent="0.3">
      <c r="A257" s="290">
        <v>10</v>
      </c>
      <c r="B257" s="290">
        <v>22021007</v>
      </c>
      <c r="C257" s="291" t="s">
        <v>3362</v>
      </c>
      <c r="D257" s="292">
        <v>1050000</v>
      </c>
      <c r="E257" s="292">
        <v>1940000</v>
      </c>
      <c r="F257" s="292">
        <v>2000000</v>
      </c>
      <c r="G257" s="292">
        <v>3000000</v>
      </c>
      <c r="H257" s="292">
        <v>3000000</v>
      </c>
      <c r="I257" s="89"/>
      <c r="J257" s="237"/>
    </row>
    <row r="258" spans="1:10" s="83" customFormat="1" ht="15.6" x14ac:dyDescent="0.3">
      <c r="A258" s="678" t="s">
        <v>365</v>
      </c>
      <c r="B258" s="678"/>
      <c r="C258" s="678"/>
      <c r="D258" s="293">
        <v>24480000</v>
      </c>
      <c r="E258" s="293">
        <v>23140000</v>
      </c>
      <c r="F258" s="293">
        <v>25000000</v>
      </c>
      <c r="G258" s="293">
        <v>24000000</v>
      </c>
      <c r="H258" s="297">
        <f>SUM(H248:H257)</f>
        <v>24000000</v>
      </c>
      <c r="I258" s="89"/>
      <c r="J258" s="237"/>
    </row>
    <row r="259" spans="1:10" s="83" customFormat="1" ht="15.6" x14ac:dyDescent="0.3">
      <c r="A259" s="288">
        <v>5</v>
      </c>
      <c r="B259" s="288">
        <v>51700800100</v>
      </c>
      <c r="C259" s="677" t="s">
        <v>2100</v>
      </c>
      <c r="D259" s="677"/>
      <c r="E259" s="677"/>
      <c r="F259" s="677"/>
      <c r="G259" s="677"/>
      <c r="H259" s="677"/>
      <c r="I259" s="677"/>
      <c r="J259" s="677"/>
    </row>
    <row r="260" spans="1:10" s="83" customFormat="1" ht="15.6" x14ac:dyDescent="0.3">
      <c r="A260" s="290">
        <v>1</v>
      </c>
      <c r="B260" s="290">
        <v>22020102</v>
      </c>
      <c r="C260" s="291" t="s">
        <v>3349</v>
      </c>
      <c r="D260" s="292">
        <v>1506500</v>
      </c>
      <c r="E260" s="292">
        <v>1371000</v>
      </c>
      <c r="F260" s="292">
        <v>2400000</v>
      </c>
      <c r="G260" s="292">
        <v>1200000</v>
      </c>
      <c r="H260" s="292">
        <v>1200000</v>
      </c>
      <c r="I260" s="89"/>
      <c r="J260" s="237"/>
    </row>
    <row r="261" spans="1:10" s="83" customFormat="1" ht="15.6" x14ac:dyDescent="0.3">
      <c r="A261" s="290">
        <v>2</v>
      </c>
      <c r="B261" s="290">
        <v>22020201</v>
      </c>
      <c r="C261" s="291" t="s">
        <v>3363</v>
      </c>
      <c r="D261" s="292">
        <v>25000</v>
      </c>
      <c r="E261" s="292">
        <v>25000</v>
      </c>
      <c r="F261" s="292">
        <v>500000</v>
      </c>
      <c r="G261" s="292">
        <v>250000</v>
      </c>
      <c r="H261" s="292">
        <v>250000</v>
      </c>
      <c r="I261" s="89"/>
      <c r="J261" s="237"/>
    </row>
    <row r="262" spans="1:10" s="83" customFormat="1" ht="15.6" x14ac:dyDescent="0.3">
      <c r="A262" s="290">
        <v>3</v>
      </c>
      <c r="B262" s="290">
        <v>22020202</v>
      </c>
      <c r="C262" s="291" t="s">
        <v>3350</v>
      </c>
      <c r="D262" s="292">
        <v>25000</v>
      </c>
      <c r="E262" s="292">
        <v>25000</v>
      </c>
      <c r="F262" s="292">
        <v>300000</v>
      </c>
      <c r="G262" s="295">
        <v>0</v>
      </c>
      <c r="H262" s="295">
        <v>0</v>
      </c>
      <c r="I262" s="89"/>
      <c r="J262" s="237"/>
    </row>
    <row r="263" spans="1:10" s="83" customFormat="1" ht="15.6" x14ac:dyDescent="0.3">
      <c r="A263" s="290">
        <v>4</v>
      </c>
      <c r="B263" s="290">
        <v>22020301</v>
      </c>
      <c r="C263" s="291" t="s">
        <v>3352</v>
      </c>
      <c r="D263" s="292">
        <v>84000</v>
      </c>
      <c r="E263" s="292">
        <v>84000</v>
      </c>
      <c r="F263" s="292">
        <v>1000000</v>
      </c>
      <c r="G263" s="292">
        <v>1000000</v>
      </c>
      <c r="H263" s="292">
        <v>900000</v>
      </c>
      <c r="I263" s="98"/>
      <c r="J263" s="237"/>
    </row>
    <row r="264" spans="1:10" s="83" customFormat="1" ht="15.6" x14ac:dyDescent="0.3">
      <c r="A264" s="290">
        <v>5</v>
      </c>
      <c r="B264" s="290">
        <v>22020305</v>
      </c>
      <c r="C264" s="291" t="s">
        <v>3355</v>
      </c>
      <c r="D264" s="292">
        <v>84000</v>
      </c>
      <c r="E264" s="292">
        <v>95000</v>
      </c>
      <c r="F264" s="292">
        <v>500000</v>
      </c>
      <c r="G264" s="292">
        <v>250000</v>
      </c>
      <c r="H264" s="292">
        <v>250000</v>
      </c>
      <c r="I264" s="84"/>
      <c r="J264" s="237"/>
    </row>
    <row r="265" spans="1:10" s="83" customFormat="1" ht="16.8" x14ac:dyDescent="0.3">
      <c r="A265" s="290">
        <v>6</v>
      </c>
      <c r="B265" s="290">
        <v>22020401</v>
      </c>
      <c r="C265" s="291" t="s">
        <v>3356</v>
      </c>
      <c r="D265" s="292">
        <v>61500</v>
      </c>
      <c r="E265" s="292">
        <v>240000</v>
      </c>
      <c r="F265" s="292">
        <v>1000000</v>
      </c>
      <c r="G265" s="292">
        <v>900000</v>
      </c>
      <c r="H265" s="292">
        <v>900000</v>
      </c>
      <c r="I265" s="89"/>
      <c r="J265" s="237"/>
    </row>
    <row r="266" spans="1:10" s="83" customFormat="1" ht="15.6" x14ac:dyDescent="0.3">
      <c r="A266" s="290">
        <v>7</v>
      </c>
      <c r="B266" s="290">
        <v>22020402</v>
      </c>
      <c r="C266" s="291" t="s">
        <v>3366</v>
      </c>
      <c r="D266" s="292">
        <v>149000</v>
      </c>
      <c r="E266" s="292">
        <v>340000</v>
      </c>
      <c r="F266" s="292">
        <v>800000</v>
      </c>
      <c r="G266" s="292">
        <v>400000</v>
      </c>
      <c r="H266" s="292">
        <v>400000</v>
      </c>
      <c r="I266" s="89"/>
      <c r="J266" s="237"/>
    </row>
    <row r="267" spans="1:10" s="83" customFormat="1" ht="15.6" x14ac:dyDescent="0.3">
      <c r="A267" s="290">
        <v>8</v>
      </c>
      <c r="B267" s="290">
        <v>22020501</v>
      </c>
      <c r="C267" s="291" t="s">
        <v>3370</v>
      </c>
      <c r="D267" s="292">
        <v>5000</v>
      </c>
      <c r="E267" s="292">
        <v>310000</v>
      </c>
      <c r="F267" s="292">
        <v>1500000</v>
      </c>
      <c r="G267" s="295">
        <v>0</v>
      </c>
      <c r="H267" s="295">
        <v>0</v>
      </c>
      <c r="I267" s="89"/>
      <c r="J267" s="237"/>
    </row>
    <row r="268" spans="1:10" s="83" customFormat="1" ht="15.6" x14ac:dyDescent="0.3">
      <c r="A268" s="290">
        <v>9</v>
      </c>
      <c r="B268" s="290">
        <v>22021001</v>
      </c>
      <c r="C268" s="291" t="s">
        <v>3360</v>
      </c>
      <c r="D268" s="292">
        <v>55000</v>
      </c>
      <c r="E268" s="292">
        <v>55000</v>
      </c>
      <c r="F268" s="292">
        <v>400000</v>
      </c>
      <c r="G268" s="292">
        <v>300000</v>
      </c>
      <c r="H268" s="292">
        <v>300000</v>
      </c>
      <c r="I268" s="89"/>
      <c r="J268" s="237"/>
    </row>
    <row r="269" spans="1:10" s="83" customFormat="1" ht="15.6" x14ac:dyDescent="0.3">
      <c r="A269" s="290">
        <v>10</v>
      </c>
      <c r="B269" s="290">
        <v>22021007</v>
      </c>
      <c r="C269" s="291" t="s">
        <v>3362</v>
      </c>
      <c r="D269" s="292">
        <v>5000</v>
      </c>
      <c r="E269" s="292">
        <v>255000</v>
      </c>
      <c r="F269" s="292">
        <v>1000000</v>
      </c>
      <c r="G269" s="292">
        <v>700000</v>
      </c>
      <c r="H269" s="292">
        <v>700000</v>
      </c>
      <c r="I269" s="89"/>
      <c r="J269" s="237"/>
    </row>
    <row r="270" spans="1:10" s="83" customFormat="1" ht="15.6" x14ac:dyDescent="0.3">
      <c r="A270" s="678" t="s">
        <v>365</v>
      </c>
      <c r="B270" s="678"/>
      <c r="C270" s="678"/>
      <c r="D270" s="293">
        <v>2000000</v>
      </c>
      <c r="E270" s="293">
        <v>2800000</v>
      </c>
      <c r="F270" s="293">
        <v>9400000</v>
      </c>
      <c r="G270" s="293">
        <v>5000000</v>
      </c>
      <c r="H270" s="293">
        <f>SUM(H260:H269)</f>
        <v>4900000</v>
      </c>
      <c r="I270" s="98"/>
      <c r="J270" s="237"/>
    </row>
    <row r="271" spans="1:10" s="83" customFormat="1" ht="15.6" x14ac:dyDescent="0.3">
      <c r="A271" s="288">
        <v>6</v>
      </c>
      <c r="B271" s="288">
        <v>51705400100</v>
      </c>
      <c r="C271" s="677" t="s">
        <v>2689</v>
      </c>
      <c r="D271" s="677"/>
      <c r="E271" s="677"/>
      <c r="F271" s="677"/>
      <c r="G271" s="677"/>
      <c r="H271" s="677"/>
      <c r="I271" s="677"/>
      <c r="J271" s="677"/>
    </row>
    <row r="272" spans="1:10" s="83" customFormat="1" ht="15.6" x14ac:dyDescent="0.3">
      <c r="A272" s="290">
        <v>1</v>
      </c>
      <c r="B272" s="290">
        <v>22020102</v>
      </c>
      <c r="C272" s="291" t="s">
        <v>3349</v>
      </c>
      <c r="D272" s="292">
        <v>949400</v>
      </c>
      <c r="E272" s="292">
        <v>2035000</v>
      </c>
      <c r="F272" s="292">
        <v>5000000</v>
      </c>
      <c r="G272" s="292">
        <v>5000000</v>
      </c>
      <c r="H272" s="292">
        <v>3750000</v>
      </c>
      <c r="I272" s="533"/>
      <c r="J272" s="237"/>
    </row>
    <row r="273" spans="1:10" s="83" customFormat="1" ht="15.6" x14ac:dyDescent="0.3">
      <c r="A273" s="290">
        <v>2</v>
      </c>
      <c r="B273" s="290">
        <v>22020201</v>
      </c>
      <c r="C273" s="291" t="s">
        <v>3363</v>
      </c>
      <c r="D273" s="292">
        <v>285000</v>
      </c>
      <c r="E273" s="292">
        <v>611000</v>
      </c>
      <c r="F273" s="292">
        <v>1000000</v>
      </c>
      <c r="G273" s="292">
        <v>1000000</v>
      </c>
      <c r="H273" s="292">
        <v>1000000</v>
      </c>
      <c r="I273" s="127"/>
      <c r="J273" s="237"/>
    </row>
    <row r="274" spans="1:10" s="83" customFormat="1" ht="15.6" x14ac:dyDescent="0.3">
      <c r="A274" s="290">
        <v>3</v>
      </c>
      <c r="B274" s="290">
        <v>22020202</v>
      </c>
      <c r="C274" s="291" t="s">
        <v>3350</v>
      </c>
      <c r="D274" s="292">
        <v>237900</v>
      </c>
      <c r="E274" s="292">
        <v>437000</v>
      </c>
      <c r="F274" s="292">
        <v>1000000</v>
      </c>
      <c r="G274" s="292">
        <v>1000000</v>
      </c>
      <c r="H274" s="292">
        <v>1000000</v>
      </c>
      <c r="I274" s="89"/>
      <c r="J274" s="237"/>
    </row>
    <row r="275" spans="1:10" s="83" customFormat="1" ht="15.6" x14ac:dyDescent="0.3">
      <c r="A275" s="290">
        <v>4</v>
      </c>
      <c r="B275" s="290">
        <v>22020301</v>
      </c>
      <c r="C275" s="291" t="s">
        <v>3352</v>
      </c>
      <c r="D275" s="292">
        <v>419300</v>
      </c>
      <c r="E275" s="292">
        <v>1169500</v>
      </c>
      <c r="F275" s="292">
        <v>3500000</v>
      </c>
      <c r="G275" s="292">
        <v>3500000</v>
      </c>
      <c r="H275" s="292">
        <v>1500000</v>
      </c>
      <c r="I275" s="89"/>
      <c r="J275" s="237"/>
    </row>
    <row r="276" spans="1:10" s="83" customFormat="1" ht="15.6" x14ac:dyDescent="0.3">
      <c r="A276" s="290">
        <v>5</v>
      </c>
      <c r="B276" s="290">
        <v>22020305</v>
      </c>
      <c r="C276" s="291" t="s">
        <v>3355</v>
      </c>
      <c r="D276" s="292">
        <v>206000</v>
      </c>
      <c r="E276" s="292">
        <v>1232500</v>
      </c>
      <c r="F276" s="292">
        <v>2500000</v>
      </c>
      <c r="G276" s="292">
        <v>2500000</v>
      </c>
      <c r="H276" s="292">
        <v>2000000</v>
      </c>
      <c r="I276" s="89"/>
      <c r="J276" s="237"/>
    </row>
    <row r="277" spans="1:10" s="83" customFormat="1" ht="16.8" x14ac:dyDescent="0.3">
      <c r="A277" s="290">
        <v>6</v>
      </c>
      <c r="B277" s="290">
        <v>22020401</v>
      </c>
      <c r="C277" s="291" t="s">
        <v>3356</v>
      </c>
      <c r="D277" s="292">
        <v>769300</v>
      </c>
      <c r="E277" s="292">
        <v>1605000</v>
      </c>
      <c r="F277" s="292">
        <v>2000000</v>
      </c>
      <c r="G277" s="292">
        <v>2000000</v>
      </c>
      <c r="H277" s="292">
        <v>2000000</v>
      </c>
      <c r="I277" s="89"/>
      <c r="J277" s="237"/>
    </row>
    <row r="278" spans="1:10" s="83" customFormat="1" ht="15.6" x14ac:dyDescent="0.3">
      <c r="A278" s="290">
        <v>7</v>
      </c>
      <c r="B278" s="290">
        <v>22020402</v>
      </c>
      <c r="C278" s="291" t="s">
        <v>3366</v>
      </c>
      <c r="D278" s="292">
        <v>81200</v>
      </c>
      <c r="E278" s="292">
        <v>846000</v>
      </c>
      <c r="F278" s="292">
        <v>1000000</v>
      </c>
      <c r="G278" s="292">
        <v>1000000</v>
      </c>
      <c r="H278" s="292">
        <v>1000000</v>
      </c>
      <c r="I278" s="89"/>
      <c r="J278" s="237"/>
    </row>
    <row r="279" spans="1:10" s="83" customFormat="1" ht="15.6" x14ac:dyDescent="0.3">
      <c r="A279" s="290">
        <v>8</v>
      </c>
      <c r="B279" s="290">
        <v>22020501</v>
      </c>
      <c r="C279" s="291" t="s">
        <v>3370</v>
      </c>
      <c r="D279" s="292">
        <v>238000</v>
      </c>
      <c r="E279" s="292">
        <v>1335000</v>
      </c>
      <c r="F279" s="292">
        <v>2000000</v>
      </c>
      <c r="G279" s="292">
        <v>2000000</v>
      </c>
      <c r="H279" s="292">
        <v>2000000</v>
      </c>
      <c r="I279" s="89"/>
      <c r="J279" s="237"/>
    </row>
    <row r="280" spans="1:10" s="83" customFormat="1" ht="15.6" x14ac:dyDescent="0.3">
      <c r="A280" s="290">
        <v>9</v>
      </c>
      <c r="B280" s="290">
        <v>22020712</v>
      </c>
      <c r="C280" s="291" t="s">
        <v>3381</v>
      </c>
      <c r="D280" s="292">
        <v>131900</v>
      </c>
      <c r="E280" s="292">
        <v>156500</v>
      </c>
      <c r="F280" s="292">
        <v>500000</v>
      </c>
      <c r="G280" s="292">
        <v>500000</v>
      </c>
      <c r="H280" s="292">
        <v>500000</v>
      </c>
      <c r="I280" s="89"/>
      <c r="J280" s="237"/>
    </row>
    <row r="281" spans="1:10" s="83" customFormat="1" ht="15.6" x14ac:dyDescent="0.3">
      <c r="A281" s="290">
        <v>10</v>
      </c>
      <c r="B281" s="290">
        <v>22021001</v>
      </c>
      <c r="C281" s="291" t="s">
        <v>3360</v>
      </c>
      <c r="D281" s="292">
        <v>169000</v>
      </c>
      <c r="E281" s="292">
        <v>402500</v>
      </c>
      <c r="F281" s="292">
        <v>500000</v>
      </c>
      <c r="G281" s="292">
        <v>500000</v>
      </c>
      <c r="H281" s="292">
        <v>500000</v>
      </c>
      <c r="I281" s="89"/>
      <c r="J281" s="237"/>
    </row>
    <row r="282" spans="1:10" s="83" customFormat="1" ht="15.6" x14ac:dyDescent="0.3">
      <c r="A282" s="290">
        <v>11</v>
      </c>
      <c r="B282" s="290">
        <v>22021007</v>
      </c>
      <c r="C282" s="291" t="s">
        <v>3362</v>
      </c>
      <c r="D282" s="292">
        <v>513000</v>
      </c>
      <c r="E282" s="292">
        <v>670000</v>
      </c>
      <c r="F282" s="292">
        <v>1000000</v>
      </c>
      <c r="G282" s="292">
        <v>1000000</v>
      </c>
      <c r="H282" s="292">
        <v>1000000</v>
      </c>
      <c r="I282" s="89"/>
      <c r="J282" s="237"/>
    </row>
    <row r="283" spans="1:10" s="83" customFormat="1" ht="15.6" x14ac:dyDescent="0.3">
      <c r="A283" s="678" t="s">
        <v>365</v>
      </c>
      <c r="B283" s="678"/>
      <c r="C283" s="678"/>
      <c r="D283" s="293">
        <v>4000000</v>
      </c>
      <c r="E283" s="293">
        <v>10500000</v>
      </c>
      <c r="F283" s="293">
        <v>20000000</v>
      </c>
      <c r="G283" s="293">
        <v>20000000</v>
      </c>
      <c r="H283" s="293">
        <f>SUM(H272:H282)</f>
        <v>16250000</v>
      </c>
      <c r="I283" s="89"/>
      <c r="J283" s="237"/>
    </row>
    <row r="284" spans="1:10" s="83" customFormat="1" ht="15.6" x14ac:dyDescent="0.3">
      <c r="A284" s="288">
        <v>7</v>
      </c>
      <c r="B284" s="288">
        <v>51705400200</v>
      </c>
      <c r="C284" s="677" t="s">
        <v>2705</v>
      </c>
      <c r="D284" s="677"/>
      <c r="E284" s="677"/>
      <c r="F284" s="677"/>
      <c r="G284" s="677"/>
      <c r="H284" s="677"/>
      <c r="I284" s="677"/>
      <c r="J284" s="677"/>
    </row>
    <row r="285" spans="1:10" s="83" customFormat="1" ht="15.6" x14ac:dyDescent="0.3">
      <c r="A285" s="290">
        <v>1</v>
      </c>
      <c r="B285" s="290">
        <v>22020102</v>
      </c>
      <c r="C285" s="291" t="s">
        <v>3349</v>
      </c>
      <c r="D285" s="292">
        <v>608000</v>
      </c>
      <c r="E285" s="292">
        <v>911000</v>
      </c>
      <c r="F285" s="292">
        <v>2050000</v>
      </c>
      <c r="G285" s="292">
        <v>2150000</v>
      </c>
      <c r="H285" s="292">
        <v>2150000</v>
      </c>
      <c r="I285" s="89"/>
      <c r="J285" s="237"/>
    </row>
    <row r="286" spans="1:10" s="83" customFormat="1" ht="15.6" x14ac:dyDescent="0.3">
      <c r="A286" s="290">
        <v>2</v>
      </c>
      <c r="B286" s="290">
        <v>22020201</v>
      </c>
      <c r="C286" s="291" t="s">
        <v>3363</v>
      </c>
      <c r="D286" s="292">
        <v>8000</v>
      </c>
      <c r="E286" s="292">
        <v>17000</v>
      </c>
      <c r="F286" s="292">
        <v>60000</v>
      </c>
      <c r="G286" s="292">
        <v>40000</v>
      </c>
      <c r="H286" s="292">
        <v>40000</v>
      </c>
      <c r="I286" s="89"/>
      <c r="J286" s="237"/>
    </row>
    <row r="287" spans="1:10" s="83" customFormat="1" ht="15.6" x14ac:dyDescent="0.3">
      <c r="A287" s="290">
        <v>3</v>
      </c>
      <c r="B287" s="290">
        <v>22020301</v>
      </c>
      <c r="C287" s="291" t="s">
        <v>3352</v>
      </c>
      <c r="D287" s="292">
        <v>144400</v>
      </c>
      <c r="E287" s="292">
        <v>159000</v>
      </c>
      <c r="F287" s="292">
        <v>290000</v>
      </c>
      <c r="G287" s="292">
        <v>290000</v>
      </c>
      <c r="H287" s="292">
        <v>290000</v>
      </c>
      <c r="I287" s="89"/>
      <c r="J287" s="237"/>
    </row>
    <row r="288" spans="1:10" s="83" customFormat="1" ht="15.6" x14ac:dyDescent="0.3">
      <c r="A288" s="290">
        <v>4</v>
      </c>
      <c r="B288" s="290">
        <v>22020305</v>
      </c>
      <c r="C288" s="291" t="s">
        <v>3355</v>
      </c>
      <c r="D288" s="292">
        <v>90000</v>
      </c>
      <c r="E288" s="292">
        <v>40000</v>
      </c>
      <c r="F288" s="292">
        <v>110000</v>
      </c>
      <c r="G288" s="292">
        <v>110000</v>
      </c>
      <c r="H288" s="292">
        <v>110000</v>
      </c>
      <c r="I288" s="89"/>
      <c r="J288" s="237"/>
    </row>
    <row r="289" spans="1:10" s="83" customFormat="1" ht="16.8" x14ac:dyDescent="0.3">
      <c r="A289" s="290">
        <v>5</v>
      </c>
      <c r="B289" s="290">
        <v>22020401</v>
      </c>
      <c r="C289" s="291" t="s">
        <v>3356</v>
      </c>
      <c r="D289" s="292">
        <v>173000</v>
      </c>
      <c r="E289" s="292">
        <v>200000</v>
      </c>
      <c r="F289" s="292">
        <v>300000</v>
      </c>
      <c r="G289" s="292">
        <v>200000</v>
      </c>
      <c r="H289" s="292">
        <v>200000</v>
      </c>
      <c r="I289" s="89"/>
      <c r="J289" s="237"/>
    </row>
    <row r="290" spans="1:10" s="83" customFormat="1" ht="15.6" x14ac:dyDescent="0.3">
      <c r="A290" s="290">
        <v>6</v>
      </c>
      <c r="B290" s="290">
        <v>22020402</v>
      </c>
      <c r="C290" s="291" t="s">
        <v>3366</v>
      </c>
      <c r="D290" s="292">
        <v>115000</v>
      </c>
      <c r="E290" s="292">
        <v>132000</v>
      </c>
      <c r="F290" s="292">
        <v>180000</v>
      </c>
      <c r="G290" s="292">
        <v>130000</v>
      </c>
      <c r="H290" s="292">
        <v>130000</v>
      </c>
      <c r="I290" s="89"/>
      <c r="J290" s="237"/>
    </row>
    <row r="291" spans="1:10" s="83" customFormat="1" ht="15.6" x14ac:dyDescent="0.3">
      <c r="A291" s="290">
        <v>7</v>
      </c>
      <c r="B291" s="290">
        <v>22020501</v>
      </c>
      <c r="C291" s="291" t="s">
        <v>3370</v>
      </c>
      <c r="D291" s="292">
        <v>261400</v>
      </c>
      <c r="E291" s="292">
        <v>190000</v>
      </c>
      <c r="F291" s="292">
        <v>150000</v>
      </c>
      <c r="G291" s="295">
        <v>0</v>
      </c>
      <c r="H291" s="295">
        <v>0</v>
      </c>
      <c r="I291" s="89"/>
      <c r="J291" s="237"/>
    </row>
    <row r="292" spans="1:10" s="83" customFormat="1" ht="15.6" x14ac:dyDescent="0.3">
      <c r="A292" s="290">
        <v>8</v>
      </c>
      <c r="B292" s="290">
        <v>22021001</v>
      </c>
      <c r="C292" s="291" t="s">
        <v>3360</v>
      </c>
      <c r="D292" s="292">
        <v>30200</v>
      </c>
      <c r="E292" s="292">
        <v>39000</v>
      </c>
      <c r="F292" s="292">
        <v>30000</v>
      </c>
      <c r="G292" s="292">
        <v>30000</v>
      </c>
      <c r="H292" s="292">
        <v>30000</v>
      </c>
      <c r="I292" s="89"/>
      <c r="J292" s="237"/>
    </row>
    <row r="293" spans="1:10" s="83" customFormat="1" ht="15.6" x14ac:dyDescent="0.3">
      <c r="A293" s="290">
        <v>9</v>
      </c>
      <c r="B293" s="290">
        <v>22021007</v>
      </c>
      <c r="C293" s="291" t="s">
        <v>3362</v>
      </c>
      <c r="D293" s="292">
        <v>70000</v>
      </c>
      <c r="E293" s="292">
        <v>62000</v>
      </c>
      <c r="F293" s="292">
        <v>30000</v>
      </c>
      <c r="G293" s="292">
        <v>50000</v>
      </c>
      <c r="H293" s="292">
        <v>50000</v>
      </c>
      <c r="I293" s="89"/>
      <c r="J293" s="237"/>
    </row>
    <row r="294" spans="1:10" s="83" customFormat="1" ht="15.6" x14ac:dyDescent="0.3">
      <c r="A294" s="678" t="s">
        <v>365</v>
      </c>
      <c r="B294" s="678"/>
      <c r="C294" s="678"/>
      <c r="D294" s="293">
        <v>1500000</v>
      </c>
      <c r="E294" s="293">
        <v>1750000</v>
      </c>
      <c r="F294" s="293">
        <v>3200000</v>
      </c>
      <c r="G294" s="293">
        <v>3000000</v>
      </c>
      <c r="H294" s="293">
        <v>3000000</v>
      </c>
      <c r="I294" s="89"/>
      <c r="J294" s="237"/>
    </row>
    <row r="295" spans="1:10" s="83" customFormat="1" ht="15.6" x14ac:dyDescent="0.3">
      <c r="A295" s="288">
        <v>8</v>
      </c>
      <c r="B295" s="288">
        <v>51705400300</v>
      </c>
      <c r="C295" s="677" t="s">
        <v>2709</v>
      </c>
      <c r="D295" s="677"/>
      <c r="E295" s="677"/>
      <c r="F295" s="677"/>
      <c r="G295" s="677"/>
      <c r="H295" s="677"/>
      <c r="I295" s="677"/>
      <c r="J295" s="677"/>
    </row>
    <row r="296" spans="1:10" s="83" customFormat="1" ht="15.6" x14ac:dyDescent="0.3">
      <c r="A296" s="290">
        <v>1</v>
      </c>
      <c r="B296" s="290">
        <v>22020102</v>
      </c>
      <c r="C296" s="291" t="s">
        <v>3349</v>
      </c>
      <c r="D296" s="292">
        <v>956000</v>
      </c>
      <c r="E296" s="292">
        <v>1036000</v>
      </c>
      <c r="F296" s="292">
        <v>2050000</v>
      </c>
      <c r="G296" s="292">
        <v>2150000</v>
      </c>
      <c r="H296" s="292">
        <v>2150000</v>
      </c>
      <c r="I296" s="89"/>
      <c r="J296" s="237"/>
    </row>
    <row r="297" spans="1:10" s="83" customFormat="1" ht="15.6" x14ac:dyDescent="0.3">
      <c r="A297" s="290">
        <v>2</v>
      </c>
      <c r="B297" s="290">
        <v>22020201</v>
      </c>
      <c r="C297" s="291" t="s">
        <v>3363</v>
      </c>
      <c r="D297" s="292">
        <v>40000</v>
      </c>
      <c r="E297" s="292">
        <v>10000</v>
      </c>
      <c r="F297" s="292">
        <v>60000</v>
      </c>
      <c r="G297" s="292">
        <v>60000</v>
      </c>
      <c r="H297" s="292">
        <v>60000</v>
      </c>
      <c r="I297" s="89"/>
      <c r="J297" s="237"/>
    </row>
    <row r="298" spans="1:10" s="83" customFormat="1" ht="15.6" x14ac:dyDescent="0.3">
      <c r="A298" s="290">
        <v>3</v>
      </c>
      <c r="B298" s="290">
        <v>22020301</v>
      </c>
      <c r="C298" s="291" t="s">
        <v>3352</v>
      </c>
      <c r="D298" s="292">
        <v>140000</v>
      </c>
      <c r="E298" s="292">
        <v>130000</v>
      </c>
      <c r="F298" s="292">
        <v>290000</v>
      </c>
      <c r="G298" s="292">
        <v>240000</v>
      </c>
      <c r="H298" s="292">
        <v>240000</v>
      </c>
      <c r="I298" s="89"/>
      <c r="J298" s="237"/>
    </row>
    <row r="299" spans="1:10" s="83" customFormat="1" ht="15.6" x14ac:dyDescent="0.3">
      <c r="A299" s="290">
        <v>4</v>
      </c>
      <c r="B299" s="290">
        <v>22020305</v>
      </c>
      <c r="C299" s="291" t="s">
        <v>3355</v>
      </c>
      <c r="D299" s="292">
        <v>120000</v>
      </c>
      <c r="E299" s="292">
        <v>80000</v>
      </c>
      <c r="F299" s="292">
        <v>110000</v>
      </c>
      <c r="G299" s="292">
        <v>110000</v>
      </c>
      <c r="H299" s="292">
        <v>110000</v>
      </c>
      <c r="I299" s="98"/>
      <c r="J299" s="237"/>
    </row>
    <row r="300" spans="1:10" s="83" customFormat="1" ht="16.8" x14ac:dyDescent="0.3">
      <c r="A300" s="290">
        <v>5</v>
      </c>
      <c r="B300" s="290">
        <v>22020401</v>
      </c>
      <c r="C300" s="291" t="s">
        <v>3356</v>
      </c>
      <c r="D300" s="292">
        <v>115000</v>
      </c>
      <c r="E300" s="292">
        <v>135000</v>
      </c>
      <c r="F300" s="292">
        <v>300000</v>
      </c>
      <c r="G300" s="292">
        <v>200000</v>
      </c>
      <c r="H300" s="292">
        <v>200000</v>
      </c>
      <c r="I300" s="85"/>
      <c r="J300" s="237"/>
    </row>
    <row r="301" spans="1:10" s="83" customFormat="1" ht="15.6" x14ac:dyDescent="0.3">
      <c r="A301" s="290">
        <v>6</v>
      </c>
      <c r="B301" s="290">
        <v>22020402</v>
      </c>
      <c r="C301" s="291" t="s">
        <v>3366</v>
      </c>
      <c r="D301" s="292">
        <v>98500</v>
      </c>
      <c r="E301" s="292">
        <v>130000</v>
      </c>
      <c r="F301" s="292">
        <v>180000</v>
      </c>
      <c r="G301" s="292">
        <v>180000</v>
      </c>
      <c r="H301" s="292">
        <v>180000</v>
      </c>
      <c r="I301" s="11"/>
      <c r="J301" s="237"/>
    </row>
    <row r="302" spans="1:10" s="83" customFormat="1" ht="15.6" x14ac:dyDescent="0.3">
      <c r="A302" s="290">
        <v>7</v>
      </c>
      <c r="B302" s="290">
        <v>22020501</v>
      </c>
      <c r="C302" s="291" t="s">
        <v>3370</v>
      </c>
      <c r="D302" s="295">
        <v>0</v>
      </c>
      <c r="E302" s="292">
        <v>204000</v>
      </c>
      <c r="F302" s="292">
        <v>150000</v>
      </c>
      <c r="G302" s="295">
        <v>0</v>
      </c>
      <c r="H302" s="295">
        <v>0</v>
      </c>
      <c r="I302" s="11"/>
      <c r="J302" s="237"/>
    </row>
    <row r="303" spans="1:10" s="83" customFormat="1" ht="15.6" x14ac:dyDescent="0.3">
      <c r="A303" s="290">
        <v>8</v>
      </c>
      <c r="B303" s="290">
        <v>22021001</v>
      </c>
      <c r="C303" s="291" t="s">
        <v>3360</v>
      </c>
      <c r="D303" s="292">
        <v>15000</v>
      </c>
      <c r="E303" s="292">
        <v>5000</v>
      </c>
      <c r="F303" s="292">
        <v>30000</v>
      </c>
      <c r="G303" s="292">
        <v>30000</v>
      </c>
      <c r="H303" s="292">
        <v>30000</v>
      </c>
      <c r="I303" s="11"/>
      <c r="J303" s="237"/>
    </row>
    <row r="304" spans="1:10" s="83" customFormat="1" ht="15.6" x14ac:dyDescent="0.3">
      <c r="A304" s="290">
        <v>9</v>
      </c>
      <c r="B304" s="290">
        <v>22021007</v>
      </c>
      <c r="C304" s="291" t="s">
        <v>3362</v>
      </c>
      <c r="D304" s="292">
        <v>15500</v>
      </c>
      <c r="E304" s="292">
        <v>20000</v>
      </c>
      <c r="F304" s="292">
        <v>30000</v>
      </c>
      <c r="G304" s="292">
        <v>30000</v>
      </c>
      <c r="H304" s="292">
        <v>30000</v>
      </c>
      <c r="I304" s="205"/>
      <c r="J304" s="237"/>
    </row>
    <row r="305" spans="1:10" s="83" customFormat="1" ht="15.6" x14ac:dyDescent="0.3">
      <c r="A305" s="678" t="s">
        <v>365</v>
      </c>
      <c r="B305" s="678"/>
      <c r="C305" s="678"/>
      <c r="D305" s="293">
        <v>1500000</v>
      </c>
      <c r="E305" s="293">
        <v>1750000</v>
      </c>
      <c r="F305" s="293">
        <v>3200000</v>
      </c>
      <c r="G305" s="293">
        <v>3000000</v>
      </c>
      <c r="H305" s="293">
        <v>3000000</v>
      </c>
      <c r="I305" s="205"/>
      <c r="J305" s="237"/>
    </row>
    <row r="306" spans="1:10" s="83" customFormat="1" ht="15.6" x14ac:dyDescent="0.3">
      <c r="A306" s="288">
        <v>9</v>
      </c>
      <c r="B306" s="288">
        <v>51705400400</v>
      </c>
      <c r="C306" s="677" t="s">
        <v>2713</v>
      </c>
      <c r="D306" s="677"/>
      <c r="E306" s="677"/>
      <c r="F306" s="677"/>
      <c r="G306" s="677"/>
      <c r="H306" s="677"/>
      <c r="I306" s="677"/>
      <c r="J306" s="677"/>
    </row>
    <row r="307" spans="1:10" s="83" customFormat="1" ht="15.6" x14ac:dyDescent="0.3">
      <c r="A307" s="290">
        <v>1</v>
      </c>
      <c r="B307" s="290">
        <v>22020102</v>
      </c>
      <c r="C307" s="291" t="s">
        <v>3349</v>
      </c>
      <c r="D307" s="292">
        <v>1197000</v>
      </c>
      <c r="E307" s="292">
        <v>1137000</v>
      </c>
      <c r="F307" s="292">
        <v>2050000</v>
      </c>
      <c r="G307" s="292">
        <v>2150000</v>
      </c>
      <c r="H307" s="292">
        <v>2150000</v>
      </c>
      <c r="I307" s="11"/>
      <c r="J307" s="237"/>
    </row>
    <row r="308" spans="1:10" s="83" customFormat="1" ht="15.6" x14ac:dyDescent="0.3">
      <c r="A308" s="290">
        <v>2</v>
      </c>
      <c r="B308" s="290">
        <v>22020201</v>
      </c>
      <c r="C308" s="291" t="s">
        <v>3363</v>
      </c>
      <c r="D308" s="292">
        <v>15000</v>
      </c>
      <c r="E308" s="292">
        <v>35000</v>
      </c>
      <c r="F308" s="292">
        <v>60000</v>
      </c>
      <c r="G308" s="292">
        <v>60000</v>
      </c>
      <c r="H308" s="292">
        <v>60000</v>
      </c>
      <c r="I308" s="11"/>
      <c r="J308" s="237"/>
    </row>
    <row r="309" spans="1:10" s="83" customFormat="1" ht="15.6" x14ac:dyDescent="0.3">
      <c r="A309" s="290">
        <v>3</v>
      </c>
      <c r="B309" s="290">
        <v>22020301</v>
      </c>
      <c r="C309" s="291" t="s">
        <v>3352</v>
      </c>
      <c r="D309" s="292">
        <v>89000</v>
      </c>
      <c r="E309" s="292">
        <v>135000</v>
      </c>
      <c r="F309" s="292">
        <v>290000</v>
      </c>
      <c r="G309" s="292">
        <v>240000</v>
      </c>
      <c r="H309" s="292">
        <v>240000</v>
      </c>
      <c r="I309" s="11"/>
      <c r="J309" s="237"/>
    </row>
    <row r="310" spans="1:10" s="83" customFormat="1" ht="15.6" x14ac:dyDescent="0.3">
      <c r="A310" s="290">
        <v>4</v>
      </c>
      <c r="B310" s="290">
        <v>22020305</v>
      </c>
      <c r="C310" s="291" t="s">
        <v>3355</v>
      </c>
      <c r="D310" s="292">
        <v>15000</v>
      </c>
      <c r="E310" s="292">
        <v>68000</v>
      </c>
      <c r="F310" s="292">
        <v>110000</v>
      </c>
      <c r="G310" s="292">
        <v>110000</v>
      </c>
      <c r="H310" s="292">
        <v>110000</v>
      </c>
      <c r="I310" s="204"/>
      <c r="J310" s="237"/>
    </row>
    <row r="311" spans="1:10" s="83" customFormat="1" ht="16.8" x14ac:dyDescent="0.3">
      <c r="A311" s="290">
        <v>5</v>
      </c>
      <c r="B311" s="290">
        <v>22020401</v>
      </c>
      <c r="C311" s="291" t="s">
        <v>3356</v>
      </c>
      <c r="D311" s="292">
        <v>62000</v>
      </c>
      <c r="E311" s="292">
        <v>113000</v>
      </c>
      <c r="F311" s="292">
        <v>300000</v>
      </c>
      <c r="G311" s="292">
        <v>200000</v>
      </c>
      <c r="H311" s="292">
        <v>200000</v>
      </c>
      <c r="I311" s="85"/>
      <c r="J311" s="237"/>
    </row>
    <row r="312" spans="1:10" s="83" customFormat="1" ht="15.6" x14ac:dyDescent="0.3">
      <c r="A312" s="290">
        <v>6</v>
      </c>
      <c r="B312" s="290">
        <v>22020402</v>
      </c>
      <c r="C312" s="291" t="s">
        <v>3366</v>
      </c>
      <c r="D312" s="292">
        <v>85000</v>
      </c>
      <c r="E312" s="292">
        <v>107000</v>
      </c>
      <c r="F312" s="292">
        <v>180000</v>
      </c>
      <c r="G312" s="292">
        <v>180000</v>
      </c>
      <c r="H312" s="292">
        <v>180000</v>
      </c>
      <c r="I312" s="11"/>
      <c r="J312" s="237"/>
    </row>
    <row r="313" spans="1:10" s="83" customFormat="1" ht="15.6" x14ac:dyDescent="0.3">
      <c r="A313" s="290">
        <v>7</v>
      </c>
      <c r="B313" s="290">
        <v>22020501</v>
      </c>
      <c r="C313" s="291" t="s">
        <v>3370</v>
      </c>
      <c r="D313" s="295">
        <v>0</v>
      </c>
      <c r="E313" s="292">
        <v>126000</v>
      </c>
      <c r="F313" s="292">
        <v>150000</v>
      </c>
      <c r="G313" s="295">
        <v>0</v>
      </c>
      <c r="H313" s="295">
        <v>0</v>
      </c>
      <c r="I313" s="11"/>
      <c r="J313" s="237"/>
    </row>
    <row r="314" spans="1:10" s="83" customFormat="1" ht="15.6" x14ac:dyDescent="0.3">
      <c r="A314" s="290">
        <v>8</v>
      </c>
      <c r="B314" s="290">
        <v>22021001</v>
      </c>
      <c r="C314" s="291" t="s">
        <v>3360</v>
      </c>
      <c r="D314" s="292">
        <v>19000</v>
      </c>
      <c r="E314" s="292">
        <v>14000</v>
      </c>
      <c r="F314" s="292">
        <v>30000</v>
      </c>
      <c r="G314" s="292">
        <v>30000</v>
      </c>
      <c r="H314" s="292">
        <v>30000</v>
      </c>
      <c r="I314" s="11"/>
      <c r="J314" s="237"/>
    </row>
    <row r="315" spans="1:10" s="83" customFormat="1" ht="15.6" x14ac:dyDescent="0.3">
      <c r="A315" s="290">
        <v>9</v>
      </c>
      <c r="B315" s="290">
        <v>22021007</v>
      </c>
      <c r="C315" s="291" t="s">
        <v>3362</v>
      </c>
      <c r="D315" s="292">
        <v>18000</v>
      </c>
      <c r="E315" s="292">
        <v>15000</v>
      </c>
      <c r="F315" s="292">
        <v>30000</v>
      </c>
      <c r="G315" s="292">
        <v>30000</v>
      </c>
      <c r="H315" s="292">
        <v>30000</v>
      </c>
      <c r="I315" s="11"/>
      <c r="J315" s="237"/>
    </row>
    <row r="316" spans="1:10" s="83" customFormat="1" ht="15.6" x14ac:dyDescent="0.3">
      <c r="A316" s="678" t="s">
        <v>365</v>
      </c>
      <c r="B316" s="678"/>
      <c r="C316" s="678"/>
      <c r="D316" s="293">
        <v>1500000</v>
      </c>
      <c r="E316" s="293">
        <v>1750000</v>
      </c>
      <c r="F316" s="293">
        <v>3200000</v>
      </c>
      <c r="G316" s="293">
        <v>3000000</v>
      </c>
      <c r="H316" s="293">
        <v>3000000</v>
      </c>
      <c r="I316" s="98">
        <f>SUM(I312:I315)</f>
        <v>0</v>
      </c>
      <c r="J316" s="237"/>
    </row>
    <row r="317" spans="1:10" s="83" customFormat="1" ht="15.6" x14ac:dyDescent="0.3">
      <c r="A317" s="288">
        <v>10</v>
      </c>
      <c r="B317" s="288">
        <v>51705400500</v>
      </c>
      <c r="C317" s="677" t="s">
        <v>2716</v>
      </c>
      <c r="D317" s="677"/>
      <c r="E317" s="677"/>
      <c r="F317" s="677"/>
      <c r="G317" s="677"/>
      <c r="H317" s="677"/>
      <c r="I317" s="677"/>
      <c r="J317" s="677"/>
    </row>
    <row r="318" spans="1:10" s="83" customFormat="1" ht="15.6" x14ac:dyDescent="0.3">
      <c r="A318" s="290">
        <v>1</v>
      </c>
      <c r="B318" s="290">
        <v>22020102</v>
      </c>
      <c r="C318" s="291" t="s">
        <v>3349</v>
      </c>
      <c r="D318" s="292">
        <v>1173500</v>
      </c>
      <c r="E318" s="292">
        <v>1264000</v>
      </c>
      <c r="F318" s="292">
        <v>2160000</v>
      </c>
      <c r="G318" s="292">
        <v>2220000</v>
      </c>
      <c r="H318" s="292">
        <v>2220000</v>
      </c>
      <c r="I318" s="89"/>
      <c r="J318" s="237"/>
    </row>
    <row r="319" spans="1:10" s="83" customFormat="1" ht="15.6" x14ac:dyDescent="0.3">
      <c r="A319" s="290">
        <v>2</v>
      </c>
      <c r="B319" s="290">
        <v>22020201</v>
      </c>
      <c r="C319" s="291" t="s">
        <v>3363</v>
      </c>
      <c r="D319" s="292">
        <v>23000</v>
      </c>
      <c r="E319" s="292">
        <v>12500</v>
      </c>
      <c r="F319" s="292">
        <v>30000</v>
      </c>
      <c r="G319" s="292">
        <v>30000</v>
      </c>
      <c r="H319" s="292">
        <v>30000</v>
      </c>
      <c r="I319" s="98"/>
      <c r="J319" s="237"/>
    </row>
    <row r="320" spans="1:10" s="83" customFormat="1" ht="15.6" x14ac:dyDescent="0.3">
      <c r="A320" s="290">
        <v>3</v>
      </c>
      <c r="B320" s="290">
        <v>22020202</v>
      </c>
      <c r="C320" s="291" t="s">
        <v>3350</v>
      </c>
      <c r="D320" s="295">
        <v>0</v>
      </c>
      <c r="E320" s="295">
        <v>0</v>
      </c>
      <c r="F320" s="295">
        <v>0</v>
      </c>
      <c r="G320" s="292">
        <v>10000</v>
      </c>
      <c r="H320" s="292">
        <v>10000</v>
      </c>
      <c r="I320" s="85"/>
      <c r="J320" s="237"/>
    </row>
    <row r="321" spans="1:10" s="83" customFormat="1" ht="15.6" x14ac:dyDescent="0.3">
      <c r="A321" s="290">
        <v>4</v>
      </c>
      <c r="B321" s="290">
        <v>22020301</v>
      </c>
      <c r="C321" s="291" t="s">
        <v>3352</v>
      </c>
      <c r="D321" s="292">
        <v>96000</v>
      </c>
      <c r="E321" s="292">
        <v>99600</v>
      </c>
      <c r="F321" s="292">
        <v>200000</v>
      </c>
      <c r="G321" s="292">
        <v>150000</v>
      </c>
      <c r="H321" s="292">
        <v>150000</v>
      </c>
      <c r="I321" s="11"/>
      <c r="J321" s="237"/>
    </row>
    <row r="322" spans="1:10" s="83" customFormat="1" ht="15.6" x14ac:dyDescent="0.3">
      <c r="A322" s="290">
        <v>5</v>
      </c>
      <c r="B322" s="290">
        <v>22020305</v>
      </c>
      <c r="C322" s="291" t="s">
        <v>3355</v>
      </c>
      <c r="D322" s="292">
        <v>70000</v>
      </c>
      <c r="E322" s="292">
        <v>62900</v>
      </c>
      <c r="F322" s="292">
        <v>150000</v>
      </c>
      <c r="G322" s="292">
        <v>100000</v>
      </c>
      <c r="H322" s="292">
        <v>100000</v>
      </c>
      <c r="I322" s="98"/>
      <c r="J322" s="237"/>
    </row>
    <row r="323" spans="1:10" s="83" customFormat="1" ht="16.8" x14ac:dyDescent="0.3">
      <c r="A323" s="290">
        <v>6</v>
      </c>
      <c r="B323" s="290">
        <v>22020401</v>
      </c>
      <c r="C323" s="291" t="s">
        <v>3356</v>
      </c>
      <c r="D323" s="292">
        <v>90000</v>
      </c>
      <c r="E323" s="292">
        <v>148100</v>
      </c>
      <c r="F323" s="292">
        <v>200000</v>
      </c>
      <c r="G323" s="292">
        <v>200000</v>
      </c>
      <c r="H323" s="292">
        <v>200000</v>
      </c>
      <c r="I323" s="85"/>
      <c r="J323" s="237"/>
    </row>
    <row r="324" spans="1:10" s="83" customFormat="1" ht="15.6" x14ac:dyDescent="0.3">
      <c r="A324" s="290">
        <v>7</v>
      </c>
      <c r="B324" s="290">
        <v>22020402</v>
      </c>
      <c r="C324" s="291" t="s">
        <v>3366</v>
      </c>
      <c r="D324" s="292">
        <v>20000</v>
      </c>
      <c r="E324" s="292">
        <v>137000</v>
      </c>
      <c r="F324" s="292">
        <v>200000</v>
      </c>
      <c r="G324" s="292">
        <v>50000</v>
      </c>
      <c r="H324" s="292">
        <v>50000</v>
      </c>
      <c r="I324" s="11"/>
      <c r="J324" s="237"/>
    </row>
    <row r="325" spans="1:10" s="83" customFormat="1" ht="15.6" x14ac:dyDescent="0.3">
      <c r="A325" s="290">
        <v>8</v>
      </c>
      <c r="B325" s="290">
        <v>22020404</v>
      </c>
      <c r="C325" s="291" t="s">
        <v>3368</v>
      </c>
      <c r="D325" s="295">
        <v>0</v>
      </c>
      <c r="E325" s="295">
        <v>0</v>
      </c>
      <c r="F325" s="295">
        <v>0</v>
      </c>
      <c r="G325" s="292">
        <v>200000</v>
      </c>
      <c r="H325" s="292">
        <v>200000</v>
      </c>
      <c r="I325" s="167"/>
      <c r="J325" s="237"/>
    </row>
    <row r="326" spans="1:10" s="83" customFormat="1" ht="15.6" x14ac:dyDescent="0.3">
      <c r="A326" s="290">
        <v>9</v>
      </c>
      <c r="B326" s="290">
        <v>22020501</v>
      </c>
      <c r="C326" s="291" t="s">
        <v>3370</v>
      </c>
      <c r="D326" s="295">
        <v>0</v>
      </c>
      <c r="E326" s="295">
        <v>0</v>
      </c>
      <c r="F326" s="292">
        <v>200000</v>
      </c>
      <c r="G326" s="295">
        <v>0</v>
      </c>
      <c r="H326" s="295">
        <v>0</v>
      </c>
      <c r="I326" s="85"/>
      <c r="J326" s="237"/>
    </row>
    <row r="327" spans="1:10" s="83" customFormat="1" ht="15.6" x14ac:dyDescent="0.3">
      <c r="A327" s="290">
        <v>10</v>
      </c>
      <c r="B327" s="290">
        <v>22021001</v>
      </c>
      <c r="C327" s="291" t="s">
        <v>3360</v>
      </c>
      <c r="D327" s="292">
        <v>8000</v>
      </c>
      <c r="E327" s="292">
        <v>15000</v>
      </c>
      <c r="F327" s="292">
        <v>30000</v>
      </c>
      <c r="G327" s="292">
        <v>10000</v>
      </c>
      <c r="H327" s="292">
        <v>10000</v>
      </c>
      <c r="I327" s="11"/>
      <c r="J327" s="237"/>
    </row>
    <row r="328" spans="1:10" s="83" customFormat="1" ht="15.6" x14ac:dyDescent="0.3">
      <c r="A328" s="290">
        <v>11</v>
      </c>
      <c r="B328" s="290">
        <v>22021007</v>
      </c>
      <c r="C328" s="291" t="s">
        <v>3362</v>
      </c>
      <c r="D328" s="292">
        <v>19500</v>
      </c>
      <c r="E328" s="292">
        <v>10900</v>
      </c>
      <c r="F328" s="292">
        <v>30000</v>
      </c>
      <c r="G328" s="292">
        <v>30000</v>
      </c>
      <c r="H328" s="292">
        <v>30000</v>
      </c>
      <c r="I328" s="167"/>
      <c r="J328" s="237"/>
    </row>
    <row r="329" spans="1:10" s="83" customFormat="1" ht="15.6" x14ac:dyDescent="0.3">
      <c r="A329" s="678" t="s">
        <v>365</v>
      </c>
      <c r="B329" s="678"/>
      <c r="C329" s="678"/>
      <c r="D329" s="293">
        <v>1500000</v>
      </c>
      <c r="E329" s="293">
        <v>1750000</v>
      </c>
      <c r="F329" s="293">
        <v>3200000</v>
      </c>
      <c r="G329" s="293">
        <v>3000000</v>
      </c>
      <c r="H329" s="293">
        <v>3000000</v>
      </c>
      <c r="I329" s="85"/>
      <c r="J329" s="237"/>
    </row>
    <row r="330" spans="1:10" s="83" customFormat="1" ht="15.6" x14ac:dyDescent="0.3">
      <c r="A330" s="288">
        <v>11</v>
      </c>
      <c r="B330" s="288">
        <v>51705400600</v>
      </c>
      <c r="C330" s="677" t="s">
        <v>2720</v>
      </c>
      <c r="D330" s="677"/>
      <c r="E330" s="677"/>
      <c r="F330" s="677"/>
      <c r="G330" s="677"/>
      <c r="H330" s="677"/>
      <c r="I330" s="677"/>
      <c r="J330" s="677"/>
    </row>
    <row r="331" spans="1:10" s="83" customFormat="1" ht="15.6" x14ac:dyDescent="0.3">
      <c r="A331" s="290">
        <v>1</v>
      </c>
      <c r="B331" s="290">
        <v>22020102</v>
      </c>
      <c r="C331" s="291" t="s">
        <v>3349</v>
      </c>
      <c r="D331" s="292">
        <v>875000</v>
      </c>
      <c r="E331" s="292">
        <v>1044000</v>
      </c>
      <c r="F331" s="292">
        <v>2050000</v>
      </c>
      <c r="G331" s="292">
        <v>2150000</v>
      </c>
      <c r="H331" s="292">
        <v>2150000</v>
      </c>
      <c r="I331" s="11"/>
      <c r="J331" s="237"/>
    </row>
    <row r="332" spans="1:10" s="83" customFormat="1" ht="15.6" x14ac:dyDescent="0.3">
      <c r="A332" s="290">
        <v>2</v>
      </c>
      <c r="B332" s="290">
        <v>22020201</v>
      </c>
      <c r="C332" s="291" t="s">
        <v>3363</v>
      </c>
      <c r="D332" s="292">
        <v>40000</v>
      </c>
      <c r="E332" s="292">
        <v>127000</v>
      </c>
      <c r="F332" s="292">
        <v>60000</v>
      </c>
      <c r="G332" s="292">
        <v>60000</v>
      </c>
      <c r="H332" s="292">
        <v>60000</v>
      </c>
      <c r="I332" s="167"/>
      <c r="J332" s="237"/>
    </row>
    <row r="333" spans="1:10" s="83" customFormat="1" ht="15.6" x14ac:dyDescent="0.3">
      <c r="A333" s="290">
        <v>3</v>
      </c>
      <c r="B333" s="290">
        <v>22020301</v>
      </c>
      <c r="C333" s="291" t="s">
        <v>3352</v>
      </c>
      <c r="D333" s="292">
        <v>135000</v>
      </c>
      <c r="E333" s="292">
        <v>140000</v>
      </c>
      <c r="F333" s="292">
        <v>290000</v>
      </c>
      <c r="G333" s="292">
        <v>240000</v>
      </c>
      <c r="H333" s="292">
        <v>240000</v>
      </c>
      <c r="I333" s="85"/>
      <c r="J333" s="237"/>
    </row>
    <row r="334" spans="1:10" s="83" customFormat="1" ht="15.6" x14ac:dyDescent="0.3">
      <c r="A334" s="290">
        <v>4</v>
      </c>
      <c r="B334" s="290">
        <v>22020305</v>
      </c>
      <c r="C334" s="291" t="s">
        <v>3355</v>
      </c>
      <c r="D334" s="292">
        <v>126000</v>
      </c>
      <c r="E334" s="292">
        <v>120000</v>
      </c>
      <c r="F334" s="292">
        <v>110000</v>
      </c>
      <c r="G334" s="292">
        <v>110000</v>
      </c>
      <c r="H334" s="292">
        <v>110000</v>
      </c>
      <c r="I334" s="11"/>
      <c r="J334" s="237"/>
    </row>
    <row r="335" spans="1:10" s="83" customFormat="1" ht="16.8" x14ac:dyDescent="0.3">
      <c r="A335" s="290">
        <v>5</v>
      </c>
      <c r="B335" s="290">
        <v>22020401</v>
      </c>
      <c r="C335" s="291" t="s">
        <v>3356</v>
      </c>
      <c r="D335" s="292">
        <v>118000</v>
      </c>
      <c r="E335" s="292">
        <v>108000</v>
      </c>
      <c r="F335" s="292">
        <v>300000</v>
      </c>
      <c r="G335" s="292">
        <v>200000</v>
      </c>
      <c r="H335" s="292">
        <v>200000</v>
      </c>
      <c r="I335" s="167"/>
      <c r="J335" s="237"/>
    </row>
    <row r="336" spans="1:10" s="83" customFormat="1" ht="15.6" x14ac:dyDescent="0.3">
      <c r="A336" s="290">
        <v>6</v>
      </c>
      <c r="B336" s="290">
        <v>22020402</v>
      </c>
      <c r="C336" s="291" t="s">
        <v>3366</v>
      </c>
      <c r="D336" s="292">
        <v>176000</v>
      </c>
      <c r="E336" s="292">
        <v>74000</v>
      </c>
      <c r="F336" s="292">
        <v>180000</v>
      </c>
      <c r="G336" s="292">
        <v>180000</v>
      </c>
      <c r="H336" s="292">
        <v>180000</v>
      </c>
      <c r="I336" s="85"/>
      <c r="J336" s="237"/>
    </row>
    <row r="337" spans="1:10" s="83" customFormat="1" ht="15.6" x14ac:dyDescent="0.3">
      <c r="A337" s="290">
        <v>7</v>
      </c>
      <c r="B337" s="290">
        <v>22020501</v>
      </c>
      <c r="C337" s="291" t="s">
        <v>3370</v>
      </c>
      <c r="D337" s="295">
        <v>0</v>
      </c>
      <c r="E337" s="292">
        <v>88000</v>
      </c>
      <c r="F337" s="292">
        <v>150000</v>
      </c>
      <c r="G337" s="295">
        <v>0</v>
      </c>
      <c r="H337" s="295">
        <v>0</v>
      </c>
      <c r="I337" s="11"/>
      <c r="J337" s="237"/>
    </row>
    <row r="338" spans="1:10" s="83" customFormat="1" ht="15.6" x14ac:dyDescent="0.3">
      <c r="A338" s="290">
        <v>8</v>
      </c>
      <c r="B338" s="290">
        <v>22021001</v>
      </c>
      <c r="C338" s="291" t="s">
        <v>3360</v>
      </c>
      <c r="D338" s="292">
        <v>30000</v>
      </c>
      <c r="E338" s="292">
        <v>24000</v>
      </c>
      <c r="F338" s="292">
        <v>30000</v>
      </c>
      <c r="G338" s="292">
        <v>30000</v>
      </c>
      <c r="H338" s="292">
        <v>30000</v>
      </c>
      <c r="I338" s="167"/>
      <c r="J338" s="237"/>
    </row>
    <row r="339" spans="1:10" s="83" customFormat="1" ht="15.6" x14ac:dyDescent="0.3">
      <c r="A339" s="290">
        <v>9</v>
      </c>
      <c r="B339" s="290">
        <v>22021007</v>
      </c>
      <c r="C339" s="291" t="s">
        <v>3362</v>
      </c>
      <c r="D339" s="295">
        <v>0</v>
      </c>
      <c r="E339" s="292">
        <v>25000</v>
      </c>
      <c r="F339" s="292">
        <v>30000</v>
      </c>
      <c r="G339" s="292">
        <v>30000</v>
      </c>
      <c r="H339" s="292">
        <v>30000</v>
      </c>
      <c r="I339" s="85"/>
      <c r="J339" s="237"/>
    </row>
    <row r="340" spans="1:10" s="83" customFormat="1" ht="15.6" x14ac:dyDescent="0.3">
      <c r="A340" s="678" t="s">
        <v>365</v>
      </c>
      <c r="B340" s="678"/>
      <c r="C340" s="678"/>
      <c r="D340" s="293">
        <v>1500000</v>
      </c>
      <c r="E340" s="293">
        <v>1750000</v>
      </c>
      <c r="F340" s="293">
        <v>3200000</v>
      </c>
      <c r="G340" s="293">
        <v>3000000</v>
      </c>
      <c r="H340" s="293">
        <v>3000000</v>
      </c>
      <c r="I340" s="11"/>
      <c r="J340" s="237"/>
    </row>
    <row r="341" spans="1:10" s="83" customFormat="1" ht="15.6" x14ac:dyDescent="0.3">
      <c r="A341" s="288">
        <v>12</v>
      </c>
      <c r="B341" s="288">
        <v>51705400700</v>
      </c>
      <c r="C341" s="677" t="s">
        <v>2725</v>
      </c>
      <c r="D341" s="677"/>
      <c r="E341" s="677"/>
      <c r="F341" s="677"/>
      <c r="G341" s="677"/>
      <c r="H341" s="677"/>
      <c r="I341" s="677"/>
      <c r="J341" s="677"/>
    </row>
    <row r="342" spans="1:10" s="83" customFormat="1" ht="15.6" x14ac:dyDescent="0.3">
      <c r="A342" s="290">
        <v>1</v>
      </c>
      <c r="B342" s="290">
        <v>22020102</v>
      </c>
      <c r="C342" s="291" t="s">
        <v>3349</v>
      </c>
      <c r="D342" s="292">
        <v>1182000</v>
      </c>
      <c r="E342" s="292">
        <v>1264000</v>
      </c>
      <c r="F342" s="292">
        <v>2160000</v>
      </c>
      <c r="G342" s="292">
        <v>2160000</v>
      </c>
      <c r="H342" s="292">
        <v>2160000</v>
      </c>
      <c r="I342" s="85"/>
      <c r="J342" s="237"/>
    </row>
    <row r="343" spans="1:10" s="83" customFormat="1" ht="15.6" x14ac:dyDescent="0.3">
      <c r="A343" s="290">
        <v>2</v>
      </c>
      <c r="B343" s="290">
        <v>22020201</v>
      </c>
      <c r="C343" s="291" t="s">
        <v>3363</v>
      </c>
      <c r="D343" s="292">
        <v>40000</v>
      </c>
      <c r="E343" s="292">
        <v>40000</v>
      </c>
      <c r="F343" s="292">
        <v>30000</v>
      </c>
      <c r="G343" s="292">
        <v>30000</v>
      </c>
      <c r="H343" s="292">
        <v>30000</v>
      </c>
      <c r="I343" s="11"/>
      <c r="J343" s="237"/>
    </row>
    <row r="344" spans="1:10" s="83" customFormat="1" ht="15.6" x14ac:dyDescent="0.3">
      <c r="A344" s="290">
        <v>3</v>
      </c>
      <c r="B344" s="290">
        <v>22020301</v>
      </c>
      <c r="C344" s="291" t="s">
        <v>3352</v>
      </c>
      <c r="D344" s="292">
        <v>95000</v>
      </c>
      <c r="E344" s="292">
        <v>147000</v>
      </c>
      <c r="F344" s="292">
        <v>200000</v>
      </c>
      <c r="G344" s="292">
        <v>200000</v>
      </c>
      <c r="H344" s="292">
        <v>200000</v>
      </c>
      <c r="I344" s="98"/>
      <c r="J344" s="237"/>
    </row>
    <row r="345" spans="1:10" s="83" customFormat="1" ht="15.6" x14ac:dyDescent="0.3">
      <c r="A345" s="290">
        <v>4</v>
      </c>
      <c r="B345" s="290">
        <v>22020305</v>
      </c>
      <c r="C345" s="291" t="s">
        <v>3355</v>
      </c>
      <c r="D345" s="292">
        <v>53000</v>
      </c>
      <c r="E345" s="292">
        <v>84000</v>
      </c>
      <c r="F345" s="292">
        <v>150000</v>
      </c>
      <c r="G345" s="292">
        <v>150000</v>
      </c>
      <c r="H345" s="292">
        <v>150000</v>
      </c>
      <c r="I345" s="84"/>
      <c r="J345" s="237"/>
    </row>
    <row r="346" spans="1:10" s="83" customFormat="1" ht="16.8" x14ac:dyDescent="0.3">
      <c r="A346" s="290">
        <v>5</v>
      </c>
      <c r="B346" s="290">
        <v>22020401</v>
      </c>
      <c r="C346" s="291" t="s">
        <v>3356</v>
      </c>
      <c r="D346" s="292">
        <v>65000</v>
      </c>
      <c r="E346" s="292">
        <v>70000</v>
      </c>
      <c r="F346" s="292">
        <v>200000</v>
      </c>
      <c r="G346" s="292">
        <v>200000</v>
      </c>
      <c r="H346" s="292">
        <v>200000</v>
      </c>
      <c r="I346" s="89"/>
      <c r="J346" s="237"/>
    </row>
    <row r="347" spans="1:10" s="83" customFormat="1" ht="15.6" x14ac:dyDescent="0.3">
      <c r="A347" s="290">
        <v>6</v>
      </c>
      <c r="B347" s="290">
        <v>22020402</v>
      </c>
      <c r="C347" s="291" t="s">
        <v>3366</v>
      </c>
      <c r="D347" s="292">
        <v>50000</v>
      </c>
      <c r="E347" s="292">
        <v>120000</v>
      </c>
      <c r="F347" s="292">
        <v>200000</v>
      </c>
      <c r="G347" s="292">
        <v>200000</v>
      </c>
      <c r="H347" s="292">
        <v>200000</v>
      </c>
      <c r="I347" s="89"/>
      <c r="J347" s="237"/>
    </row>
    <row r="348" spans="1:10" s="83" customFormat="1" ht="15.6" x14ac:dyDescent="0.3">
      <c r="A348" s="290">
        <v>7</v>
      </c>
      <c r="B348" s="290">
        <v>22020501</v>
      </c>
      <c r="C348" s="291" t="s">
        <v>3370</v>
      </c>
      <c r="D348" s="295">
        <v>0</v>
      </c>
      <c r="E348" s="295">
        <v>0</v>
      </c>
      <c r="F348" s="292">
        <v>200000</v>
      </c>
      <c r="G348" s="295">
        <v>0</v>
      </c>
      <c r="H348" s="295">
        <v>0</v>
      </c>
      <c r="I348" s="89"/>
      <c r="J348" s="237"/>
    </row>
    <row r="349" spans="1:10" s="83" customFormat="1" ht="15.6" x14ac:dyDescent="0.3">
      <c r="A349" s="290">
        <v>8</v>
      </c>
      <c r="B349" s="290">
        <v>22021001</v>
      </c>
      <c r="C349" s="291" t="s">
        <v>3360</v>
      </c>
      <c r="D349" s="292">
        <v>10000</v>
      </c>
      <c r="E349" s="292">
        <v>15000</v>
      </c>
      <c r="F349" s="292">
        <v>30000</v>
      </c>
      <c r="G349" s="292">
        <v>30000</v>
      </c>
      <c r="H349" s="292">
        <v>30000</v>
      </c>
      <c r="I349" s="89"/>
      <c r="J349" s="237"/>
    </row>
    <row r="350" spans="1:10" s="83" customFormat="1" ht="15.6" x14ac:dyDescent="0.3">
      <c r="A350" s="290">
        <v>9</v>
      </c>
      <c r="B350" s="290">
        <v>22021007</v>
      </c>
      <c r="C350" s="291" t="s">
        <v>3362</v>
      </c>
      <c r="D350" s="292">
        <v>5000</v>
      </c>
      <c r="E350" s="292">
        <v>10000</v>
      </c>
      <c r="F350" s="292">
        <v>30000</v>
      </c>
      <c r="G350" s="292">
        <v>30000</v>
      </c>
      <c r="H350" s="292">
        <v>30000</v>
      </c>
      <c r="I350" s="89"/>
      <c r="J350" s="237"/>
    </row>
    <row r="351" spans="1:10" s="83" customFormat="1" ht="15.6" x14ac:dyDescent="0.3">
      <c r="A351" s="678" t="s">
        <v>365</v>
      </c>
      <c r="B351" s="678"/>
      <c r="C351" s="678"/>
      <c r="D351" s="293">
        <v>1500000</v>
      </c>
      <c r="E351" s="293">
        <v>1750000</v>
      </c>
      <c r="F351" s="293">
        <v>3200000</v>
      </c>
      <c r="G351" s="293">
        <v>3000000</v>
      </c>
      <c r="H351" s="293">
        <v>3000000</v>
      </c>
      <c r="I351" s="89"/>
      <c r="J351" s="237"/>
    </row>
    <row r="352" spans="1:10" s="83" customFormat="1" ht="15.6" x14ac:dyDescent="0.3">
      <c r="A352" s="288">
        <v>13</v>
      </c>
      <c r="B352" s="288">
        <v>51705400800</v>
      </c>
      <c r="C352" s="677" t="s">
        <v>2728</v>
      </c>
      <c r="D352" s="677"/>
      <c r="E352" s="677"/>
      <c r="F352" s="677"/>
      <c r="G352" s="677"/>
      <c r="H352" s="677"/>
      <c r="I352" s="677"/>
      <c r="J352" s="677"/>
    </row>
    <row r="353" spans="1:10" s="83" customFormat="1" ht="15.6" x14ac:dyDescent="0.3">
      <c r="A353" s="290">
        <v>1</v>
      </c>
      <c r="B353" s="290">
        <v>22020102</v>
      </c>
      <c r="C353" s="291" t="s">
        <v>3349</v>
      </c>
      <c r="D353" s="292">
        <v>1011600</v>
      </c>
      <c r="E353" s="292">
        <v>980000</v>
      </c>
      <c r="F353" s="292">
        <v>2050000</v>
      </c>
      <c r="G353" s="292">
        <v>2150000</v>
      </c>
      <c r="H353" s="292">
        <v>2150000</v>
      </c>
      <c r="I353" s="89"/>
      <c r="J353" s="237"/>
    </row>
    <row r="354" spans="1:10" s="83" customFormat="1" ht="15.6" x14ac:dyDescent="0.3">
      <c r="A354" s="290">
        <v>2</v>
      </c>
      <c r="B354" s="290">
        <v>22020201</v>
      </c>
      <c r="C354" s="291" t="s">
        <v>3363</v>
      </c>
      <c r="D354" s="292">
        <v>30000</v>
      </c>
      <c r="E354" s="292">
        <v>17000</v>
      </c>
      <c r="F354" s="292">
        <v>60000</v>
      </c>
      <c r="G354" s="292">
        <v>60000</v>
      </c>
      <c r="H354" s="292">
        <v>60000</v>
      </c>
      <c r="I354" s="89"/>
      <c r="J354" s="237"/>
    </row>
    <row r="355" spans="1:10" s="83" customFormat="1" ht="15.6" x14ac:dyDescent="0.3">
      <c r="A355" s="290">
        <v>3</v>
      </c>
      <c r="B355" s="290">
        <v>22020301</v>
      </c>
      <c r="C355" s="291" t="s">
        <v>3352</v>
      </c>
      <c r="D355" s="292">
        <v>140000</v>
      </c>
      <c r="E355" s="292">
        <v>157000</v>
      </c>
      <c r="F355" s="292">
        <v>290000</v>
      </c>
      <c r="G355" s="292">
        <v>240000</v>
      </c>
      <c r="H355" s="292">
        <v>240000</v>
      </c>
      <c r="I355" s="89"/>
      <c r="J355" s="237"/>
    </row>
    <row r="356" spans="1:10" s="83" customFormat="1" ht="15.6" x14ac:dyDescent="0.3">
      <c r="A356" s="290">
        <v>4</v>
      </c>
      <c r="B356" s="290">
        <v>22020305</v>
      </c>
      <c r="C356" s="291" t="s">
        <v>3355</v>
      </c>
      <c r="D356" s="292">
        <v>60000</v>
      </c>
      <c r="E356" s="292">
        <v>44000</v>
      </c>
      <c r="F356" s="292">
        <v>110000</v>
      </c>
      <c r="G356" s="292">
        <v>110000</v>
      </c>
      <c r="H356" s="292">
        <v>110000</v>
      </c>
      <c r="I356" s="89"/>
      <c r="J356" s="237"/>
    </row>
    <row r="357" spans="1:10" s="83" customFormat="1" ht="16.8" x14ac:dyDescent="0.3">
      <c r="A357" s="290">
        <v>5</v>
      </c>
      <c r="B357" s="290">
        <v>22020401</v>
      </c>
      <c r="C357" s="291" t="s">
        <v>3356</v>
      </c>
      <c r="D357" s="292">
        <v>138400</v>
      </c>
      <c r="E357" s="292">
        <v>183000</v>
      </c>
      <c r="F357" s="292">
        <v>300000</v>
      </c>
      <c r="G357" s="292">
        <v>200000</v>
      </c>
      <c r="H357" s="292">
        <v>200000</v>
      </c>
      <c r="I357" s="89"/>
      <c r="J357" s="237"/>
    </row>
    <row r="358" spans="1:10" s="83" customFormat="1" ht="15.6" x14ac:dyDescent="0.3">
      <c r="A358" s="290">
        <v>6</v>
      </c>
      <c r="B358" s="290">
        <v>22020402</v>
      </c>
      <c r="C358" s="291" t="s">
        <v>3366</v>
      </c>
      <c r="D358" s="292">
        <v>90000</v>
      </c>
      <c r="E358" s="292">
        <v>122000</v>
      </c>
      <c r="F358" s="292">
        <v>180000</v>
      </c>
      <c r="G358" s="292">
        <v>180000</v>
      </c>
      <c r="H358" s="292">
        <v>180000</v>
      </c>
      <c r="I358" s="89"/>
      <c r="J358" s="237"/>
    </row>
    <row r="359" spans="1:10" s="83" customFormat="1" ht="15.6" x14ac:dyDescent="0.3">
      <c r="A359" s="290">
        <v>7</v>
      </c>
      <c r="B359" s="290">
        <v>22020501</v>
      </c>
      <c r="C359" s="291" t="s">
        <v>3370</v>
      </c>
      <c r="D359" s="295">
        <v>0</v>
      </c>
      <c r="E359" s="292">
        <v>120000</v>
      </c>
      <c r="F359" s="292">
        <v>150000</v>
      </c>
      <c r="G359" s="295">
        <v>0</v>
      </c>
      <c r="H359" s="295">
        <v>0</v>
      </c>
      <c r="I359" s="89"/>
      <c r="J359" s="237"/>
    </row>
    <row r="360" spans="1:10" s="83" customFormat="1" ht="15.6" x14ac:dyDescent="0.3">
      <c r="A360" s="290">
        <v>8</v>
      </c>
      <c r="B360" s="290">
        <v>22021001</v>
      </c>
      <c r="C360" s="291" t="s">
        <v>3360</v>
      </c>
      <c r="D360" s="292">
        <v>15000</v>
      </c>
      <c r="E360" s="292">
        <v>49000</v>
      </c>
      <c r="F360" s="292">
        <v>30000</v>
      </c>
      <c r="G360" s="292">
        <v>30000</v>
      </c>
      <c r="H360" s="292">
        <v>30000</v>
      </c>
      <c r="I360" s="98"/>
      <c r="J360" s="237"/>
    </row>
    <row r="361" spans="1:10" s="83" customFormat="1" ht="15.6" x14ac:dyDescent="0.3">
      <c r="A361" s="290">
        <v>9</v>
      </c>
      <c r="B361" s="290">
        <v>22021007</v>
      </c>
      <c r="C361" s="291" t="s">
        <v>3362</v>
      </c>
      <c r="D361" s="292">
        <v>15000</v>
      </c>
      <c r="E361" s="292">
        <v>78000</v>
      </c>
      <c r="F361" s="292">
        <v>30000</v>
      </c>
      <c r="G361" s="292">
        <v>30000</v>
      </c>
      <c r="H361" s="292">
        <v>30000</v>
      </c>
      <c r="I361" s="84"/>
      <c r="J361" s="237"/>
    </row>
    <row r="362" spans="1:10" s="83" customFormat="1" ht="15.6" x14ac:dyDescent="0.3">
      <c r="A362" s="678" t="s">
        <v>365</v>
      </c>
      <c r="B362" s="678"/>
      <c r="C362" s="678"/>
      <c r="D362" s="293">
        <v>1500000</v>
      </c>
      <c r="E362" s="293">
        <v>1750000</v>
      </c>
      <c r="F362" s="293">
        <v>3200000</v>
      </c>
      <c r="G362" s="293">
        <v>3000000</v>
      </c>
      <c r="H362" s="293">
        <v>3000000</v>
      </c>
      <c r="I362" s="89"/>
      <c r="J362" s="237"/>
    </row>
    <row r="363" spans="1:10" s="83" customFormat="1" ht="15.6" x14ac:dyDescent="0.3">
      <c r="A363" s="288">
        <v>14</v>
      </c>
      <c r="B363" s="288">
        <v>51705400900</v>
      </c>
      <c r="C363" s="677" t="s">
        <v>2732</v>
      </c>
      <c r="D363" s="677"/>
      <c r="E363" s="677"/>
      <c r="F363" s="677"/>
      <c r="G363" s="677"/>
      <c r="H363" s="677"/>
      <c r="I363" s="677"/>
      <c r="J363" s="677"/>
    </row>
    <row r="364" spans="1:10" s="83" customFormat="1" ht="15.6" x14ac:dyDescent="0.3">
      <c r="A364" s="290">
        <v>1</v>
      </c>
      <c r="B364" s="290">
        <v>22020102</v>
      </c>
      <c r="C364" s="291" t="s">
        <v>3349</v>
      </c>
      <c r="D364" s="292">
        <v>699000</v>
      </c>
      <c r="E364" s="292">
        <v>1425000</v>
      </c>
      <c r="F364" s="292">
        <v>2160000</v>
      </c>
      <c r="G364" s="292">
        <v>2180000</v>
      </c>
      <c r="H364" s="292">
        <v>2180000</v>
      </c>
      <c r="I364" s="89"/>
      <c r="J364" s="237"/>
    </row>
    <row r="365" spans="1:10" s="83" customFormat="1" ht="15.6" x14ac:dyDescent="0.3">
      <c r="A365" s="290">
        <v>2</v>
      </c>
      <c r="B365" s="290">
        <v>22020201</v>
      </c>
      <c r="C365" s="291" t="s">
        <v>3363</v>
      </c>
      <c r="D365" s="292">
        <v>33000</v>
      </c>
      <c r="E365" s="292">
        <v>13800</v>
      </c>
      <c r="F365" s="292">
        <v>30000</v>
      </c>
      <c r="G365" s="292">
        <v>30000</v>
      </c>
      <c r="H365" s="292">
        <v>30000</v>
      </c>
      <c r="I365" s="89"/>
      <c r="J365" s="237"/>
    </row>
    <row r="366" spans="1:10" s="83" customFormat="1" ht="15.6" x14ac:dyDescent="0.3">
      <c r="A366" s="290">
        <v>3</v>
      </c>
      <c r="B366" s="290">
        <v>22020202</v>
      </c>
      <c r="C366" s="291" t="s">
        <v>3350</v>
      </c>
      <c r="D366" s="292">
        <v>12000</v>
      </c>
      <c r="E366" s="292">
        <v>16300</v>
      </c>
      <c r="F366" s="292">
        <v>30000</v>
      </c>
      <c r="G366" s="292">
        <v>30000</v>
      </c>
      <c r="H366" s="292">
        <v>30000</v>
      </c>
      <c r="I366" s="89"/>
      <c r="J366" s="237"/>
    </row>
    <row r="367" spans="1:10" s="83" customFormat="1" ht="15.6" x14ac:dyDescent="0.3">
      <c r="A367" s="290">
        <v>4</v>
      </c>
      <c r="B367" s="290">
        <v>22020301</v>
      </c>
      <c r="C367" s="291" t="s">
        <v>3352</v>
      </c>
      <c r="D367" s="292">
        <v>273000</v>
      </c>
      <c r="E367" s="292">
        <v>130700</v>
      </c>
      <c r="F367" s="292">
        <v>200000</v>
      </c>
      <c r="G367" s="292">
        <v>200000</v>
      </c>
      <c r="H367" s="292">
        <v>200000</v>
      </c>
      <c r="I367" s="89"/>
      <c r="J367" s="237"/>
    </row>
    <row r="368" spans="1:10" s="83" customFormat="1" ht="15.6" x14ac:dyDescent="0.3">
      <c r="A368" s="290">
        <v>5</v>
      </c>
      <c r="B368" s="290">
        <v>22020305</v>
      </c>
      <c r="C368" s="291" t="s">
        <v>3355</v>
      </c>
      <c r="D368" s="292">
        <v>105200</v>
      </c>
      <c r="E368" s="292">
        <v>63300</v>
      </c>
      <c r="F368" s="292">
        <v>110000</v>
      </c>
      <c r="G368" s="292">
        <v>110000</v>
      </c>
      <c r="H368" s="292">
        <v>110000</v>
      </c>
      <c r="I368" s="89"/>
      <c r="J368" s="237"/>
    </row>
    <row r="369" spans="1:10" s="83" customFormat="1" ht="16.8" x14ac:dyDescent="0.3">
      <c r="A369" s="290">
        <v>6</v>
      </c>
      <c r="B369" s="290">
        <v>22020401</v>
      </c>
      <c r="C369" s="291" t="s">
        <v>3356</v>
      </c>
      <c r="D369" s="292">
        <v>419800</v>
      </c>
      <c r="E369" s="292">
        <v>142300</v>
      </c>
      <c r="F369" s="292">
        <v>200000</v>
      </c>
      <c r="G369" s="292">
        <v>200000</v>
      </c>
      <c r="H369" s="292">
        <v>200000</v>
      </c>
      <c r="I369" s="89"/>
      <c r="J369" s="237"/>
    </row>
    <row r="370" spans="1:10" s="83" customFormat="1" ht="15.6" x14ac:dyDescent="0.3">
      <c r="A370" s="290">
        <v>7</v>
      </c>
      <c r="B370" s="290">
        <v>22020402</v>
      </c>
      <c r="C370" s="291" t="s">
        <v>3366</v>
      </c>
      <c r="D370" s="292">
        <v>71000</v>
      </c>
      <c r="E370" s="292">
        <v>123300</v>
      </c>
      <c r="F370" s="292">
        <v>190000</v>
      </c>
      <c r="G370" s="292">
        <v>190000</v>
      </c>
      <c r="H370" s="292">
        <v>190000</v>
      </c>
      <c r="I370" s="98"/>
      <c r="J370" s="237"/>
    </row>
    <row r="371" spans="1:10" s="83" customFormat="1" ht="15.6" x14ac:dyDescent="0.3">
      <c r="A371" s="290">
        <v>8</v>
      </c>
      <c r="B371" s="290">
        <v>22020501</v>
      </c>
      <c r="C371" s="291" t="s">
        <v>3370</v>
      </c>
      <c r="D371" s="295">
        <v>0</v>
      </c>
      <c r="E371" s="292">
        <v>40000</v>
      </c>
      <c r="F371" s="292">
        <v>200000</v>
      </c>
      <c r="G371" s="295">
        <v>0</v>
      </c>
      <c r="H371" s="295">
        <v>0</v>
      </c>
      <c r="I371" s="84"/>
      <c r="J371" s="237"/>
    </row>
    <row r="372" spans="1:10" s="83" customFormat="1" ht="15.6" x14ac:dyDescent="0.3">
      <c r="A372" s="290">
        <v>9</v>
      </c>
      <c r="B372" s="290">
        <v>22021001</v>
      </c>
      <c r="C372" s="291" t="s">
        <v>3360</v>
      </c>
      <c r="D372" s="292">
        <v>12000</v>
      </c>
      <c r="E372" s="292">
        <v>24500</v>
      </c>
      <c r="F372" s="292">
        <v>30000</v>
      </c>
      <c r="G372" s="292">
        <v>30000</v>
      </c>
      <c r="H372" s="292">
        <v>30000</v>
      </c>
      <c r="I372" s="89"/>
      <c r="J372" s="237"/>
    </row>
    <row r="373" spans="1:10" s="83" customFormat="1" ht="15.6" x14ac:dyDescent="0.3">
      <c r="A373" s="290">
        <v>10</v>
      </c>
      <c r="B373" s="290">
        <v>22021007</v>
      </c>
      <c r="C373" s="291" t="s">
        <v>3362</v>
      </c>
      <c r="D373" s="292">
        <v>25000</v>
      </c>
      <c r="E373" s="292">
        <v>20800</v>
      </c>
      <c r="F373" s="292">
        <v>50000</v>
      </c>
      <c r="G373" s="292">
        <v>30000</v>
      </c>
      <c r="H373" s="292">
        <v>30000</v>
      </c>
      <c r="I373" s="89"/>
      <c r="J373" s="237"/>
    </row>
    <row r="374" spans="1:10" s="83" customFormat="1" ht="15.6" x14ac:dyDescent="0.3">
      <c r="A374" s="678" t="s">
        <v>365</v>
      </c>
      <c r="B374" s="678"/>
      <c r="C374" s="678"/>
      <c r="D374" s="293">
        <v>1650000</v>
      </c>
      <c r="E374" s="293">
        <v>2000000</v>
      </c>
      <c r="F374" s="293">
        <v>3200000</v>
      </c>
      <c r="G374" s="293">
        <v>3000000</v>
      </c>
      <c r="H374" s="293">
        <v>3000000</v>
      </c>
      <c r="I374" s="98"/>
      <c r="J374" s="237"/>
    </row>
    <row r="375" spans="1:10" s="83" customFormat="1" ht="15.6" x14ac:dyDescent="0.3">
      <c r="A375" s="288">
        <v>15</v>
      </c>
      <c r="B375" s="288">
        <v>51705401000</v>
      </c>
      <c r="C375" s="677" t="s">
        <v>3204</v>
      </c>
      <c r="D375" s="677"/>
      <c r="E375" s="677"/>
      <c r="F375" s="677"/>
      <c r="G375" s="677"/>
      <c r="H375" s="677"/>
      <c r="I375" s="677"/>
      <c r="J375" s="677"/>
    </row>
    <row r="376" spans="1:10" s="83" customFormat="1" ht="15.6" x14ac:dyDescent="0.3">
      <c r="A376" s="290">
        <v>1</v>
      </c>
      <c r="B376" s="290">
        <v>22020102</v>
      </c>
      <c r="C376" s="291" t="s">
        <v>3349</v>
      </c>
      <c r="D376" s="295">
        <v>0</v>
      </c>
      <c r="E376" s="292">
        <v>1110000</v>
      </c>
      <c r="F376" s="292">
        <v>2050000</v>
      </c>
      <c r="G376" s="292">
        <v>2150000</v>
      </c>
      <c r="H376" s="292">
        <v>2150000</v>
      </c>
      <c r="I376" s="89"/>
      <c r="J376" s="237"/>
    </row>
    <row r="377" spans="1:10" s="83" customFormat="1" ht="15.6" x14ac:dyDescent="0.3">
      <c r="A377" s="290">
        <v>2</v>
      </c>
      <c r="B377" s="290">
        <v>22020201</v>
      </c>
      <c r="C377" s="291" t="s">
        <v>3363</v>
      </c>
      <c r="D377" s="295">
        <v>0</v>
      </c>
      <c r="E377" s="292">
        <v>35000</v>
      </c>
      <c r="F377" s="292">
        <v>60000</v>
      </c>
      <c r="G377" s="292">
        <v>60000</v>
      </c>
      <c r="H377" s="292">
        <v>60000</v>
      </c>
      <c r="I377" s="89"/>
      <c r="J377" s="237"/>
    </row>
    <row r="378" spans="1:10" s="83" customFormat="1" ht="15.6" x14ac:dyDescent="0.3">
      <c r="A378" s="290">
        <v>3</v>
      </c>
      <c r="B378" s="290">
        <v>22020301</v>
      </c>
      <c r="C378" s="291" t="s">
        <v>3352</v>
      </c>
      <c r="D378" s="295">
        <v>0</v>
      </c>
      <c r="E378" s="292">
        <v>160000</v>
      </c>
      <c r="F378" s="292">
        <v>290000</v>
      </c>
      <c r="G378" s="292">
        <v>240000</v>
      </c>
      <c r="H378" s="292">
        <v>240000</v>
      </c>
      <c r="I378" s="92"/>
      <c r="J378" s="237"/>
    </row>
    <row r="379" spans="1:10" s="83" customFormat="1" ht="15.6" x14ac:dyDescent="0.3">
      <c r="A379" s="290">
        <v>4</v>
      </c>
      <c r="B379" s="290">
        <v>22020305</v>
      </c>
      <c r="C379" s="291" t="s">
        <v>3355</v>
      </c>
      <c r="D379" s="295">
        <v>0</v>
      </c>
      <c r="E379" s="292">
        <v>50000</v>
      </c>
      <c r="F379" s="292">
        <v>110000</v>
      </c>
      <c r="G379" s="292">
        <v>110000</v>
      </c>
      <c r="H379" s="292">
        <v>110000</v>
      </c>
      <c r="I379" s="84"/>
      <c r="J379" s="237"/>
    </row>
    <row r="380" spans="1:10" s="83" customFormat="1" ht="16.8" x14ac:dyDescent="0.3">
      <c r="A380" s="290">
        <v>5</v>
      </c>
      <c r="B380" s="290">
        <v>22020401</v>
      </c>
      <c r="C380" s="291" t="s">
        <v>3356</v>
      </c>
      <c r="D380" s="295">
        <v>0</v>
      </c>
      <c r="E380" s="292">
        <v>205000</v>
      </c>
      <c r="F380" s="292">
        <v>300000</v>
      </c>
      <c r="G380" s="292">
        <v>200000</v>
      </c>
      <c r="H380" s="292">
        <v>200000</v>
      </c>
      <c r="I380" s="89"/>
      <c r="J380" s="237"/>
    </row>
    <row r="381" spans="1:10" s="83" customFormat="1" ht="15.6" x14ac:dyDescent="0.3">
      <c r="A381" s="290">
        <v>6</v>
      </c>
      <c r="B381" s="290">
        <v>22020402</v>
      </c>
      <c r="C381" s="291" t="s">
        <v>3366</v>
      </c>
      <c r="D381" s="295">
        <v>0</v>
      </c>
      <c r="E381" s="292">
        <v>145000</v>
      </c>
      <c r="F381" s="292">
        <v>180000</v>
      </c>
      <c r="G381" s="292">
        <v>180000</v>
      </c>
      <c r="H381" s="292">
        <v>180000</v>
      </c>
      <c r="I381" s="98"/>
      <c r="J381" s="237"/>
    </row>
    <row r="382" spans="1:10" s="83" customFormat="1" ht="15.6" x14ac:dyDescent="0.3">
      <c r="A382" s="290">
        <v>7</v>
      </c>
      <c r="B382" s="290">
        <v>22020501</v>
      </c>
      <c r="C382" s="291" t="s">
        <v>3370</v>
      </c>
      <c r="D382" s="295">
        <v>0</v>
      </c>
      <c r="E382" s="292">
        <v>25000</v>
      </c>
      <c r="F382" s="292">
        <v>150000</v>
      </c>
      <c r="G382" s="295">
        <v>0</v>
      </c>
      <c r="H382" s="295">
        <v>0</v>
      </c>
      <c r="I382" s="84"/>
      <c r="J382" s="237"/>
    </row>
    <row r="383" spans="1:10" s="83" customFormat="1" ht="15.6" x14ac:dyDescent="0.3">
      <c r="A383" s="290">
        <v>8</v>
      </c>
      <c r="B383" s="290">
        <v>22021001</v>
      </c>
      <c r="C383" s="291" t="s">
        <v>3360</v>
      </c>
      <c r="D383" s="295">
        <v>0</v>
      </c>
      <c r="E383" s="292">
        <v>20000</v>
      </c>
      <c r="F383" s="292">
        <v>30000</v>
      </c>
      <c r="G383" s="292">
        <v>30000</v>
      </c>
      <c r="H383" s="292">
        <v>30000</v>
      </c>
      <c r="I383" s="89"/>
      <c r="J383" s="237"/>
    </row>
    <row r="384" spans="1:10" s="83" customFormat="1" ht="15.6" x14ac:dyDescent="0.3">
      <c r="A384" s="290">
        <v>9</v>
      </c>
      <c r="B384" s="290">
        <v>22021007</v>
      </c>
      <c r="C384" s="291" t="s">
        <v>3362</v>
      </c>
      <c r="D384" s="295">
        <v>0</v>
      </c>
      <c r="E384" s="295">
        <v>0</v>
      </c>
      <c r="F384" s="292">
        <v>30000</v>
      </c>
      <c r="G384" s="292">
        <v>30000</v>
      </c>
      <c r="H384" s="292">
        <v>30000</v>
      </c>
      <c r="I384" s="89"/>
      <c r="J384" s="237"/>
    </row>
    <row r="385" spans="1:10" s="83" customFormat="1" ht="15.6" x14ac:dyDescent="0.3">
      <c r="A385" s="678" t="s">
        <v>365</v>
      </c>
      <c r="B385" s="678"/>
      <c r="C385" s="678"/>
      <c r="D385" s="296">
        <v>0</v>
      </c>
      <c r="E385" s="293">
        <v>1750000</v>
      </c>
      <c r="F385" s="293">
        <v>3200000</v>
      </c>
      <c r="G385" s="293">
        <v>3000000</v>
      </c>
      <c r="H385" s="293">
        <f>SUM(H376:H384)</f>
        <v>3000000</v>
      </c>
      <c r="I385" s="89"/>
      <c r="J385" s="237"/>
    </row>
    <row r="386" spans="1:10" s="83" customFormat="1" ht="15.6" x14ac:dyDescent="0.3">
      <c r="A386" s="288">
        <v>16</v>
      </c>
      <c r="B386" s="288">
        <v>51705600100</v>
      </c>
      <c r="C386" s="677" t="s">
        <v>2242</v>
      </c>
      <c r="D386" s="677"/>
      <c r="E386" s="677"/>
      <c r="F386" s="677"/>
      <c r="G386" s="677"/>
      <c r="H386" s="677"/>
      <c r="I386" s="677"/>
      <c r="J386" s="677"/>
    </row>
    <row r="387" spans="1:10" s="83" customFormat="1" ht="15.6" x14ac:dyDescent="0.3">
      <c r="A387" s="290">
        <v>1</v>
      </c>
      <c r="B387" s="290">
        <v>22020102</v>
      </c>
      <c r="C387" s="291" t="s">
        <v>3349</v>
      </c>
      <c r="D387" s="292">
        <v>1180100</v>
      </c>
      <c r="E387" s="292">
        <v>952400</v>
      </c>
      <c r="F387" s="292">
        <v>4250000</v>
      </c>
      <c r="G387" s="292">
        <v>4200000</v>
      </c>
      <c r="H387" s="292">
        <f>4200000-435000</f>
        <v>3765000</v>
      </c>
      <c r="I387" s="89"/>
      <c r="J387" s="237"/>
    </row>
    <row r="388" spans="1:10" s="83" customFormat="1" ht="15.6" x14ac:dyDescent="0.3">
      <c r="A388" s="290">
        <v>2</v>
      </c>
      <c r="B388" s="290">
        <v>22020201</v>
      </c>
      <c r="C388" s="291" t="s">
        <v>3363</v>
      </c>
      <c r="D388" s="292">
        <v>25000</v>
      </c>
      <c r="E388" s="292">
        <v>6700</v>
      </c>
      <c r="F388" s="292">
        <v>50000</v>
      </c>
      <c r="G388" s="292">
        <v>105000</v>
      </c>
      <c r="H388" s="292">
        <v>105000</v>
      </c>
      <c r="I388" s="89"/>
      <c r="J388" s="237"/>
    </row>
    <row r="389" spans="1:10" s="83" customFormat="1" ht="15.6" x14ac:dyDescent="0.3">
      <c r="A389" s="290">
        <v>3</v>
      </c>
      <c r="B389" s="290">
        <v>22020202</v>
      </c>
      <c r="C389" s="291" t="s">
        <v>3350</v>
      </c>
      <c r="D389" s="292">
        <v>24000</v>
      </c>
      <c r="E389" s="292">
        <v>18000</v>
      </c>
      <c r="F389" s="292">
        <v>50000</v>
      </c>
      <c r="G389" s="292">
        <v>105000</v>
      </c>
      <c r="H389" s="292">
        <v>105000</v>
      </c>
      <c r="I389" s="98"/>
      <c r="J389" s="237"/>
    </row>
    <row r="390" spans="1:10" s="83" customFormat="1" ht="15.6" x14ac:dyDescent="0.3">
      <c r="A390" s="290">
        <v>4</v>
      </c>
      <c r="B390" s="290">
        <v>22020301</v>
      </c>
      <c r="C390" s="291" t="s">
        <v>3352</v>
      </c>
      <c r="D390" s="292">
        <v>171500</v>
      </c>
      <c r="E390" s="292">
        <v>183000</v>
      </c>
      <c r="F390" s="292">
        <v>1200000</v>
      </c>
      <c r="G390" s="292">
        <v>400000</v>
      </c>
      <c r="H390" s="292">
        <v>400000</v>
      </c>
      <c r="I390" s="85"/>
      <c r="J390" s="237"/>
    </row>
    <row r="391" spans="1:10" s="83" customFormat="1" ht="15.6" x14ac:dyDescent="0.3">
      <c r="A391" s="290">
        <v>5</v>
      </c>
      <c r="B391" s="290">
        <v>22020305</v>
      </c>
      <c r="C391" s="291" t="s">
        <v>3355</v>
      </c>
      <c r="D391" s="292">
        <v>20000</v>
      </c>
      <c r="E391" s="295">
        <v>0</v>
      </c>
      <c r="F391" s="292">
        <v>375000</v>
      </c>
      <c r="G391" s="292">
        <v>230000</v>
      </c>
      <c r="H391" s="292">
        <v>230000</v>
      </c>
      <c r="I391" s="115"/>
      <c r="J391" s="237"/>
    </row>
    <row r="392" spans="1:10" s="83" customFormat="1" ht="16.8" x14ac:dyDescent="0.3">
      <c r="A392" s="290">
        <v>6</v>
      </c>
      <c r="B392" s="290">
        <v>22020401</v>
      </c>
      <c r="C392" s="291" t="s">
        <v>3356</v>
      </c>
      <c r="D392" s="292">
        <v>229000</v>
      </c>
      <c r="E392" s="292">
        <v>129700</v>
      </c>
      <c r="F392" s="292">
        <v>1125000</v>
      </c>
      <c r="G392" s="292">
        <v>560000</v>
      </c>
      <c r="H392" s="292">
        <v>560000</v>
      </c>
      <c r="I392" s="11"/>
      <c r="J392" s="237"/>
    </row>
    <row r="393" spans="1:10" s="83" customFormat="1" ht="15.6" x14ac:dyDescent="0.3">
      <c r="A393" s="290">
        <v>7</v>
      </c>
      <c r="B393" s="290">
        <v>22020402</v>
      </c>
      <c r="C393" s="291" t="s">
        <v>3366</v>
      </c>
      <c r="D393" s="292">
        <v>112000</v>
      </c>
      <c r="E393" s="292">
        <v>77000</v>
      </c>
      <c r="F393" s="292">
        <v>500000</v>
      </c>
      <c r="G393" s="292">
        <v>280000</v>
      </c>
      <c r="H393" s="292">
        <v>280000</v>
      </c>
      <c r="I393" s="98"/>
      <c r="J393" s="237"/>
    </row>
    <row r="394" spans="1:10" s="83" customFormat="1" ht="15.6" x14ac:dyDescent="0.3">
      <c r="A394" s="290">
        <v>8</v>
      </c>
      <c r="B394" s="290">
        <v>22020501</v>
      </c>
      <c r="C394" s="291" t="s">
        <v>3370</v>
      </c>
      <c r="D394" s="295">
        <v>0</v>
      </c>
      <c r="E394" s="295">
        <v>0</v>
      </c>
      <c r="F394" s="292">
        <v>1500000</v>
      </c>
      <c r="G394" s="292">
        <v>700000</v>
      </c>
      <c r="H394" s="292">
        <v>700000</v>
      </c>
      <c r="I394" s="98"/>
      <c r="J394" s="237"/>
    </row>
    <row r="395" spans="1:10" s="83" customFormat="1" ht="15.6" x14ac:dyDescent="0.3">
      <c r="A395" s="290">
        <v>9</v>
      </c>
      <c r="B395" s="290">
        <v>22021001</v>
      </c>
      <c r="C395" s="291" t="s">
        <v>3360</v>
      </c>
      <c r="D395" s="292">
        <v>80000</v>
      </c>
      <c r="E395" s="292">
        <v>60000</v>
      </c>
      <c r="F395" s="292">
        <v>375000</v>
      </c>
      <c r="G395" s="292">
        <v>210000</v>
      </c>
      <c r="H395" s="292">
        <v>210000</v>
      </c>
      <c r="I395" s="531"/>
      <c r="J395" s="237"/>
    </row>
    <row r="396" spans="1:10" s="83" customFormat="1" ht="15.6" x14ac:dyDescent="0.3">
      <c r="A396" s="290">
        <v>10</v>
      </c>
      <c r="B396" s="290">
        <v>22021007</v>
      </c>
      <c r="C396" s="291" t="s">
        <v>3362</v>
      </c>
      <c r="D396" s="292">
        <v>157900</v>
      </c>
      <c r="E396" s="292">
        <v>73200</v>
      </c>
      <c r="F396" s="292">
        <v>675000</v>
      </c>
      <c r="G396" s="292">
        <v>210000</v>
      </c>
      <c r="H396" s="292">
        <v>210000</v>
      </c>
      <c r="I396" s="127"/>
      <c r="J396" s="237"/>
    </row>
    <row r="397" spans="1:10" s="83" customFormat="1" ht="15.6" x14ac:dyDescent="0.3">
      <c r="A397" s="678" t="s">
        <v>365</v>
      </c>
      <c r="B397" s="678"/>
      <c r="C397" s="678"/>
      <c r="D397" s="293">
        <v>1999500</v>
      </c>
      <c r="E397" s="293">
        <v>1500000</v>
      </c>
      <c r="F397" s="293">
        <v>10100000</v>
      </c>
      <c r="G397" s="293">
        <v>7000000</v>
      </c>
      <c r="H397" s="293">
        <f>SUM(H387:H396)</f>
        <v>6565000</v>
      </c>
      <c r="I397" s="89"/>
      <c r="J397" s="237"/>
    </row>
    <row r="398" spans="1:10" ht="15.6" x14ac:dyDescent="0.3">
      <c r="A398" s="288">
        <v>17</v>
      </c>
      <c r="B398" s="288">
        <v>51800100100</v>
      </c>
      <c r="C398" s="677" t="s">
        <v>156</v>
      </c>
      <c r="D398" s="677"/>
      <c r="E398" s="677"/>
      <c r="F398" s="677"/>
      <c r="G398" s="677"/>
      <c r="H398" s="677"/>
      <c r="I398" s="89"/>
      <c r="J398" s="237"/>
    </row>
    <row r="399" spans="1:10" ht="15.6" x14ac:dyDescent="0.3">
      <c r="A399" s="290">
        <v>1</v>
      </c>
      <c r="B399" s="290">
        <v>22020102</v>
      </c>
      <c r="C399" s="291" t="s">
        <v>3349</v>
      </c>
      <c r="D399" s="292">
        <v>1107000</v>
      </c>
      <c r="E399" s="292">
        <v>1281000</v>
      </c>
      <c r="F399" s="292">
        <v>2662500</v>
      </c>
      <c r="G399" s="292">
        <v>2550000</v>
      </c>
      <c r="H399" s="292">
        <v>2000000</v>
      </c>
      <c r="I399" s="89"/>
      <c r="J399" s="237"/>
    </row>
    <row r="400" spans="1:10" ht="15.6" x14ac:dyDescent="0.3">
      <c r="A400" s="290">
        <v>2</v>
      </c>
      <c r="B400" s="290">
        <v>22020201</v>
      </c>
      <c r="C400" s="291" t="s">
        <v>3363</v>
      </c>
      <c r="D400" s="292">
        <v>495900</v>
      </c>
      <c r="E400" s="292">
        <v>204000</v>
      </c>
      <c r="F400" s="292">
        <v>1200000</v>
      </c>
      <c r="G400" s="292">
        <v>1300000</v>
      </c>
      <c r="H400" s="292">
        <v>1300000</v>
      </c>
      <c r="I400" s="89"/>
      <c r="J400" s="237"/>
    </row>
    <row r="401" spans="1:10" ht="15.6" x14ac:dyDescent="0.3">
      <c r="A401" s="290">
        <v>3</v>
      </c>
      <c r="B401" s="290">
        <v>22020202</v>
      </c>
      <c r="C401" s="291" t="s">
        <v>3350</v>
      </c>
      <c r="D401" s="292">
        <v>63000</v>
      </c>
      <c r="E401" s="292">
        <v>173000</v>
      </c>
      <c r="F401" s="292">
        <v>375000</v>
      </c>
      <c r="G401" s="292">
        <v>500000</v>
      </c>
      <c r="H401" s="292">
        <v>500000</v>
      </c>
      <c r="I401" s="89"/>
      <c r="J401" s="237"/>
    </row>
    <row r="402" spans="1:10" ht="15.6" x14ac:dyDescent="0.3">
      <c r="A402" s="290">
        <v>4</v>
      </c>
      <c r="B402" s="290">
        <v>22020301</v>
      </c>
      <c r="C402" s="291" t="s">
        <v>3352</v>
      </c>
      <c r="D402" s="292">
        <v>218000</v>
      </c>
      <c r="E402" s="292">
        <v>157000</v>
      </c>
      <c r="F402" s="292">
        <v>675000</v>
      </c>
      <c r="G402" s="292">
        <v>700000</v>
      </c>
      <c r="H402" s="292">
        <v>700000</v>
      </c>
      <c r="I402" s="89"/>
      <c r="J402" s="237"/>
    </row>
    <row r="403" spans="1:10" ht="16.8" x14ac:dyDescent="0.3">
      <c r="A403" s="290">
        <v>5</v>
      </c>
      <c r="B403" s="290">
        <v>22020401</v>
      </c>
      <c r="C403" s="291" t="s">
        <v>3356</v>
      </c>
      <c r="D403" s="292">
        <v>472000</v>
      </c>
      <c r="E403" s="292">
        <v>285000</v>
      </c>
      <c r="F403" s="292">
        <v>1350000</v>
      </c>
      <c r="G403" s="292">
        <v>1300000</v>
      </c>
      <c r="H403" s="292">
        <v>1000000</v>
      </c>
      <c r="I403" s="89"/>
      <c r="J403" s="237"/>
    </row>
    <row r="404" spans="1:10" ht="15.6" x14ac:dyDescent="0.3">
      <c r="A404" s="290">
        <v>6</v>
      </c>
      <c r="B404" s="290">
        <v>22020402</v>
      </c>
      <c r="C404" s="291" t="s">
        <v>3366</v>
      </c>
      <c r="D404" s="292">
        <v>390000</v>
      </c>
      <c r="E404" s="292">
        <v>251000</v>
      </c>
      <c r="F404" s="292">
        <v>600000</v>
      </c>
      <c r="G404" s="292">
        <v>800000</v>
      </c>
      <c r="H404" s="292">
        <v>800000</v>
      </c>
      <c r="I404" s="89"/>
      <c r="J404" s="237"/>
    </row>
    <row r="405" spans="1:10" ht="15.6" x14ac:dyDescent="0.3">
      <c r="A405" s="290">
        <v>7</v>
      </c>
      <c r="B405" s="290">
        <v>22020501</v>
      </c>
      <c r="C405" s="291" t="s">
        <v>3370</v>
      </c>
      <c r="D405" s="292">
        <v>418000</v>
      </c>
      <c r="E405" s="292">
        <v>186000</v>
      </c>
      <c r="F405" s="292">
        <v>375000</v>
      </c>
      <c r="G405" s="292">
        <v>450000</v>
      </c>
      <c r="H405" s="292">
        <v>450000</v>
      </c>
      <c r="I405" s="89"/>
      <c r="J405" s="237"/>
    </row>
    <row r="406" spans="1:10" ht="15.6" x14ac:dyDescent="0.3">
      <c r="A406" s="290">
        <v>8</v>
      </c>
      <c r="B406" s="290">
        <v>22021007</v>
      </c>
      <c r="C406" s="291" t="s">
        <v>3362</v>
      </c>
      <c r="D406" s="292">
        <v>121100</v>
      </c>
      <c r="E406" s="292">
        <v>59000</v>
      </c>
      <c r="F406" s="292">
        <v>150000</v>
      </c>
      <c r="G406" s="292">
        <v>250000</v>
      </c>
      <c r="H406" s="292">
        <v>250000</v>
      </c>
      <c r="I406" s="89"/>
      <c r="J406" s="237"/>
    </row>
    <row r="407" spans="1:10" ht="15.6" x14ac:dyDescent="0.3">
      <c r="A407" s="290">
        <v>9</v>
      </c>
      <c r="B407" s="290">
        <v>22021014</v>
      </c>
      <c r="C407" s="291" t="s">
        <v>3408</v>
      </c>
      <c r="D407" s="292">
        <v>90000</v>
      </c>
      <c r="E407" s="292">
        <v>29000</v>
      </c>
      <c r="F407" s="292">
        <v>112500</v>
      </c>
      <c r="G407" s="292">
        <v>150000</v>
      </c>
      <c r="H407" s="292">
        <v>150000</v>
      </c>
      <c r="I407" s="89"/>
      <c r="J407" s="237"/>
    </row>
    <row r="408" spans="1:10" ht="15.6" x14ac:dyDescent="0.3">
      <c r="A408" s="678" t="s">
        <v>365</v>
      </c>
      <c r="B408" s="678"/>
      <c r="C408" s="678"/>
      <c r="D408" s="293">
        <v>3375000</v>
      </c>
      <c r="E408" s="293">
        <v>2625000</v>
      </c>
      <c r="F408" s="293">
        <v>7500000</v>
      </c>
      <c r="G408" s="293">
        <v>8000000</v>
      </c>
      <c r="H408" s="293">
        <f>SUM(H399:H407)</f>
        <v>7150000</v>
      </c>
      <c r="I408" s="89"/>
      <c r="J408" s="237"/>
    </row>
    <row r="409" spans="1:10" x14ac:dyDescent="0.3">
      <c r="A409" s="288">
        <v>18</v>
      </c>
      <c r="B409" s="288">
        <v>51700100200</v>
      </c>
      <c r="C409" s="677" t="s">
        <v>3175</v>
      </c>
      <c r="D409" s="677"/>
      <c r="E409" s="677"/>
      <c r="F409" s="677"/>
      <c r="G409" s="677"/>
      <c r="H409" s="677"/>
      <c r="I409" s="677"/>
      <c r="J409" s="677"/>
    </row>
    <row r="410" spans="1:10" ht="15.6" x14ac:dyDescent="0.3">
      <c r="A410" s="290">
        <v>1</v>
      </c>
      <c r="B410" s="290">
        <v>22020102</v>
      </c>
      <c r="C410" s="291" t="s">
        <v>3349</v>
      </c>
      <c r="D410" s="292">
        <v>540000</v>
      </c>
      <c r="E410" s="295">
        <v>0</v>
      </c>
      <c r="F410" s="292">
        <v>2500000</v>
      </c>
      <c r="G410" s="292">
        <v>1500000</v>
      </c>
      <c r="H410" s="292">
        <v>1000000</v>
      </c>
      <c r="I410" s="89"/>
      <c r="J410" s="237"/>
    </row>
    <row r="411" spans="1:10" ht="15.6" x14ac:dyDescent="0.3">
      <c r="A411" s="290">
        <v>2</v>
      </c>
      <c r="B411" s="290">
        <v>22020202</v>
      </c>
      <c r="C411" s="291" t="s">
        <v>3350</v>
      </c>
      <c r="D411" s="292">
        <v>195425</v>
      </c>
      <c r="E411" s="295">
        <v>0</v>
      </c>
      <c r="F411" s="292">
        <v>50000</v>
      </c>
      <c r="G411" s="292">
        <v>100000</v>
      </c>
      <c r="H411" s="292">
        <v>100000</v>
      </c>
      <c r="I411" s="89"/>
      <c r="J411" s="237"/>
    </row>
    <row r="412" spans="1:10" ht="15.6" x14ac:dyDescent="0.3">
      <c r="A412" s="290">
        <v>3</v>
      </c>
      <c r="B412" s="290">
        <v>22020301</v>
      </c>
      <c r="C412" s="291" t="s">
        <v>3352</v>
      </c>
      <c r="D412" s="292">
        <v>620000</v>
      </c>
      <c r="E412" s="295">
        <v>0</v>
      </c>
      <c r="F412" s="292">
        <v>1000000</v>
      </c>
      <c r="G412" s="292">
        <v>1000000</v>
      </c>
      <c r="H412" s="292">
        <v>500000</v>
      </c>
      <c r="I412" s="89"/>
      <c r="J412" s="237"/>
    </row>
    <row r="413" spans="1:10" ht="16.8" x14ac:dyDescent="0.3">
      <c r="A413" s="290">
        <v>4</v>
      </c>
      <c r="B413" s="290">
        <v>22020401</v>
      </c>
      <c r="C413" s="291" t="s">
        <v>3356</v>
      </c>
      <c r="D413" s="292">
        <v>420000</v>
      </c>
      <c r="E413" s="295">
        <v>0</v>
      </c>
      <c r="F413" s="292">
        <v>1500000</v>
      </c>
      <c r="G413" s="292">
        <v>1000000</v>
      </c>
      <c r="H413" s="292">
        <v>500000</v>
      </c>
      <c r="I413" s="89"/>
      <c r="J413" s="237"/>
    </row>
    <row r="414" spans="1:10" ht="15.6" x14ac:dyDescent="0.3">
      <c r="A414" s="290">
        <v>5</v>
      </c>
      <c r="B414" s="290">
        <v>22020402</v>
      </c>
      <c r="C414" s="291" t="s">
        <v>3366</v>
      </c>
      <c r="D414" s="292">
        <v>420000</v>
      </c>
      <c r="E414" s="295">
        <v>0</v>
      </c>
      <c r="F414" s="292">
        <v>500000</v>
      </c>
      <c r="G414" s="292">
        <v>600000</v>
      </c>
      <c r="H414" s="292">
        <v>400000</v>
      </c>
      <c r="I414" s="89"/>
      <c r="J414" s="237"/>
    </row>
    <row r="415" spans="1:10" ht="15.6" x14ac:dyDescent="0.3">
      <c r="A415" s="290">
        <v>6</v>
      </c>
      <c r="B415" s="290">
        <v>22021001</v>
      </c>
      <c r="C415" s="291" t="s">
        <v>3360</v>
      </c>
      <c r="D415" s="292">
        <v>150000</v>
      </c>
      <c r="E415" s="295">
        <v>0</v>
      </c>
      <c r="F415" s="292">
        <v>250000</v>
      </c>
      <c r="G415" s="292">
        <v>150000</v>
      </c>
      <c r="H415" s="292">
        <v>150000</v>
      </c>
      <c r="I415" s="89"/>
      <c r="J415" s="237"/>
    </row>
    <row r="416" spans="1:10" ht="15.6" x14ac:dyDescent="0.3">
      <c r="A416" s="290">
        <v>7</v>
      </c>
      <c r="B416" s="290">
        <v>22021007</v>
      </c>
      <c r="C416" s="291" t="s">
        <v>3362</v>
      </c>
      <c r="D416" s="292">
        <v>526000</v>
      </c>
      <c r="E416" s="295">
        <v>0</v>
      </c>
      <c r="F416" s="292">
        <v>200000</v>
      </c>
      <c r="G416" s="292">
        <v>150000</v>
      </c>
      <c r="H416" s="292">
        <v>150000</v>
      </c>
      <c r="I416" s="89"/>
      <c r="J416" s="237"/>
    </row>
    <row r="417" spans="1:10" ht="15.6" x14ac:dyDescent="0.3">
      <c r="A417" s="678" t="s">
        <v>365</v>
      </c>
      <c r="B417" s="678"/>
      <c r="C417" s="678"/>
      <c r="D417" s="293">
        <v>2871425</v>
      </c>
      <c r="E417" s="296">
        <v>0</v>
      </c>
      <c r="F417" s="293">
        <v>6000000</v>
      </c>
      <c r="G417" s="293">
        <v>4500000</v>
      </c>
      <c r="H417" s="293">
        <f>SUM(H410:H416)</f>
        <v>2800000</v>
      </c>
      <c r="I417" s="89"/>
      <c r="J417" s="237"/>
    </row>
    <row r="418" spans="1:10" x14ac:dyDescent="0.3">
      <c r="A418" s="288">
        <v>19</v>
      </c>
      <c r="B418" s="288">
        <v>51700100300</v>
      </c>
      <c r="C418" s="677" t="s">
        <v>1996</v>
      </c>
      <c r="D418" s="677"/>
      <c r="E418" s="677"/>
      <c r="F418" s="677"/>
      <c r="G418" s="677"/>
      <c r="H418" s="677"/>
      <c r="I418" s="677"/>
      <c r="J418" s="677"/>
    </row>
    <row r="419" spans="1:10" ht="15.6" x14ac:dyDescent="0.3">
      <c r="A419" s="290">
        <v>1</v>
      </c>
      <c r="B419" s="290">
        <v>22020102</v>
      </c>
      <c r="C419" s="291" t="s">
        <v>3349</v>
      </c>
      <c r="D419" s="295">
        <v>0</v>
      </c>
      <c r="E419" s="295">
        <v>0</v>
      </c>
      <c r="F419" s="292">
        <v>270000</v>
      </c>
      <c r="G419" s="292">
        <v>1125000</v>
      </c>
      <c r="H419" s="292">
        <v>425000</v>
      </c>
      <c r="I419" s="89"/>
      <c r="J419" s="237"/>
    </row>
    <row r="420" spans="1:10" ht="15.6" x14ac:dyDescent="0.3">
      <c r="A420" s="290">
        <v>2</v>
      </c>
      <c r="B420" s="290">
        <v>22020202</v>
      </c>
      <c r="C420" s="291" t="s">
        <v>3350</v>
      </c>
      <c r="D420" s="295">
        <v>0</v>
      </c>
      <c r="E420" s="295">
        <v>0</v>
      </c>
      <c r="F420" s="292">
        <v>60000</v>
      </c>
      <c r="G420" s="292">
        <v>250000</v>
      </c>
      <c r="H420" s="292">
        <v>150000</v>
      </c>
      <c r="I420" s="89"/>
      <c r="J420" s="237"/>
    </row>
    <row r="421" spans="1:10" ht="15.6" x14ac:dyDescent="0.3">
      <c r="A421" s="290">
        <v>3</v>
      </c>
      <c r="B421" s="290">
        <v>22020301</v>
      </c>
      <c r="C421" s="291" t="s">
        <v>3352</v>
      </c>
      <c r="D421" s="295">
        <v>0</v>
      </c>
      <c r="E421" s="295">
        <v>0</v>
      </c>
      <c r="F421" s="292">
        <v>180000</v>
      </c>
      <c r="G421" s="292">
        <v>750000</v>
      </c>
      <c r="H421" s="292">
        <v>150000</v>
      </c>
      <c r="I421" s="89"/>
      <c r="J421" s="237"/>
    </row>
    <row r="422" spans="1:10" ht="15.6" x14ac:dyDescent="0.3">
      <c r="A422" s="290">
        <v>4</v>
      </c>
      <c r="B422" s="290">
        <v>22020305</v>
      </c>
      <c r="C422" s="291" t="s">
        <v>3355</v>
      </c>
      <c r="D422" s="295">
        <v>0</v>
      </c>
      <c r="E422" s="295">
        <v>0</v>
      </c>
      <c r="F422" s="292">
        <v>80000</v>
      </c>
      <c r="G422" s="292">
        <v>336000</v>
      </c>
      <c r="H422" s="292">
        <v>336000</v>
      </c>
      <c r="I422" s="89"/>
      <c r="J422" s="237"/>
    </row>
    <row r="423" spans="1:10" ht="16.8" x14ac:dyDescent="0.3">
      <c r="A423" s="290">
        <v>5</v>
      </c>
      <c r="B423" s="290">
        <v>22020401</v>
      </c>
      <c r="C423" s="291" t="s">
        <v>3356</v>
      </c>
      <c r="D423" s="295">
        <v>0</v>
      </c>
      <c r="E423" s="295">
        <v>0</v>
      </c>
      <c r="F423" s="292">
        <v>130000</v>
      </c>
      <c r="G423" s="292">
        <v>541000</v>
      </c>
      <c r="H423" s="292">
        <v>341000</v>
      </c>
      <c r="I423" s="89"/>
      <c r="J423" s="237"/>
    </row>
    <row r="424" spans="1:10" ht="15.6" x14ac:dyDescent="0.3">
      <c r="A424" s="290">
        <v>6</v>
      </c>
      <c r="B424" s="290">
        <v>22020402</v>
      </c>
      <c r="C424" s="291" t="s">
        <v>3366</v>
      </c>
      <c r="D424" s="295">
        <v>0</v>
      </c>
      <c r="E424" s="295">
        <v>0</v>
      </c>
      <c r="F424" s="292">
        <v>150000</v>
      </c>
      <c r="G424" s="292">
        <v>625000</v>
      </c>
      <c r="H424" s="292">
        <v>325000</v>
      </c>
      <c r="I424" s="89"/>
      <c r="J424" s="237"/>
    </row>
    <row r="425" spans="1:10" ht="15.6" x14ac:dyDescent="0.3">
      <c r="A425" s="290">
        <v>7</v>
      </c>
      <c r="B425" s="290">
        <v>22020501</v>
      </c>
      <c r="C425" s="291" t="s">
        <v>3370</v>
      </c>
      <c r="D425" s="295">
        <v>0</v>
      </c>
      <c r="E425" s="295">
        <v>0</v>
      </c>
      <c r="F425" s="292">
        <v>120000</v>
      </c>
      <c r="G425" s="292">
        <v>500000</v>
      </c>
      <c r="H425" s="292">
        <v>400000</v>
      </c>
      <c r="I425" s="89"/>
      <c r="J425" s="237"/>
    </row>
    <row r="426" spans="1:10" ht="15.6" x14ac:dyDescent="0.3">
      <c r="A426" s="290">
        <v>8</v>
      </c>
      <c r="B426" s="290">
        <v>22021001</v>
      </c>
      <c r="C426" s="291" t="s">
        <v>3360</v>
      </c>
      <c r="D426" s="295">
        <v>0</v>
      </c>
      <c r="E426" s="295">
        <v>0</v>
      </c>
      <c r="F426" s="292">
        <v>110000</v>
      </c>
      <c r="G426" s="292">
        <v>457000</v>
      </c>
      <c r="H426" s="292">
        <v>257000</v>
      </c>
      <c r="I426" s="89"/>
      <c r="J426" s="237"/>
    </row>
    <row r="427" spans="1:10" ht="15.6" x14ac:dyDescent="0.3">
      <c r="A427" s="290">
        <v>9</v>
      </c>
      <c r="B427" s="290">
        <v>22021007</v>
      </c>
      <c r="C427" s="291" t="s">
        <v>3362</v>
      </c>
      <c r="D427" s="295">
        <v>0</v>
      </c>
      <c r="E427" s="295">
        <v>0</v>
      </c>
      <c r="F427" s="292">
        <v>100000</v>
      </c>
      <c r="G427" s="292">
        <v>416000</v>
      </c>
      <c r="H427" s="292">
        <v>216000</v>
      </c>
      <c r="I427" s="89"/>
      <c r="J427" s="237"/>
    </row>
    <row r="428" spans="1:10" ht="15.6" x14ac:dyDescent="0.3">
      <c r="A428" s="678" t="s">
        <v>365</v>
      </c>
      <c r="B428" s="678"/>
      <c r="C428" s="678"/>
      <c r="D428" s="296">
        <v>0</v>
      </c>
      <c r="E428" s="296">
        <v>0</v>
      </c>
      <c r="F428" s="293">
        <v>1200000</v>
      </c>
      <c r="G428" s="293">
        <v>5000000</v>
      </c>
      <c r="H428" s="293">
        <f>SUM(H419:H427)</f>
        <v>2600000</v>
      </c>
      <c r="I428" s="89"/>
      <c r="J428" s="293"/>
    </row>
    <row r="429" spans="1:10" ht="15.6" x14ac:dyDescent="0.3">
      <c r="A429" s="679" t="s">
        <v>3423</v>
      </c>
      <c r="B429" s="679"/>
      <c r="C429" s="679"/>
      <c r="D429" s="293">
        <f>D428+D417+D408+D397+D385+D374+D362+D351+D340+D329+D316+D305+D294+D283+D270+D258+D246+D234+D221</f>
        <v>108622618</v>
      </c>
      <c r="E429" s="293">
        <f>E428+E417+E408+E397+E385+E374+E362+E351+E340+E329+E316+E305+E294+E283+E270+E258+E246+E234+E221</f>
        <v>111015077</v>
      </c>
      <c r="F429" s="293">
        <f>F428+F417+F408+F397+F385+F374+F362+F351+F340+F329+F316+F305+F294+F283+F270+F258+F246+F234+F221</f>
        <v>201000000</v>
      </c>
      <c r="G429" s="293">
        <f>G428+G417+G408+G397+G385+G374+G362+G351+G340+G329+G316+G305+G294+G283+G270+G258+G246+G234+G221</f>
        <v>183500000</v>
      </c>
      <c r="H429" s="293">
        <f>H428+H417+H408+H397+H385+H374+H362+H351+H340+H329+H316+H305+H294+H283+H270+H258+H246+H234+H221</f>
        <v>168090000</v>
      </c>
      <c r="I429" s="89"/>
      <c r="J429" s="293"/>
    </row>
    <row r="430" spans="1:10" ht="15.6" x14ac:dyDescent="0.3">
      <c r="A430" s="680" t="s">
        <v>3420</v>
      </c>
      <c r="B430" s="680"/>
      <c r="C430" s="680"/>
      <c r="D430" s="680"/>
      <c r="E430" s="680"/>
      <c r="F430" s="680"/>
      <c r="G430" s="680"/>
      <c r="H430" s="680"/>
      <c r="I430" s="680"/>
      <c r="J430" s="680"/>
    </row>
    <row r="431" spans="1:10" s="83" customFormat="1" ht="15.6" x14ac:dyDescent="0.3">
      <c r="A431" s="288">
        <v>1</v>
      </c>
      <c r="B431" s="288">
        <v>52100100100</v>
      </c>
      <c r="C431" s="677" t="s">
        <v>1154</v>
      </c>
      <c r="D431" s="677"/>
      <c r="E431" s="677"/>
      <c r="F431" s="677"/>
      <c r="G431" s="677"/>
      <c r="H431" s="677"/>
      <c r="I431" s="677"/>
      <c r="J431" s="677"/>
    </row>
    <row r="432" spans="1:10" s="83" customFormat="1" ht="15.6" x14ac:dyDescent="0.3">
      <c r="A432" s="290">
        <v>1</v>
      </c>
      <c r="B432" s="290">
        <v>22020102</v>
      </c>
      <c r="C432" s="291" t="s">
        <v>3349</v>
      </c>
      <c r="D432" s="292">
        <v>4135000</v>
      </c>
      <c r="E432" s="292">
        <v>2400000</v>
      </c>
      <c r="F432" s="292">
        <v>5000000</v>
      </c>
      <c r="G432" s="292">
        <v>5000000</v>
      </c>
      <c r="H432" s="292">
        <v>4300000</v>
      </c>
      <c r="I432" s="89"/>
      <c r="J432" s="237"/>
    </row>
    <row r="433" spans="1:10" s="83" customFormat="1" ht="15.6" x14ac:dyDescent="0.3">
      <c r="A433" s="290">
        <v>2</v>
      </c>
      <c r="B433" s="290">
        <v>22020201</v>
      </c>
      <c r="C433" s="291" t="s">
        <v>3363</v>
      </c>
      <c r="D433" s="292">
        <v>242000</v>
      </c>
      <c r="E433" s="292">
        <v>187200</v>
      </c>
      <c r="F433" s="292">
        <v>390000</v>
      </c>
      <c r="G433" s="292">
        <v>390000</v>
      </c>
      <c r="H433" s="292">
        <v>390000</v>
      </c>
      <c r="I433" s="89"/>
      <c r="J433" s="237"/>
    </row>
    <row r="434" spans="1:10" s="83" customFormat="1" ht="15.6" x14ac:dyDescent="0.3">
      <c r="A434" s="290">
        <v>3</v>
      </c>
      <c r="B434" s="290">
        <v>22020202</v>
      </c>
      <c r="C434" s="291" t="s">
        <v>3350</v>
      </c>
      <c r="D434" s="292">
        <v>291000</v>
      </c>
      <c r="E434" s="292">
        <v>144000</v>
      </c>
      <c r="F434" s="292">
        <v>300000</v>
      </c>
      <c r="G434" s="292">
        <v>300000</v>
      </c>
      <c r="H434" s="292">
        <v>300000</v>
      </c>
      <c r="I434" s="89"/>
      <c r="J434" s="237"/>
    </row>
    <row r="435" spans="1:10" s="83" customFormat="1" ht="15.6" x14ac:dyDescent="0.3">
      <c r="A435" s="290">
        <v>4</v>
      </c>
      <c r="B435" s="290">
        <v>22020301</v>
      </c>
      <c r="C435" s="291" t="s">
        <v>3352</v>
      </c>
      <c r="D435" s="292">
        <v>716000</v>
      </c>
      <c r="E435" s="292">
        <v>1560000</v>
      </c>
      <c r="F435" s="292">
        <v>2000000</v>
      </c>
      <c r="G435" s="292">
        <v>2000000</v>
      </c>
      <c r="H435" s="292">
        <v>2000000</v>
      </c>
      <c r="I435" s="89"/>
      <c r="J435" s="237"/>
    </row>
    <row r="436" spans="1:10" s="83" customFormat="1" ht="15.6" x14ac:dyDescent="0.3">
      <c r="A436" s="290">
        <v>5</v>
      </c>
      <c r="B436" s="290">
        <v>22020305</v>
      </c>
      <c r="C436" s="291" t="s">
        <v>3355</v>
      </c>
      <c r="D436" s="292">
        <v>394500</v>
      </c>
      <c r="E436" s="292">
        <v>480000</v>
      </c>
      <c r="F436" s="292">
        <v>1000000</v>
      </c>
      <c r="G436" s="292">
        <v>1000000</v>
      </c>
      <c r="H436" s="292">
        <v>1000000</v>
      </c>
      <c r="I436" s="89"/>
      <c r="J436" s="237"/>
    </row>
    <row r="437" spans="1:10" s="83" customFormat="1" ht="16.8" x14ac:dyDescent="0.3">
      <c r="A437" s="290">
        <v>6</v>
      </c>
      <c r="B437" s="290">
        <v>22020401</v>
      </c>
      <c r="C437" s="291" t="s">
        <v>3356</v>
      </c>
      <c r="D437" s="292">
        <v>878000</v>
      </c>
      <c r="E437" s="292">
        <v>1200000</v>
      </c>
      <c r="F437" s="292">
        <v>2500000</v>
      </c>
      <c r="G437" s="292">
        <v>2500000</v>
      </c>
      <c r="H437" s="292">
        <v>2500000</v>
      </c>
      <c r="I437" s="89"/>
      <c r="J437" s="237"/>
    </row>
    <row r="438" spans="1:10" s="83" customFormat="1" ht="15.6" x14ac:dyDescent="0.3">
      <c r="A438" s="290">
        <v>7</v>
      </c>
      <c r="B438" s="290">
        <v>22020402</v>
      </c>
      <c r="C438" s="291" t="s">
        <v>3366</v>
      </c>
      <c r="D438" s="292">
        <v>954000</v>
      </c>
      <c r="E438" s="292">
        <v>629088</v>
      </c>
      <c r="F438" s="292">
        <v>1310601.6399999999</v>
      </c>
      <c r="G438" s="292">
        <v>1310601.6399999999</v>
      </c>
      <c r="H438" s="292">
        <v>1310601.6399999999</v>
      </c>
      <c r="I438" s="89"/>
      <c r="J438" s="237"/>
    </row>
    <row r="439" spans="1:10" s="83" customFormat="1" ht="15.6" x14ac:dyDescent="0.3">
      <c r="A439" s="290">
        <v>8</v>
      </c>
      <c r="B439" s="290">
        <v>22020501</v>
      </c>
      <c r="C439" s="291" t="s">
        <v>3370</v>
      </c>
      <c r="D439" s="292">
        <v>691000</v>
      </c>
      <c r="E439" s="292">
        <v>960000</v>
      </c>
      <c r="F439" s="292">
        <v>2000000</v>
      </c>
      <c r="G439" s="292">
        <v>2000000</v>
      </c>
      <c r="H439" s="292">
        <v>2000000</v>
      </c>
      <c r="I439" s="89"/>
      <c r="J439" s="237"/>
    </row>
    <row r="440" spans="1:10" s="83" customFormat="1" ht="15.6" x14ac:dyDescent="0.3">
      <c r="A440" s="290">
        <v>9</v>
      </c>
      <c r="B440" s="290">
        <v>22021001</v>
      </c>
      <c r="C440" s="291" t="s">
        <v>3360</v>
      </c>
      <c r="D440" s="292">
        <v>728000</v>
      </c>
      <c r="E440" s="292">
        <v>239712</v>
      </c>
      <c r="F440" s="292">
        <v>499398.36</v>
      </c>
      <c r="G440" s="292">
        <v>499398.36</v>
      </c>
      <c r="H440" s="292">
        <v>499398.36</v>
      </c>
      <c r="I440" s="89"/>
      <c r="J440" s="237"/>
    </row>
    <row r="441" spans="1:10" s="83" customFormat="1" ht="15.6" x14ac:dyDescent="0.3">
      <c r="A441" s="678" t="s">
        <v>365</v>
      </c>
      <c r="B441" s="678"/>
      <c r="C441" s="678"/>
      <c r="D441" s="293">
        <v>9029500</v>
      </c>
      <c r="E441" s="293">
        <v>7800000</v>
      </c>
      <c r="F441" s="293">
        <v>15000000</v>
      </c>
      <c r="G441" s="293">
        <v>15000000</v>
      </c>
      <c r="H441" s="293">
        <f>SUM(H432:H440)</f>
        <v>14300000</v>
      </c>
      <c r="I441" s="89"/>
      <c r="J441" s="237"/>
    </row>
    <row r="442" spans="1:10" s="83" customFormat="1" ht="15.6" x14ac:dyDescent="0.3">
      <c r="A442" s="288">
        <v>2</v>
      </c>
      <c r="B442" s="288">
        <v>52100300100</v>
      </c>
      <c r="C442" s="677" t="s">
        <v>2491</v>
      </c>
      <c r="D442" s="677"/>
      <c r="E442" s="677"/>
      <c r="F442" s="677"/>
      <c r="G442" s="677"/>
      <c r="H442" s="677"/>
      <c r="I442" s="677"/>
      <c r="J442" s="677"/>
    </row>
    <row r="443" spans="1:10" s="83" customFormat="1" ht="15.6" x14ac:dyDescent="0.3">
      <c r="A443" s="290">
        <v>1</v>
      </c>
      <c r="B443" s="290">
        <v>22020102</v>
      </c>
      <c r="C443" s="291" t="s">
        <v>3349</v>
      </c>
      <c r="D443" s="292">
        <v>2478950</v>
      </c>
      <c r="E443" s="292">
        <v>1830000</v>
      </c>
      <c r="F443" s="292">
        <v>3500000</v>
      </c>
      <c r="G443" s="292">
        <v>2275000</v>
      </c>
      <c r="H443" s="292">
        <v>2275000</v>
      </c>
      <c r="I443" s="89"/>
      <c r="J443" s="237"/>
    </row>
    <row r="444" spans="1:10" s="83" customFormat="1" ht="15.6" x14ac:dyDescent="0.3">
      <c r="A444" s="290">
        <v>2</v>
      </c>
      <c r="B444" s="290">
        <v>22020201</v>
      </c>
      <c r="C444" s="291" t="s">
        <v>3363</v>
      </c>
      <c r="D444" s="292">
        <v>395370</v>
      </c>
      <c r="E444" s="292">
        <v>195000</v>
      </c>
      <c r="F444" s="292">
        <v>500000</v>
      </c>
      <c r="G444" s="292">
        <v>400000</v>
      </c>
      <c r="H444" s="292">
        <v>400000</v>
      </c>
      <c r="I444" s="89"/>
      <c r="J444" s="237"/>
    </row>
    <row r="445" spans="1:10" s="83" customFormat="1" ht="15.6" x14ac:dyDescent="0.3">
      <c r="A445" s="290">
        <v>3</v>
      </c>
      <c r="B445" s="290">
        <v>22020202</v>
      </c>
      <c r="C445" s="291" t="s">
        <v>3350</v>
      </c>
      <c r="D445" s="292">
        <v>407730</v>
      </c>
      <c r="E445" s="292">
        <v>230000</v>
      </c>
      <c r="F445" s="292">
        <v>600000</v>
      </c>
      <c r="G445" s="292">
        <v>480000</v>
      </c>
      <c r="H445" s="292">
        <v>480000</v>
      </c>
      <c r="I445" s="89"/>
      <c r="J445" s="237"/>
    </row>
    <row r="446" spans="1:10" s="83" customFormat="1" ht="15.6" x14ac:dyDescent="0.3">
      <c r="A446" s="290">
        <v>4</v>
      </c>
      <c r="B446" s="290">
        <v>22020301</v>
      </c>
      <c r="C446" s="291" t="s">
        <v>3352</v>
      </c>
      <c r="D446" s="292">
        <v>355630</v>
      </c>
      <c r="E446" s="292">
        <v>200000</v>
      </c>
      <c r="F446" s="292">
        <v>500000</v>
      </c>
      <c r="G446" s="292">
        <v>300000</v>
      </c>
      <c r="H446" s="292">
        <v>300000</v>
      </c>
      <c r="I446" s="89"/>
      <c r="J446" s="237"/>
    </row>
    <row r="447" spans="1:10" s="83" customFormat="1" ht="15.6" x14ac:dyDescent="0.3">
      <c r="A447" s="290">
        <v>5</v>
      </c>
      <c r="B447" s="290">
        <v>22020305</v>
      </c>
      <c r="C447" s="291" t="s">
        <v>3355</v>
      </c>
      <c r="D447" s="292">
        <v>283315</v>
      </c>
      <c r="E447" s="292">
        <v>120000</v>
      </c>
      <c r="F447" s="292">
        <v>300000</v>
      </c>
      <c r="G447" s="292">
        <v>660000</v>
      </c>
      <c r="H447" s="292">
        <v>660000</v>
      </c>
      <c r="I447" s="89"/>
      <c r="J447" s="237"/>
    </row>
    <row r="448" spans="1:10" s="83" customFormat="1" ht="16.8" x14ac:dyDescent="0.3">
      <c r="A448" s="290">
        <v>6</v>
      </c>
      <c r="B448" s="290">
        <v>22020401</v>
      </c>
      <c r="C448" s="291" t="s">
        <v>3356</v>
      </c>
      <c r="D448" s="292">
        <v>269315</v>
      </c>
      <c r="E448" s="292">
        <v>135000</v>
      </c>
      <c r="F448" s="292">
        <v>300000</v>
      </c>
      <c r="G448" s="292">
        <v>300000</v>
      </c>
      <c r="H448" s="292">
        <v>300000</v>
      </c>
      <c r="I448" s="89"/>
      <c r="J448" s="237"/>
    </row>
    <row r="449" spans="1:10" s="83" customFormat="1" ht="15.6" x14ac:dyDescent="0.3">
      <c r="A449" s="290">
        <v>7</v>
      </c>
      <c r="B449" s="290">
        <v>22020402</v>
      </c>
      <c r="C449" s="291" t="s">
        <v>3366</v>
      </c>
      <c r="D449" s="292">
        <v>304070</v>
      </c>
      <c r="E449" s="292">
        <v>160000</v>
      </c>
      <c r="F449" s="292">
        <v>420000</v>
      </c>
      <c r="G449" s="292">
        <v>240000</v>
      </c>
      <c r="H449" s="292">
        <v>240000</v>
      </c>
      <c r="I449" s="89"/>
      <c r="J449" s="237"/>
    </row>
    <row r="450" spans="1:10" s="83" customFormat="1" ht="15.6" x14ac:dyDescent="0.3">
      <c r="A450" s="290">
        <v>8</v>
      </c>
      <c r="B450" s="290">
        <v>22020501</v>
      </c>
      <c r="C450" s="291" t="s">
        <v>3370</v>
      </c>
      <c r="D450" s="292">
        <v>287670</v>
      </c>
      <c r="E450" s="292">
        <v>160000</v>
      </c>
      <c r="F450" s="292">
        <v>400000</v>
      </c>
      <c r="G450" s="292">
        <v>400000</v>
      </c>
      <c r="H450" s="292">
        <v>800000</v>
      </c>
      <c r="I450" s="89"/>
      <c r="J450" s="237"/>
    </row>
    <row r="451" spans="1:10" s="83" customFormat="1" ht="15.6" x14ac:dyDescent="0.3">
      <c r="A451" s="290">
        <v>9</v>
      </c>
      <c r="B451" s="290">
        <v>22020901</v>
      </c>
      <c r="C451" s="291" t="s">
        <v>3374</v>
      </c>
      <c r="D451" s="295">
        <v>292</v>
      </c>
      <c r="E451" s="295">
        <v>0</v>
      </c>
      <c r="F451" s="292">
        <v>20000</v>
      </c>
      <c r="G451" s="292">
        <v>5000</v>
      </c>
      <c r="H451" s="292">
        <v>5000</v>
      </c>
      <c r="I451" s="89"/>
      <c r="J451" s="237"/>
    </row>
    <row r="452" spans="1:10" s="83" customFormat="1" ht="15.6" x14ac:dyDescent="0.3">
      <c r="A452" s="290">
        <v>10</v>
      </c>
      <c r="B452" s="290">
        <v>22021001</v>
      </c>
      <c r="C452" s="291" t="s">
        <v>3360</v>
      </c>
      <c r="D452" s="292">
        <v>200000</v>
      </c>
      <c r="E452" s="292">
        <v>140000</v>
      </c>
      <c r="F452" s="292">
        <v>240000</v>
      </c>
      <c r="G452" s="292">
        <v>240000</v>
      </c>
      <c r="H452" s="292">
        <v>240000</v>
      </c>
      <c r="I452" s="89"/>
      <c r="J452" s="237"/>
    </row>
    <row r="453" spans="1:10" s="83" customFormat="1" ht="15.6" x14ac:dyDescent="0.3">
      <c r="A453" s="290">
        <v>11</v>
      </c>
      <c r="B453" s="290">
        <v>22021007</v>
      </c>
      <c r="C453" s="291" t="s">
        <v>3362</v>
      </c>
      <c r="D453" s="292">
        <v>790650</v>
      </c>
      <c r="E453" s="292">
        <v>505000</v>
      </c>
      <c r="F453" s="292">
        <v>1220000</v>
      </c>
      <c r="G453" s="292">
        <v>700000</v>
      </c>
      <c r="H453" s="292">
        <v>700000</v>
      </c>
      <c r="I453" s="89"/>
      <c r="J453" s="237"/>
    </row>
    <row r="454" spans="1:10" s="83" customFormat="1" ht="15.6" x14ac:dyDescent="0.3">
      <c r="A454" s="678" t="s">
        <v>365</v>
      </c>
      <c r="B454" s="678"/>
      <c r="C454" s="678"/>
      <c r="D454" s="293">
        <v>5772992</v>
      </c>
      <c r="E454" s="293">
        <v>3675000</v>
      </c>
      <c r="F454" s="293">
        <v>8000000</v>
      </c>
      <c r="G454" s="293">
        <v>6000000</v>
      </c>
      <c r="H454" s="297">
        <f>SUM(H443:H453)</f>
        <v>6400000</v>
      </c>
      <c r="I454" s="89"/>
      <c r="J454" s="237"/>
    </row>
    <row r="455" spans="1:10" s="83" customFormat="1" ht="15.6" x14ac:dyDescent="0.3">
      <c r="A455" s="288">
        <v>3</v>
      </c>
      <c r="B455" s="288">
        <v>52110200100</v>
      </c>
      <c r="C455" s="677" t="s">
        <v>567</v>
      </c>
      <c r="D455" s="677"/>
      <c r="E455" s="677"/>
      <c r="F455" s="677"/>
      <c r="G455" s="677"/>
      <c r="H455" s="677"/>
      <c r="I455" s="677"/>
      <c r="J455" s="677"/>
    </row>
    <row r="456" spans="1:10" s="83" customFormat="1" ht="15.6" x14ac:dyDescent="0.3">
      <c r="A456" s="290">
        <v>1</v>
      </c>
      <c r="B456" s="290">
        <v>22020102</v>
      </c>
      <c r="C456" s="291" t="s">
        <v>3349</v>
      </c>
      <c r="D456" s="292">
        <v>3540000</v>
      </c>
      <c r="E456" s="292">
        <v>1578500</v>
      </c>
      <c r="F456" s="292">
        <v>4669511</v>
      </c>
      <c r="G456" s="292">
        <v>3669511</v>
      </c>
      <c r="H456" s="292">
        <v>2669511</v>
      </c>
      <c r="I456" s="98"/>
      <c r="J456" s="237"/>
    </row>
    <row r="457" spans="1:10" s="83" customFormat="1" ht="15.6" x14ac:dyDescent="0.3">
      <c r="A457" s="290">
        <v>2</v>
      </c>
      <c r="B457" s="290">
        <v>22020201</v>
      </c>
      <c r="C457" s="291" t="s">
        <v>3363</v>
      </c>
      <c r="D457" s="292">
        <v>40000</v>
      </c>
      <c r="E457" s="292">
        <v>72000</v>
      </c>
      <c r="F457" s="292">
        <v>755556</v>
      </c>
      <c r="G457" s="292">
        <v>1255556</v>
      </c>
      <c r="H457" s="292">
        <v>1255556</v>
      </c>
      <c r="I457" s="127"/>
      <c r="J457" s="237"/>
    </row>
    <row r="458" spans="1:10" s="83" customFormat="1" ht="15.6" x14ac:dyDescent="0.3">
      <c r="A458" s="290">
        <v>3</v>
      </c>
      <c r="B458" s="290">
        <v>22020202</v>
      </c>
      <c r="C458" s="291" t="s">
        <v>3350</v>
      </c>
      <c r="D458" s="292">
        <v>637000</v>
      </c>
      <c r="E458" s="292">
        <v>165665</v>
      </c>
      <c r="F458" s="292">
        <v>345600</v>
      </c>
      <c r="G458" s="292">
        <v>345600</v>
      </c>
      <c r="H458" s="292">
        <v>345600</v>
      </c>
      <c r="I458" s="89"/>
      <c r="J458" s="237"/>
    </row>
    <row r="459" spans="1:10" s="83" customFormat="1" ht="15.6" x14ac:dyDescent="0.3">
      <c r="A459" s="290">
        <v>4</v>
      </c>
      <c r="B459" s="290">
        <v>22020301</v>
      </c>
      <c r="C459" s="291" t="s">
        <v>3352</v>
      </c>
      <c r="D459" s="292">
        <v>124000</v>
      </c>
      <c r="E459" s="292">
        <v>110000</v>
      </c>
      <c r="F459" s="292">
        <v>888889</v>
      </c>
      <c r="G459" s="292">
        <v>888889</v>
      </c>
      <c r="H459" s="292">
        <v>888889</v>
      </c>
      <c r="I459" s="89"/>
      <c r="J459" s="237"/>
    </row>
    <row r="460" spans="1:10" s="83" customFormat="1" ht="15.6" x14ac:dyDescent="0.3">
      <c r="A460" s="290">
        <v>5</v>
      </c>
      <c r="B460" s="290">
        <v>22020305</v>
      </c>
      <c r="C460" s="291" t="s">
        <v>3355</v>
      </c>
      <c r="D460" s="292">
        <v>223150</v>
      </c>
      <c r="E460" s="292">
        <v>1200000</v>
      </c>
      <c r="F460" s="292">
        <v>2188800</v>
      </c>
      <c r="G460" s="292">
        <v>2188800</v>
      </c>
      <c r="H460" s="292">
        <v>1838800</v>
      </c>
      <c r="I460" s="89"/>
      <c r="J460" s="237"/>
    </row>
    <row r="461" spans="1:10" s="83" customFormat="1" ht="16.8" x14ac:dyDescent="0.3">
      <c r="A461" s="290">
        <v>6</v>
      </c>
      <c r="B461" s="290">
        <v>22020401</v>
      </c>
      <c r="C461" s="291" t="s">
        <v>3356</v>
      </c>
      <c r="D461" s="292">
        <v>65250</v>
      </c>
      <c r="E461" s="292">
        <v>66500</v>
      </c>
      <c r="F461" s="292">
        <v>1173333</v>
      </c>
      <c r="G461" s="292">
        <v>1433333</v>
      </c>
      <c r="H461" s="292">
        <v>1433333</v>
      </c>
      <c r="I461" s="89"/>
      <c r="J461" s="237"/>
    </row>
    <row r="462" spans="1:10" s="83" customFormat="1" ht="15.6" x14ac:dyDescent="0.3">
      <c r="A462" s="290">
        <v>7</v>
      </c>
      <c r="B462" s="290">
        <v>22020402</v>
      </c>
      <c r="C462" s="291" t="s">
        <v>3366</v>
      </c>
      <c r="D462" s="292">
        <v>20600</v>
      </c>
      <c r="E462" s="292">
        <v>110000</v>
      </c>
      <c r="F462" s="292">
        <v>921600</v>
      </c>
      <c r="G462" s="292">
        <v>921600</v>
      </c>
      <c r="H462" s="292">
        <v>921600</v>
      </c>
      <c r="I462" s="98"/>
      <c r="J462" s="237"/>
    </row>
    <row r="463" spans="1:10" s="83" customFormat="1" ht="15.6" x14ac:dyDescent="0.3">
      <c r="A463" s="290">
        <v>8</v>
      </c>
      <c r="B463" s="290">
        <v>22020501</v>
      </c>
      <c r="C463" s="291" t="s">
        <v>3370</v>
      </c>
      <c r="D463" s="295">
        <v>0</v>
      </c>
      <c r="E463" s="292">
        <v>960000</v>
      </c>
      <c r="F463" s="292">
        <v>2488889</v>
      </c>
      <c r="G463" s="292">
        <v>3988889</v>
      </c>
      <c r="H463" s="292">
        <v>988889</v>
      </c>
      <c r="I463" s="85"/>
      <c r="J463" s="237"/>
    </row>
    <row r="464" spans="1:10" s="83" customFormat="1" ht="15.6" x14ac:dyDescent="0.3">
      <c r="A464" s="290">
        <v>9</v>
      </c>
      <c r="B464" s="290">
        <v>22021001</v>
      </c>
      <c r="C464" s="291" t="s">
        <v>3360</v>
      </c>
      <c r="D464" s="292">
        <v>433000</v>
      </c>
      <c r="E464" s="292">
        <v>70000</v>
      </c>
      <c r="F464" s="292">
        <v>1234489</v>
      </c>
      <c r="G464" s="292">
        <v>874489</v>
      </c>
      <c r="H464" s="292">
        <v>874489</v>
      </c>
      <c r="I464" s="11"/>
      <c r="J464" s="237"/>
    </row>
    <row r="465" spans="1:10" s="83" customFormat="1" ht="15.6" x14ac:dyDescent="0.3">
      <c r="A465" s="290">
        <v>10</v>
      </c>
      <c r="B465" s="290">
        <v>22021007</v>
      </c>
      <c r="C465" s="291" t="s">
        <v>3362</v>
      </c>
      <c r="D465" s="292">
        <v>897000</v>
      </c>
      <c r="E465" s="292">
        <v>462335</v>
      </c>
      <c r="F465" s="292">
        <v>1333333</v>
      </c>
      <c r="G465" s="292">
        <v>1633333</v>
      </c>
      <c r="H465" s="292">
        <v>1633333</v>
      </c>
      <c r="I465" s="11"/>
      <c r="J465" s="237"/>
    </row>
    <row r="466" spans="1:10" s="83" customFormat="1" ht="15.6" x14ac:dyDescent="0.3">
      <c r="A466" s="290">
        <v>11</v>
      </c>
      <c r="B466" s="290">
        <v>41040105</v>
      </c>
      <c r="C466" s="291" t="s">
        <v>3382</v>
      </c>
      <c r="D466" s="292">
        <v>20000</v>
      </c>
      <c r="E466" s="295">
        <v>0</v>
      </c>
      <c r="F466" s="295">
        <v>0</v>
      </c>
      <c r="G466" s="292">
        <v>800000</v>
      </c>
      <c r="H466" s="292">
        <v>800000</v>
      </c>
      <c r="I466" s="11"/>
      <c r="J466" s="237"/>
    </row>
    <row r="467" spans="1:10" s="83" customFormat="1" ht="15.6" x14ac:dyDescent="0.3">
      <c r="A467" s="678" t="s">
        <v>365</v>
      </c>
      <c r="B467" s="678"/>
      <c r="C467" s="678"/>
      <c r="D467" s="293">
        <v>6000000</v>
      </c>
      <c r="E467" s="293">
        <v>4795000</v>
      </c>
      <c r="F467" s="293">
        <v>16000000</v>
      </c>
      <c r="G467" s="293">
        <v>18000000</v>
      </c>
      <c r="H467" s="293">
        <f>SUM(H456:H466)</f>
        <v>13650000</v>
      </c>
      <c r="I467" s="11"/>
      <c r="J467" s="237"/>
    </row>
    <row r="468" spans="1:10" s="83" customFormat="1" ht="15.6" x14ac:dyDescent="0.3">
      <c r="A468" s="288">
        <v>4</v>
      </c>
      <c r="B468" s="288">
        <v>52110300100</v>
      </c>
      <c r="C468" s="677" t="s">
        <v>214</v>
      </c>
      <c r="D468" s="677"/>
      <c r="E468" s="677"/>
      <c r="F468" s="677"/>
      <c r="G468" s="677"/>
      <c r="H468" s="677"/>
      <c r="I468" s="11"/>
      <c r="J468" s="237"/>
    </row>
    <row r="469" spans="1:10" s="83" customFormat="1" ht="15.6" x14ac:dyDescent="0.3">
      <c r="A469" s="290">
        <v>1</v>
      </c>
      <c r="B469" s="290">
        <v>22020102</v>
      </c>
      <c r="C469" s="291" t="s">
        <v>3349</v>
      </c>
      <c r="D469" s="292">
        <v>100000</v>
      </c>
      <c r="E469" s="292">
        <v>700000</v>
      </c>
      <c r="F469" s="292">
        <v>1300000</v>
      </c>
      <c r="G469" s="292">
        <v>1300000</v>
      </c>
      <c r="H469" s="292">
        <v>1000000</v>
      </c>
      <c r="I469" s="11"/>
      <c r="J469" s="237"/>
    </row>
    <row r="470" spans="1:10" s="83" customFormat="1" ht="15.6" x14ac:dyDescent="0.3">
      <c r="A470" s="290">
        <v>2</v>
      </c>
      <c r="B470" s="290">
        <v>22020202</v>
      </c>
      <c r="C470" s="291" t="s">
        <v>3350</v>
      </c>
      <c r="D470" s="292">
        <v>70000</v>
      </c>
      <c r="E470" s="292">
        <v>80000</v>
      </c>
      <c r="F470" s="292">
        <v>109700</v>
      </c>
      <c r="G470" s="292">
        <v>109700</v>
      </c>
      <c r="H470" s="292">
        <v>109700</v>
      </c>
      <c r="I470" s="11"/>
      <c r="J470" s="237"/>
    </row>
    <row r="471" spans="1:10" s="83" customFormat="1" ht="15.6" x14ac:dyDescent="0.3">
      <c r="A471" s="290">
        <v>3</v>
      </c>
      <c r="B471" s="290">
        <v>22020301</v>
      </c>
      <c r="C471" s="291" t="s">
        <v>3352</v>
      </c>
      <c r="D471" s="292">
        <v>80000</v>
      </c>
      <c r="E471" s="292">
        <v>300000</v>
      </c>
      <c r="F471" s="292">
        <v>380000</v>
      </c>
      <c r="G471" s="292">
        <v>380000</v>
      </c>
      <c r="H471" s="292">
        <v>380000</v>
      </c>
      <c r="I471" s="11"/>
      <c r="J471" s="237"/>
    </row>
    <row r="472" spans="1:10" s="83" customFormat="1" ht="15.6" x14ac:dyDescent="0.3">
      <c r="A472" s="290">
        <v>4</v>
      </c>
      <c r="B472" s="290">
        <v>22020305</v>
      </c>
      <c r="C472" s="291" t="s">
        <v>3355</v>
      </c>
      <c r="D472" s="292">
        <v>40000</v>
      </c>
      <c r="E472" s="292">
        <v>20000</v>
      </c>
      <c r="F472" s="292">
        <v>140000</v>
      </c>
      <c r="G472" s="292">
        <v>140000</v>
      </c>
      <c r="H472" s="292">
        <v>140000</v>
      </c>
      <c r="I472" s="11"/>
      <c r="J472" s="237"/>
    </row>
    <row r="473" spans="1:10" s="83" customFormat="1" ht="16.8" x14ac:dyDescent="0.3">
      <c r="A473" s="290">
        <v>5</v>
      </c>
      <c r="B473" s="290">
        <v>22020401</v>
      </c>
      <c r="C473" s="291" t="s">
        <v>3356</v>
      </c>
      <c r="D473" s="292">
        <v>50300</v>
      </c>
      <c r="E473" s="292">
        <v>550000</v>
      </c>
      <c r="F473" s="292">
        <v>1000300</v>
      </c>
      <c r="G473" s="292">
        <v>1000000</v>
      </c>
      <c r="H473" s="292">
        <v>600000</v>
      </c>
      <c r="I473" s="11"/>
      <c r="J473" s="237"/>
    </row>
    <row r="474" spans="1:10" s="83" customFormat="1" ht="15.6" x14ac:dyDescent="0.3">
      <c r="A474" s="290">
        <v>6</v>
      </c>
      <c r="B474" s="290">
        <v>22020402</v>
      </c>
      <c r="C474" s="291" t="s">
        <v>3366</v>
      </c>
      <c r="D474" s="292">
        <v>10000</v>
      </c>
      <c r="E474" s="292">
        <v>150000</v>
      </c>
      <c r="F474" s="292">
        <v>400000</v>
      </c>
      <c r="G474" s="292">
        <v>400000</v>
      </c>
      <c r="H474" s="292">
        <v>400000</v>
      </c>
      <c r="I474" s="11"/>
      <c r="J474" s="237"/>
    </row>
    <row r="475" spans="1:10" s="83" customFormat="1" ht="15.6" x14ac:dyDescent="0.3">
      <c r="A475" s="290">
        <v>7</v>
      </c>
      <c r="B475" s="290">
        <v>22020501</v>
      </c>
      <c r="C475" s="291" t="s">
        <v>3370</v>
      </c>
      <c r="D475" s="292">
        <v>396700</v>
      </c>
      <c r="E475" s="292">
        <v>400000</v>
      </c>
      <c r="F475" s="292">
        <v>1300000</v>
      </c>
      <c r="G475" s="292">
        <v>1300000</v>
      </c>
      <c r="H475" s="292">
        <v>900000</v>
      </c>
      <c r="I475" s="11"/>
      <c r="J475" s="237"/>
    </row>
    <row r="476" spans="1:10" s="83" customFormat="1" ht="15.6" x14ac:dyDescent="0.3">
      <c r="A476" s="290">
        <v>8</v>
      </c>
      <c r="B476" s="290">
        <v>22021001</v>
      </c>
      <c r="C476" s="291" t="s">
        <v>3360</v>
      </c>
      <c r="D476" s="292">
        <v>53000</v>
      </c>
      <c r="E476" s="292">
        <v>150000</v>
      </c>
      <c r="F476" s="292">
        <v>170000</v>
      </c>
      <c r="G476" s="292">
        <v>170000</v>
      </c>
      <c r="H476" s="292">
        <v>170000</v>
      </c>
      <c r="I476" s="11"/>
      <c r="J476" s="237"/>
    </row>
    <row r="477" spans="1:10" s="83" customFormat="1" ht="15.6" x14ac:dyDescent="0.3">
      <c r="A477" s="290">
        <v>9</v>
      </c>
      <c r="B477" s="290">
        <v>22021007</v>
      </c>
      <c r="C477" s="291" t="s">
        <v>3362</v>
      </c>
      <c r="D477" s="292">
        <v>200000</v>
      </c>
      <c r="E477" s="292">
        <v>150000</v>
      </c>
      <c r="F477" s="292">
        <v>200000</v>
      </c>
      <c r="G477" s="292">
        <v>200300</v>
      </c>
      <c r="H477" s="292">
        <v>200300</v>
      </c>
      <c r="I477" s="11"/>
      <c r="J477" s="237"/>
    </row>
    <row r="478" spans="1:10" s="83" customFormat="1" ht="15.6" x14ac:dyDescent="0.3">
      <c r="A478" s="678" t="s">
        <v>365</v>
      </c>
      <c r="B478" s="678"/>
      <c r="C478" s="678"/>
      <c r="D478" s="293">
        <v>1000000</v>
      </c>
      <c r="E478" s="293">
        <v>2500000</v>
      </c>
      <c r="F478" s="293">
        <v>5000000</v>
      </c>
      <c r="G478" s="293">
        <v>5000000</v>
      </c>
      <c r="H478" s="293">
        <f>SUM(H469:H477)</f>
        <v>3900000</v>
      </c>
      <c r="I478" s="11"/>
      <c r="J478" s="237"/>
    </row>
    <row r="479" spans="1:10" s="83" customFormat="1" ht="15.6" x14ac:dyDescent="0.3">
      <c r="A479" s="288">
        <v>5</v>
      </c>
      <c r="B479" s="288">
        <v>52110400100</v>
      </c>
      <c r="C479" s="677" t="s">
        <v>3399</v>
      </c>
      <c r="D479" s="677"/>
      <c r="E479" s="677"/>
      <c r="F479" s="677"/>
      <c r="G479" s="677"/>
      <c r="H479" s="677"/>
      <c r="I479" s="11"/>
      <c r="J479" s="237"/>
    </row>
    <row r="480" spans="1:10" s="83" customFormat="1" ht="15.6" x14ac:dyDescent="0.3">
      <c r="A480" s="290">
        <v>1</v>
      </c>
      <c r="B480" s="290">
        <v>22020101</v>
      </c>
      <c r="C480" s="291" t="s">
        <v>3387</v>
      </c>
      <c r="D480" s="295">
        <v>0</v>
      </c>
      <c r="E480" s="295">
        <v>0</v>
      </c>
      <c r="F480" s="295">
        <v>0</v>
      </c>
      <c r="G480" s="298">
        <v>0</v>
      </c>
      <c r="H480" s="298">
        <v>0</v>
      </c>
      <c r="I480" s="11"/>
      <c r="J480" s="237"/>
    </row>
    <row r="481" spans="1:10" s="83" customFormat="1" ht="15.6" x14ac:dyDescent="0.3">
      <c r="A481" s="290">
        <v>2</v>
      </c>
      <c r="B481" s="290">
        <v>22020102</v>
      </c>
      <c r="C481" s="291" t="s">
        <v>3349</v>
      </c>
      <c r="D481" s="292">
        <v>227000.03</v>
      </c>
      <c r="E481" s="295">
        <v>0</v>
      </c>
      <c r="F481" s="295">
        <v>0</v>
      </c>
      <c r="G481" s="298">
        <v>0</v>
      </c>
      <c r="H481" s="298">
        <v>0</v>
      </c>
      <c r="I481" s="11"/>
      <c r="J481" s="237"/>
    </row>
    <row r="482" spans="1:10" s="83" customFormat="1" ht="15.6" x14ac:dyDescent="0.3">
      <c r="A482" s="290">
        <v>3</v>
      </c>
      <c r="B482" s="290">
        <v>22020201</v>
      </c>
      <c r="C482" s="291" t="s">
        <v>3363</v>
      </c>
      <c r="D482" s="292">
        <v>227000.03</v>
      </c>
      <c r="E482" s="295">
        <v>0</v>
      </c>
      <c r="F482" s="295">
        <v>0</v>
      </c>
      <c r="G482" s="298">
        <v>0</v>
      </c>
      <c r="H482" s="298">
        <v>0</v>
      </c>
      <c r="I482" s="11"/>
      <c r="J482" s="237"/>
    </row>
    <row r="483" spans="1:10" s="83" customFormat="1" ht="15.6" x14ac:dyDescent="0.3">
      <c r="A483" s="290">
        <v>4</v>
      </c>
      <c r="B483" s="290">
        <v>22020202</v>
      </c>
      <c r="C483" s="291" t="s">
        <v>3350</v>
      </c>
      <c r="D483" s="292">
        <v>8750</v>
      </c>
      <c r="E483" s="295">
        <v>0</v>
      </c>
      <c r="F483" s="295">
        <v>0</v>
      </c>
      <c r="G483" s="298">
        <v>0</v>
      </c>
      <c r="H483" s="298">
        <v>0</v>
      </c>
      <c r="I483" s="89">
        <v>0</v>
      </c>
      <c r="J483" s="237"/>
    </row>
    <row r="484" spans="1:10" s="83" customFormat="1" ht="15.6" x14ac:dyDescent="0.3">
      <c r="A484" s="290">
        <v>5</v>
      </c>
      <c r="B484" s="290">
        <v>22020301</v>
      </c>
      <c r="C484" s="291" t="s">
        <v>3352</v>
      </c>
      <c r="D484" s="292">
        <v>81000.03</v>
      </c>
      <c r="E484" s="295">
        <v>0</v>
      </c>
      <c r="F484" s="295">
        <v>0</v>
      </c>
      <c r="G484" s="298">
        <v>0</v>
      </c>
      <c r="H484" s="298">
        <v>0</v>
      </c>
      <c r="I484" s="11"/>
      <c r="J484" s="237"/>
    </row>
    <row r="485" spans="1:10" s="83" customFormat="1" ht="15.6" x14ac:dyDescent="0.3">
      <c r="A485" s="290">
        <v>6</v>
      </c>
      <c r="B485" s="290">
        <v>22020305</v>
      </c>
      <c r="C485" s="291" t="s">
        <v>3355</v>
      </c>
      <c r="D485" s="292">
        <v>13000.03</v>
      </c>
      <c r="E485" s="295">
        <v>0</v>
      </c>
      <c r="F485" s="295">
        <v>0</v>
      </c>
      <c r="G485" s="298">
        <v>0</v>
      </c>
      <c r="H485" s="298">
        <v>0</v>
      </c>
      <c r="I485" s="11"/>
      <c r="J485" s="237"/>
    </row>
    <row r="486" spans="1:10" s="83" customFormat="1" ht="16.8" x14ac:dyDescent="0.3">
      <c r="A486" s="290">
        <v>7</v>
      </c>
      <c r="B486" s="290">
        <v>22020401</v>
      </c>
      <c r="C486" s="291" t="s">
        <v>3356</v>
      </c>
      <c r="D486" s="292">
        <v>185000</v>
      </c>
      <c r="E486" s="295">
        <v>0</v>
      </c>
      <c r="F486" s="295">
        <v>0</v>
      </c>
      <c r="G486" s="298">
        <v>0</v>
      </c>
      <c r="H486" s="298">
        <v>0</v>
      </c>
      <c r="I486" s="167"/>
      <c r="J486" s="237"/>
    </row>
    <row r="487" spans="1:10" s="83" customFormat="1" ht="15.6" x14ac:dyDescent="0.3">
      <c r="A487" s="290">
        <v>8</v>
      </c>
      <c r="B487" s="290">
        <v>22020402</v>
      </c>
      <c r="C487" s="291" t="s">
        <v>3366</v>
      </c>
      <c r="D487" s="292">
        <v>32500.03</v>
      </c>
      <c r="E487" s="295">
        <v>0</v>
      </c>
      <c r="F487" s="295">
        <v>0</v>
      </c>
      <c r="G487" s="298">
        <v>0</v>
      </c>
      <c r="H487" s="298">
        <v>0</v>
      </c>
      <c r="I487" s="127"/>
      <c r="J487" s="237"/>
    </row>
    <row r="488" spans="1:10" s="83" customFormat="1" ht="15.6" x14ac:dyDescent="0.3">
      <c r="A488" s="290">
        <v>9</v>
      </c>
      <c r="B488" s="290">
        <v>22020501</v>
      </c>
      <c r="C488" s="291" t="s">
        <v>3370</v>
      </c>
      <c r="D488" s="292">
        <v>81249.850000000006</v>
      </c>
      <c r="E488" s="295">
        <v>0</v>
      </c>
      <c r="F488" s="295">
        <v>0</v>
      </c>
      <c r="G488" s="298">
        <v>0</v>
      </c>
      <c r="H488" s="298">
        <v>0</v>
      </c>
      <c r="I488" s="89"/>
      <c r="J488" s="237"/>
    </row>
    <row r="489" spans="1:10" s="83" customFormat="1" ht="15.6" x14ac:dyDescent="0.3">
      <c r="A489" s="290">
        <v>10</v>
      </c>
      <c r="B489" s="290">
        <v>22021001</v>
      </c>
      <c r="C489" s="291" t="s">
        <v>3360</v>
      </c>
      <c r="D489" s="292">
        <v>19500</v>
      </c>
      <c r="E489" s="295">
        <v>0</v>
      </c>
      <c r="F489" s="295">
        <v>0</v>
      </c>
      <c r="G489" s="298">
        <v>0</v>
      </c>
      <c r="H489" s="298">
        <v>0</v>
      </c>
      <c r="I489" s="89"/>
      <c r="J489" s="237"/>
    </row>
    <row r="490" spans="1:10" s="83" customFormat="1" ht="15.6" x14ac:dyDescent="0.3">
      <c r="A490" s="678" t="s">
        <v>365</v>
      </c>
      <c r="B490" s="678"/>
      <c r="C490" s="678"/>
      <c r="D490" s="293">
        <v>875000</v>
      </c>
      <c r="E490" s="296">
        <v>0</v>
      </c>
      <c r="F490" s="296">
        <v>0</v>
      </c>
      <c r="G490" s="299">
        <v>0</v>
      </c>
      <c r="H490" s="299">
        <v>0</v>
      </c>
      <c r="I490" s="89"/>
      <c r="J490" s="237"/>
    </row>
    <row r="491" spans="1:10" s="83" customFormat="1" ht="15.6" x14ac:dyDescent="0.3">
      <c r="A491" s="288">
        <v>6</v>
      </c>
      <c r="B491" s="288">
        <v>52110400200</v>
      </c>
      <c r="C491" s="677" t="s">
        <v>3400</v>
      </c>
      <c r="D491" s="677"/>
      <c r="E491" s="677"/>
      <c r="F491" s="677"/>
      <c r="G491" s="677"/>
      <c r="H491" s="677"/>
      <c r="I491" s="89"/>
      <c r="J491" s="237"/>
    </row>
    <row r="492" spans="1:10" s="83" customFormat="1" ht="15.6" x14ac:dyDescent="0.3">
      <c r="A492" s="290">
        <v>1</v>
      </c>
      <c r="B492" s="290">
        <v>22020102</v>
      </c>
      <c r="C492" s="291" t="s">
        <v>3349</v>
      </c>
      <c r="D492" s="292">
        <v>303000</v>
      </c>
      <c r="E492" s="295">
        <v>0</v>
      </c>
      <c r="F492" s="295">
        <v>0</v>
      </c>
      <c r="G492" s="295">
        <v>0</v>
      </c>
      <c r="H492" s="295">
        <v>0</v>
      </c>
      <c r="I492" s="89"/>
      <c r="J492" s="237"/>
    </row>
    <row r="493" spans="1:10" s="83" customFormat="1" ht="15.6" x14ac:dyDescent="0.3">
      <c r="A493" s="290">
        <v>2</v>
      </c>
      <c r="B493" s="290">
        <v>22020201</v>
      </c>
      <c r="C493" s="291" t="s">
        <v>3363</v>
      </c>
      <c r="D493" s="292">
        <v>60000</v>
      </c>
      <c r="E493" s="295">
        <v>0</v>
      </c>
      <c r="F493" s="295">
        <v>0</v>
      </c>
      <c r="G493" s="295">
        <v>0</v>
      </c>
      <c r="H493" s="295">
        <v>0</v>
      </c>
      <c r="I493" s="89"/>
      <c r="J493" s="237"/>
    </row>
    <row r="494" spans="1:10" s="83" customFormat="1" ht="15.6" x14ac:dyDescent="0.3">
      <c r="A494" s="290">
        <v>3</v>
      </c>
      <c r="B494" s="290">
        <v>22020202</v>
      </c>
      <c r="C494" s="291" t="s">
        <v>3350</v>
      </c>
      <c r="D494" s="292">
        <v>20000</v>
      </c>
      <c r="E494" s="295">
        <v>0</v>
      </c>
      <c r="F494" s="295">
        <v>0</v>
      </c>
      <c r="G494" s="295">
        <v>0</v>
      </c>
      <c r="H494" s="295">
        <v>0</v>
      </c>
      <c r="I494" s="89"/>
      <c r="J494" s="237"/>
    </row>
    <row r="495" spans="1:10" s="83" customFormat="1" ht="15.6" x14ac:dyDescent="0.3">
      <c r="A495" s="290">
        <v>4</v>
      </c>
      <c r="B495" s="290">
        <v>22020301</v>
      </c>
      <c r="C495" s="291" t="s">
        <v>3352</v>
      </c>
      <c r="D495" s="292">
        <v>130000</v>
      </c>
      <c r="E495" s="295">
        <v>0</v>
      </c>
      <c r="F495" s="295">
        <v>0</v>
      </c>
      <c r="G495" s="295">
        <v>0</v>
      </c>
      <c r="H495" s="295">
        <v>0</v>
      </c>
      <c r="I495" s="89"/>
      <c r="J495" s="237"/>
    </row>
    <row r="496" spans="1:10" s="83" customFormat="1" ht="15.6" x14ac:dyDescent="0.3">
      <c r="A496" s="290">
        <v>5</v>
      </c>
      <c r="B496" s="290">
        <v>22020305</v>
      </c>
      <c r="C496" s="291" t="s">
        <v>3355</v>
      </c>
      <c r="D496" s="292">
        <v>15000</v>
      </c>
      <c r="E496" s="295">
        <v>0</v>
      </c>
      <c r="F496" s="295">
        <v>0</v>
      </c>
      <c r="G496" s="295">
        <v>0</v>
      </c>
      <c r="H496" s="295">
        <v>0</v>
      </c>
      <c r="I496" s="89"/>
      <c r="J496" s="237"/>
    </row>
    <row r="497" spans="1:10" s="83" customFormat="1" ht="16.8" x14ac:dyDescent="0.3">
      <c r="A497" s="290">
        <v>6</v>
      </c>
      <c r="B497" s="290">
        <v>22020401</v>
      </c>
      <c r="C497" s="291" t="s">
        <v>3356</v>
      </c>
      <c r="D497" s="292">
        <v>87000</v>
      </c>
      <c r="E497" s="295">
        <v>0</v>
      </c>
      <c r="F497" s="295">
        <v>0</v>
      </c>
      <c r="G497" s="295">
        <v>0</v>
      </c>
      <c r="H497" s="295">
        <v>0</v>
      </c>
      <c r="I497" s="89"/>
      <c r="J497" s="237"/>
    </row>
    <row r="498" spans="1:10" s="83" customFormat="1" ht="15.6" x14ac:dyDescent="0.3">
      <c r="A498" s="290">
        <v>7</v>
      </c>
      <c r="B498" s="290">
        <v>22020402</v>
      </c>
      <c r="C498" s="291" t="s">
        <v>3366</v>
      </c>
      <c r="D498" s="292">
        <v>60000</v>
      </c>
      <c r="E498" s="295">
        <v>0</v>
      </c>
      <c r="F498" s="295">
        <v>0</v>
      </c>
      <c r="G498" s="295">
        <v>0</v>
      </c>
      <c r="H498" s="295">
        <v>0</v>
      </c>
      <c r="I498" s="172"/>
      <c r="J498" s="237"/>
    </row>
    <row r="499" spans="1:10" s="83" customFormat="1" ht="15.6" x14ac:dyDescent="0.3">
      <c r="A499" s="290">
        <v>8</v>
      </c>
      <c r="B499" s="290">
        <v>22020501</v>
      </c>
      <c r="C499" s="291" t="s">
        <v>3370</v>
      </c>
      <c r="D499" s="292">
        <v>70000</v>
      </c>
      <c r="E499" s="295">
        <v>0</v>
      </c>
      <c r="F499" s="295">
        <v>0</v>
      </c>
      <c r="G499" s="295">
        <v>0</v>
      </c>
      <c r="H499" s="295">
        <v>0</v>
      </c>
      <c r="I499" s="89"/>
      <c r="J499" s="237"/>
    </row>
    <row r="500" spans="1:10" s="83" customFormat="1" ht="15.6" x14ac:dyDescent="0.3">
      <c r="A500" s="290">
        <v>9</v>
      </c>
      <c r="B500" s="290">
        <v>22020712</v>
      </c>
      <c r="C500" s="291" t="s">
        <v>3381</v>
      </c>
      <c r="D500" s="292">
        <v>80000</v>
      </c>
      <c r="E500" s="295">
        <v>0</v>
      </c>
      <c r="F500" s="295">
        <v>0</v>
      </c>
      <c r="G500" s="295">
        <v>0</v>
      </c>
      <c r="H500" s="295">
        <v>0</v>
      </c>
      <c r="I500" s="89"/>
      <c r="J500" s="237"/>
    </row>
    <row r="501" spans="1:10" s="83" customFormat="1" ht="15.6" x14ac:dyDescent="0.3">
      <c r="A501" s="290">
        <v>10</v>
      </c>
      <c r="B501" s="290">
        <v>22021001</v>
      </c>
      <c r="C501" s="291" t="s">
        <v>3360</v>
      </c>
      <c r="D501" s="292">
        <v>50000</v>
      </c>
      <c r="E501" s="295">
        <v>0</v>
      </c>
      <c r="F501" s="295">
        <v>0</v>
      </c>
      <c r="G501" s="295">
        <v>0</v>
      </c>
      <c r="H501" s="295">
        <v>0</v>
      </c>
      <c r="I501" s="89"/>
      <c r="J501" s="237"/>
    </row>
    <row r="502" spans="1:10" s="83" customFormat="1" ht="15.6" x14ac:dyDescent="0.3">
      <c r="A502" s="678" t="s">
        <v>365</v>
      </c>
      <c r="B502" s="678"/>
      <c r="C502" s="678"/>
      <c r="D502" s="293">
        <v>875000</v>
      </c>
      <c r="E502" s="296">
        <v>0</v>
      </c>
      <c r="F502" s="296">
        <v>0</v>
      </c>
      <c r="G502" s="296">
        <v>0</v>
      </c>
      <c r="H502" s="296">
        <v>0</v>
      </c>
      <c r="I502" s="89"/>
      <c r="J502" s="237"/>
    </row>
    <row r="503" spans="1:10" s="83" customFormat="1" ht="15.6" x14ac:dyDescent="0.3">
      <c r="A503" s="288">
        <v>7</v>
      </c>
      <c r="B503" s="288">
        <v>52110600100</v>
      </c>
      <c r="C503" s="677" t="s">
        <v>2555</v>
      </c>
      <c r="D503" s="677"/>
      <c r="E503" s="677"/>
      <c r="F503" s="677"/>
      <c r="G503" s="677"/>
      <c r="H503" s="677"/>
      <c r="I503" s="89"/>
      <c r="J503" s="237"/>
    </row>
    <row r="504" spans="1:10" s="83" customFormat="1" ht="15.6" x14ac:dyDescent="0.3">
      <c r="A504" s="290">
        <v>1</v>
      </c>
      <c r="B504" s="290">
        <v>22020102</v>
      </c>
      <c r="C504" s="291" t="s">
        <v>3349</v>
      </c>
      <c r="D504" s="292">
        <v>583000</v>
      </c>
      <c r="E504" s="292">
        <v>666664</v>
      </c>
      <c r="F504" s="292">
        <v>1000000</v>
      </c>
      <c r="G504" s="292">
        <v>1400000</v>
      </c>
      <c r="H504" s="292">
        <v>500000</v>
      </c>
      <c r="I504" s="89"/>
      <c r="J504" s="237"/>
    </row>
    <row r="505" spans="1:10" s="83" customFormat="1" ht="15.6" x14ac:dyDescent="0.3">
      <c r="A505" s="290">
        <v>2</v>
      </c>
      <c r="B505" s="290">
        <v>22020201</v>
      </c>
      <c r="C505" s="291" t="s">
        <v>3363</v>
      </c>
      <c r="D505" s="292">
        <v>262500</v>
      </c>
      <c r="E505" s="292">
        <v>300000</v>
      </c>
      <c r="F505" s="292">
        <v>450000</v>
      </c>
      <c r="G505" s="292">
        <v>600000</v>
      </c>
      <c r="H505" s="292">
        <v>600000</v>
      </c>
      <c r="I505" s="89"/>
      <c r="J505" s="237"/>
    </row>
    <row r="506" spans="1:10" s="83" customFormat="1" ht="15.6" x14ac:dyDescent="0.3">
      <c r="A506" s="290">
        <v>3</v>
      </c>
      <c r="B506" s="290">
        <v>22020202</v>
      </c>
      <c r="C506" s="291" t="s">
        <v>3350</v>
      </c>
      <c r="D506" s="292">
        <v>116700</v>
      </c>
      <c r="E506" s="292">
        <v>133336</v>
      </c>
      <c r="F506" s="292">
        <v>200000</v>
      </c>
      <c r="G506" s="292">
        <v>300000</v>
      </c>
      <c r="H506" s="292">
        <v>300000</v>
      </c>
      <c r="I506" s="172"/>
      <c r="J506" s="237"/>
    </row>
    <row r="507" spans="1:10" s="83" customFormat="1" ht="15.6" x14ac:dyDescent="0.3">
      <c r="A507" s="290">
        <v>4</v>
      </c>
      <c r="B507" s="290">
        <v>22020301</v>
      </c>
      <c r="C507" s="291" t="s">
        <v>3352</v>
      </c>
      <c r="D507" s="292">
        <v>175000</v>
      </c>
      <c r="E507" s="292">
        <v>200000</v>
      </c>
      <c r="F507" s="292">
        <v>300000</v>
      </c>
      <c r="G507" s="292">
        <v>400000</v>
      </c>
      <c r="H507" s="292">
        <v>200000</v>
      </c>
      <c r="I507" s="98"/>
      <c r="J507" s="237"/>
    </row>
    <row r="508" spans="1:10" s="83" customFormat="1" ht="16.8" x14ac:dyDescent="0.3">
      <c r="A508" s="290">
        <v>5</v>
      </c>
      <c r="B508" s="290">
        <v>22020401</v>
      </c>
      <c r="C508" s="291" t="s">
        <v>3356</v>
      </c>
      <c r="D508" s="292">
        <v>116700</v>
      </c>
      <c r="E508" s="292">
        <v>133333.35999999999</v>
      </c>
      <c r="F508" s="292">
        <v>200000</v>
      </c>
      <c r="G508" s="292">
        <v>500000</v>
      </c>
      <c r="H508" s="292">
        <v>300000</v>
      </c>
      <c r="I508" s="84"/>
      <c r="J508" s="237"/>
    </row>
    <row r="509" spans="1:10" s="83" customFormat="1" ht="15.6" x14ac:dyDescent="0.3">
      <c r="A509" s="290">
        <v>6</v>
      </c>
      <c r="B509" s="290">
        <v>22020501</v>
      </c>
      <c r="C509" s="291" t="s">
        <v>3370</v>
      </c>
      <c r="D509" s="292">
        <v>262500</v>
      </c>
      <c r="E509" s="292">
        <v>300000</v>
      </c>
      <c r="F509" s="292">
        <v>450000</v>
      </c>
      <c r="G509" s="292">
        <v>900000</v>
      </c>
      <c r="H509" s="292">
        <v>700000</v>
      </c>
      <c r="I509" s="89"/>
      <c r="J509" s="237"/>
    </row>
    <row r="510" spans="1:10" s="83" customFormat="1" ht="15.6" x14ac:dyDescent="0.3">
      <c r="A510" s="290">
        <v>7</v>
      </c>
      <c r="B510" s="290">
        <v>22021001</v>
      </c>
      <c r="C510" s="291" t="s">
        <v>3360</v>
      </c>
      <c r="D510" s="292">
        <v>58600</v>
      </c>
      <c r="E510" s="292">
        <v>66666.64</v>
      </c>
      <c r="F510" s="292">
        <v>100000</v>
      </c>
      <c r="G510" s="292">
        <v>400000</v>
      </c>
      <c r="H510" s="292">
        <v>400000</v>
      </c>
      <c r="I510" s="89"/>
      <c r="J510" s="237"/>
    </row>
    <row r="511" spans="1:10" s="83" customFormat="1" ht="15.6" x14ac:dyDescent="0.3">
      <c r="A511" s="678" t="s">
        <v>365</v>
      </c>
      <c r="B511" s="678"/>
      <c r="C511" s="678"/>
      <c r="D511" s="293">
        <v>1575000</v>
      </c>
      <c r="E511" s="293">
        <v>1800000</v>
      </c>
      <c r="F511" s="293">
        <v>2700000</v>
      </c>
      <c r="G511" s="293">
        <v>4500000</v>
      </c>
      <c r="H511" s="293">
        <f>SUM(H504:H510)</f>
        <v>3000000</v>
      </c>
      <c r="I511" s="89"/>
      <c r="J511" s="237"/>
    </row>
    <row r="512" spans="1:10" s="83" customFormat="1" ht="15.6" x14ac:dyDescent="0.3">
      <c r="A512" s="288">
        <v>8</v>
      </c>
      <c r="B512" s="288">
        <v>52111500100</v>
      </c>
      <c r="C512" s="677" t="s">
        <v>510</v>
      </c>
      <c r="D512" s="677"/>
      <c r="E512" s="677"/>
      <c r="F512" s="677"/>
      <c r="G512" s="677"/>
      <c r="H512" s="677"/>
      <c r="I512" s="89"/>
      <c r="J512" s="237"/>
    </row>
    <row r="513" spans="1:10" s="83" customFormat="1" ht="15.6" x14ac:dyDescent="0.3">
      <c r="A513" s="290">
        <v>1</v>
      </c>
      <c r="B513" s="290">
        <v>22020102</v>
      </c>
      <c r="C513" s="291" t="s">
        <v>3349</v>
      </c>
      <c r="D513" s="292">
        <v>2940000</v>
      </c>
      <c r="E513" s="292">
        <v>1598000</v>
      </c>
      <c r="F513" s="292">
        <v>6075000</v>
      </c>
      <c r="G513" s="292">
        <v>2925000</v>
      </c>
      <c r="H513" s="292">
        <v>2450000</v>
      </c>
      <c r="I513" s="89"/>
      <c r="J513" s="237"/>
    </row>
    <row r="514" spans="1:10" s="83" customFormat="1" ht="15.6" x14ac:dyDescent="0.3">
      <c r="A514" s="290">
        <v>2</v>
      </c>
      <c r="B514" s="290">
        <v>22020202</v>
      </c>
      <c r="C514" s="291" t="s">
        <v>3350</v>
      </c>
      <c r="D514" s="292">
        <v>878000</v>
      </c>
      <c r="E514" s="292">
        <v>535000</v>
      </c>
      <c r="F514" s="292">
        <v>1822500</v>
      </c>
      <c r="G514" s="292">
        <v>1125000</v>
      </c>
      <c r="H514" s="292">
        <v>725000</v>
      </c>
      <c r="I514" s="89"/>
      <c r="J514" s="237"/>
    </row>
    <row r="515" spans="1:10" s="83" customFormat="1" ht="15.6" x14ac:dyDescent="0.3">
      <c r="A515" s="290">
        <v>3</v>
      </c>
      <c r="B515" s="290">
        <v>22020301</v>
      </c>
      <c r="C515" s="291" t="s">
        <v>3352</v>
      </c>
      <c r="D515" s="292">
        <v>546000</v>
      </c>
      <c r="E515" s="292">
        <v>333000</v>
      </c>
      <c r="F515" s="292">
        <v>2430000</v>
      </c>
      <c r="G515" s="292">
        <v>405000</v>
      </c>
      <c r="H515" s="292">
        <v>405000</v>
      </c>
      <c r="I515" s="89"/>
      <c r="J515" s="237"/>
    </row>
    <row r="516" spans="1:10" s="83" customFormat="1" ht="15.6" x14ac:dyDescent="0.3">
      <c r="A516" s="290">
        <v>4</v>
      </c>
      <c r="B516" s="290">
        <v>22020305</v>
      </c>
      <c r="C516" s="291" t="s">
        <v>3355</v>
      </c>
      <c r="D516" s="292">
        <v>708000</v>
      </c>
      <c r="E516" s="292">
        <v>357000</v>
      </c>
      <c r="F516" s="292">
        <v>607500</v>
      </c>
      <c r="G516" s="292">
        <v>720000</v>
      </c>
      <c r="H516" s="292">
        <v>720000</v>
      </c>
      <c r="I516" s="89"/>
      <c r="J516" s="237"/>
    </row>
    <row r="517" spans="1:10" s="83" customFormat="1" ht="16.8" x14ac:dyDescent="0.3">
      <c r="A517" s="290">
        <v>5</v>
      </c>
      <c r="B517" s="290">
        <v>22020401</v>
      </c>
      <c r="C517" s="291" t="s">
        <v>3356</v>
      </c>
      <c r="D517" s="292">
        <v>1128000</v>
      </c>
      <c r="E517" s="292">
        <v>790000</v>
      </c>
      <c r="F517" s="292">
        <v>2100000</v>
      </c>
      <c r="G517" s="292">
        <v>900000</v>
      </c>
      <c r="H517" s="292">
        <v>900000</v>
      </c>
      <c r="I517" s="89"/>
      <c r="J517" s="237"/>
    </row>
    <row r="518" spans="1:10" s="83" customFormat="1" ht="15.6" x14ac:dyDescent="0.3">
      <c r="A518" s="290">
        <v>6</v>
      </c>
      <c r="B518" s="290">
        <v>22020402</v>
      </c>
      <c r="C518" s="291" t="s">
        <v>3366</v>
      </c>
      <c r="D518" s="292">
        <v>304000</v>
      </c>
      <c r="E518" s="292">
        <v>148000</v>
      </c>
      <c r="F518" s="292">
        <v>243000</v>
      </c>
      <c r="G518" s="292">
        <v>225000</v>
      </c>
      <c r="H518" s="292">
        <v>225000</v>
      </c>
      <c r="I518" s="89"/>
      <c r="J518" s="237"/>
    </row>
    <row r="519" spans="1:10" s="83" customFormat="1" ht="15.6" x14ac:dyDescent="0.3">
      <c r="A519" s="290">
        <v>7</v>
      </c>
      <c r="B519" s="290">
        <v>22020501</v>
      </c>
      <c r="C519" s="291" t="s">
        <v>3370</v>
      </c>
      <c r="D519" s="292">
        <v>300000</v>
      </c>
      <c r="E519" s="292">
        <v>165000</v>
      </c>
      <c r="F519" s="292">
        <v>2250000</v>
      </c>
      <c r="G519" s="292">
        <v>1350000</v>
      </c>
      <c r="H519" s="292">
        <v>1350000</v>
      </c>
      <c r="I519" s="89"/>
      <c r="J519" s="237"/>
    </row>
    <row r="520" spans="1:10" s="83" customFormat="1" ht="15.6" x14ac:dyDescent="0.3">
      <c r="A520" s="290">
        <v>8</v>
      </c>
      <c r="B520" s="290">
        <v>22021001</v>
      </c>
      <c r="C520" s="291" t="s">
        <v>3360</v>
      </c>
      <c r="D520" s="292">
        <v>252000</v>
      </c>
      <c r="E520" s="292">
        <v>115000</v>
      </c>
      <c r="F520" s="292">
        <v>364500</v>
      </c>
      <c r="G520" s="292">
        <v>675000</v>
      </c>
      <c r="H520" s="292">
        <v>675000</v>
      </c>
      <c r="I520" s="89"/>
      <c r="J520" s="237"/>
    </row>
    <row r="521" spans="1:10" s="83" customFormat="1" ht="15.6" x14ac:dyDescent="0.3">
      <c r="A521" s="290">
        <v>9</v>
      </c>
      <c r="B521" s="290">
        <v>22021007</v>
      </c>
      <c r="C521" s="291" t="s">
        <v>3362</v>
      </c>
      <c r="D521" s="292">
        <v>444000</v>
      </c>
      <c r="E521" s="292">
        <v>155000</v>
      </c>
      <c r="F521" s="292">
        <v>607500</v>
      </c>
      <c r="G521" s="292">
        <v>675000</v>
      </c>
      <c r="H521" s="292">
        <v>675000</v>
      </c>
      <c r="I521" s="98"/>
      <c r="J521" s="237"/>
    </row>
    <row r="522" spans="1:10" s="83" customFormat="1" ht="15.6" x14ac:dyDescent="0.3">
      <c r="A522" s="678" t="s">
        <v>365</v>
      </c>
      <c r="B522" s="678"/>
      <c r="C522" s="678"/>
      <c r="D522" s="293">
        <v>7500000</v>
      </c>
      <c r="E522" s="293">
        <v>4196000</v>
      </c>
      <c r="F522" s="293">
        <v>16500000</v>
      </c>
      <c r="G522" s="293">
        <v>9000000</v>
      </c>
      <c r="H522" s="293">
        <f>SUM(H513:H521)</f>
        <v>8125000</v>
      </c>
      <c r="I522" s="84"/>
      <c r="J522" s="237"/>
    </row>
    <row r="523" spans="1:10" s="83" customFormat="1" ht="15.6" x14ac:dyDescent="0.3">
      <c r="A523" s="288">
        <v>9</v>
      </c>
      <c r="B523" s="288">
        <v>52111600100</v>
      </c>
      <c r="C523" s="677" t="s">
        <v>1697</v>
      </c>
      <c r="D523" s="677"/>
      <c r="E523" s="677"/>
      <c r="F523" s="677"/>
      <c r="G523" s="677"/>
      <c r="H523" s="677"/>
      <c r="I523" s="89"/>
      <c r="J523" s="237"/>
    </row>
    <row r="524" spans="1:10" s="83" customFormat="1" ht="15.6" x14ac:dyDescent="0.3">
      <c r="A524" s="290">
        <v>1</v>
      </c>
      <c r="B524" s="290">
        <v>22020102</v>
      </c>
      <c r="C524" s="291" t="s">
        <v>3349</v>
      </c>
      <c r="D524" s="292">
        <v>1145000</v>
      </c>
      <c r="E524" s="292">
        <v>1734000</v>
      </c>
      <c r="F524" s="292">
        <v>1800000</v>
      </c>
      <c r="G524" s="292">
        <v>3500000</v>
      </c>
      <c r="H524" s="292">
        <v>3500000</v>
      </c>
      <c r="I524" s="89"/>
      <c r="J524" s="237"/>
    </row>
    <row r="525" spans="1:10" s="83" customFormat="1" ht="15.6" x14ac:dyDescent="0.3">
      <c r="A525" s="290">
        <v>2</v>
      </c>
      <c r="B525" s="290">
        <v>22020201</v>
      </c>
      <c r="C525" s="291" t="s">
        <v>3363</v>
      </c>
      <c r="D525" s="292">
        <v>466670</v>
      </c>
      <c r="E525" s="292">
        <v>210000</v>
      </c>
      <c r="F525" s="292">
        <v>336700</v>
      </c>
      <c r="G525" s="292">
        <v>250000</v>
      </c>
      <c r="H525" s="292">
        <v>250000</v>
      </c>
      <c r="I525" s="89"/>
      <c r="J525" s="237"/>
    </row>
    <row r="526" spans="1:10" s="83" customFormat="1" ht="15.6" x14ac:dyDescent="0.3">
      <c r="A526" s="290">
        <v>3</v>
      </c>
      <c r="B526" s="290">
        <v>22020202</v>
      </c>
      <c r="C526" s="291" t="s">
        <v>3350</v>
      </c>
      <c r="D526" s="292">
        <v>300000</v>
      </c>
      <c r="E526" s="292">
        <v>120000</v>
      </c>
      <c r="F526" s="292">
        <v>136700</v>
      </c>
      <c r="G526" s="292">
        <v>200000</v>
      </c>
      <c r="H526" s="292">
        <v>200000</v>
      </c>
      <c r="I526" s="89"/>
      <c r="J526" s="237"/>
    </row>
    <row r="527" spans="1:10" s="83" customFormat="1" ht="16.8" x14ac:dyDescent="0.3">
      <c r="A527" s="290">
        <v>4</v>
      </c>
      <c r="B527" s="290">
        <v>22020301</v>
      </c>
      <c r="C527" s="291" t="s">
        <v>3352</v>
      </c>
      <c r="D527" s="292">
        <v>850000</v>
      </c>
      <c r="E527" s="292">
        <v>368620</v>
      </c>
      <c r="F527" s="292">
        <v>750000</v>
      </c>
      <c r="G527" s="292">
        <v>850000</v>
      </c>
      <c r="H527" s="292">
        <v>500000</v>
      </c>
      <c r="I527" s="89"/>
      <c r="J527" s="237"/>
    </row>
    <row r="528" spans="1:10" s="83" customFormat="1" ht="15.6" x14ac:dyDescent="0.3">
      <c r="A528" s="290">
        <v>5</v>
      </c>
      <c r="B528" s="290">
        <v>22020305</v>
      </c>
      <c r="C528" s="291" t="s">
        <v>3355</v>
      </c>
      <c r="D528" s="292">
        <v>450000</v>
      </c>
      <c r="E528" s="292">
        <v>286700</v>
      </c>
      <c r="F528" s="292">
        <v>286700</v>
      </c>
      <c r="G528" s="292">
        <v>600000</v>
      </c>
      <c r="H528" s="292">
        <v>303000</v>
      </c>
      <c r="I528" s="89"/>
      <c r="J528" s="237"/>
    </row>
    <row r="529" spans="1:10" s="83" customFormat="1" ht="16.8" x14ac:dyDescent="0.3">
      <c r="A529" s="290">
        <v>6</v>
      </c>
      <c r="B529" s="290">
        <v>22020401</v>
      </c>
      <c r="C529" s="291" t="s">
        <v>3356</v>
      </c>
      <c r="D529" s="292">
        <v>891670</v>
      </c>
      <c r="E529" s="292">
        <v>308000</v>
      </c>
      <c r="F529" s="292">
        <v>793000</v>
      </c>
      <c r="G529" s="292">
        <v>700000</v>
      </c>
      <c r="H529" s="292">
        <v>700000</v>
      </c>
      <c r="I529" s="89"/>
      <c r="J529" s="237"/>
    </row>
    <row r="530" spans="1:10" s="83" customFormat="1" ht="15.6" x14ac:dyDescent="0.3">
      <c r="A530" s="290">
        <v>7</v>
      </c>
      <c r="B530" s="290">
        <v>22020402</v>
      </c>
      <c r="C530" s="291" t="s">
        <v>3366</v>
      </c>
      <c r="D530" s="292">
        <v>945710</v>
      </c>
      <c r="E530" s="292">
        <v>360000</v>
      </c>
      <c r="F530" s="292">
        <v>836800</v>
      </c>
      <c r="G530" s="292">
        <v>700000</v>
      </c>
      <c r="H530" s="292">
        <v>700000</v>
      </c>
      <c r="I530" s="98"/>
      <c r="J530" s="237"/>
    </row>
    <row r="531" spans="1:10" s="83" customFormat="1" ht="15.6" x14ac:dyDescent="0.3">
      <c r="A531" s="290">
        <v>8</v>
      </c>
      <c r="B531" s="290">
        <v>22020501</v>
      </c>
      <c r="C531" s="291" t="s">
        <v>3370</v>
      </c>
      <c r="D531" s="292">
        <v>576300</v>
      </c>
      <c r="E531" s="292">
        <v>261020</v>
      </c>
      <c r="F531" s="292">
        <v>1500000</v>
      </c>
      <c r="G531" s="292">
        <v>2500000</v>
      </c>
      <c r="H531" s="292">
        <v>800000</v>
      </c>
      <c r="I531" s="84"/>
      <c r="J531" s="237"/>
    </row>
    <row r="532" spans="1:10" s="83" customFormat="1" ht="15.6" x14ac:dyDescent="0.3">
      <c r="A532" s="290">
        <v>9</v>
      </c>
      <c r="B532" s="290">
        <v>22021001</v>
      </c>
      <c r="C532" s="291" t="s">
        <v>3360</v>
      </c>
      <c r="D532" s="292">
        <v>382060</v>
      </c>
      <c r="E532" s="292">
        <v>236700</v>
      </c>
      <c r="F532" s="292">
        <v>236700</v>
      </c>
      <c r="G532" s="292">
        <v>300000</v>
      </c>
      <c r="H532" s="292">
        <v>300000</v>
      </c>
      <c r="I532" s="89"/>
      <c r="J532" s="237"/>
    </row>
    <row r="533" spans="1:10" s="83" customFormat="1" ht="15.6" x14ac:dyDescent="0.3">
      <c r="A533" s="290">
        <v>10</v>
      </c>
      <c r="B533" s="290">
        <v>22021007</v>
      </c>
      <c r="C533" s="291" t="s">
        <v>3362</v>
      </c>
      <c r="D533" s="292">
        <v>405590</v>
      </c>
      <c r="E533" s="292">
        <v>195960</v>
      </c>
      <c r="F533" s="292">
        <v>323400</v>
      </c>
      <c r="G533" s="292">
        <v>400000</v>
      </c>
      <c r="H533" s="292">
        <v>300000</v>
      </c>
      <c r="I533" s="89"/>
      <c r="J533" s="237"/>
    </row>
    <row r="534" spans="1:10" s="83" customFormat="1" ht="15.6" x14ac:dyDescent="0.3">
      <c r="A534" s="678" t="s">
        <v>365</v>
      </c>
      <c r="B534" s="678"/>
      <c r="C534" s="678"/>
      <c r="D534" s="293">
        <v>6413000</v>
      </c>
      <c r="E534" s="293">
        <v>4081000</v>
      </c>
      <c r="F534" s="293">
        <v>7000000</v>
      </c>
      <c r="G534" s="293">
        <v>10000000</v>
      </c>
      <c r="H534" s="293">
        <f>SUM(H524:H533)</f>
        <v>7553000</v>
      </c>
      <c r="I534" s="98"/>
      <c r="J534" s="293"/>
    </row>
    <row r="535" spans="1:10" s="83" customFormat="1" ht="15.6" x14ac:dyDescent="0.3">
      <c r="A535" s="288">
        <v>10</v>
      </c>
      <c r="B535" s="288">
        <v>52100200100</v>
      </c>
      <c r="C535" s="677" t="s">
        <v>371</v>
      </c>
      <c r="D535" s="677"/>
      <c r="E535" s="677"/>
      <c r="F535" s="677"/>
      <c r="G535" s="677"/>
      <c r="H535" s="677"/>
      <c r="I535" s="84"/>
      <c r="J535" s="237"/>
    </row>
    <row r="536" spans="1:10" s="83" customFormat="1" ht="15.6" x14ac:dyDescent="0.3">
      <c r="A536" s="290">
        <v>1</v>
      </c>
      <c r="B536" s="290">
        <v>22020102</v>
      </c>
      <c r="C536" s="291" t="s">
        <v>3349</v>
      </c>
      <c r="D536" s="295">
        <v>0</v>
      </c>
      <c r="E536" s="295">
        <v>0</v>
      </c>
      <c r="F536" s="295">
        <v>0</v>
      </c>
      <c r="G536" s="292">
        <v>5000000</v>
      </c>
      <c r="H536" s="292">
        <v>3000000</v>
      </c>
      <c r="I536" s="89"/>
      <c r="J536" s="237"/>
    </row>
    <row r="537" spans="1:10" s="83" customFormat="1" ht="15.6" x14ac:dyDescent="0.3">
      <c r="A537" s="290">
        <v>2</v>
      </c>
      <c r="B537" s="290">
        <v>22020201</v>
      </c>
      <c r="C537" s="291" t="s">
        <v>3363</v>
      </c>
      <c r="D537" s="295">
        <v>0</v>
      </c>
      <c r="E537" s="295">
        <v>0</v>
      </c>
      <c r="F537" s="295">
        <v>0</v>
      </c>
      <c r="G537" s="292">
        <v>100000</v>
      </c>
      <c r="H537" s="292">
        <v>100000</v>
      </c>
      <c r="I537" s="89"/>
      <c r="J537" s="237"/>
    </row>
    <row r="538" spans="1:10" s="83" customFormat="1" ht="15.6" x14ac:dyDescent="0.3">
      <c r="A538" s="290">
        <v>3</v>
      </c>
      <c r="B538" s="290">
        <v>22020202</v>
      </c>
      <c r="C538" s="291" t="s">
        <v>3350</v>
      </c>
      <c r="D538" s="295">
        <v>0</v>
      </c>
      <c r="E538" s="295">
        <v>0</v>
      </c>
      <c r="F538" s="295">
        <v>0</v>
      </c>
      <c r="G538" s="292">
        <v>450000</v>
      </c>
      <c r="H538" s="292">
        <v>450000</v>
      </c>
      <c r="I538" s="89"/>
      <c r="J538" s="237"/>
    </row>
    <row r="539" spans="1:10" s="83" customFormat="1" ht="16.8" x14ac:dyDescent="0.3">
      <c r="A539" s="290">
        <v>4</v>
      </c>
      <c r="B539" s="290">
        <v>22020301</v>
      </c>
      <c r="C539" s="291" t="s">
        <v>3352</v>
      </c>
      <c r="D539" s="295">
        <v>0</v>
      </c>
      <c r="E539" s="295">
        <v>0</v>
      </c>
      <c r="F539" s="295">
        <v>0</v>
      </c>
      <c r="G539" s="292">
        <v>1650000</v>
      </c>
      <c r="H539" s="292">
        <v>1650000</v>
      </c>
      <c r="I539" s="89"/>
      <c r="J539" s="237"/>
    </row>
    <row r="540" spans="1:10" s="83" customFormat="1" ht="15.6" x14ac:dyDescent="0.3">
      <c r="A540" s="290">
        <v>5</v>
      </c>
      <c r="B540" s="290">
        <v>22020303</v>
      </c>
      <c r="C540" s="291" t="s">
        <v>3353</v>
      </c>
      <c r="D540" s="295">
        <v>0</v>
      </c>
      <c r="E540" s="295">
        <v>0</v>
      </c>
      <c r="F540" s="295">
        <v>0</v>
      </c>
      <c r="G540" s="292">
        <v>60000</v>
      </c>
      <c r="H540" s="292">
        <v>60000</v>
      </c>
      <c r="I540" s="89"/>
      <c r="J540" s="237"/>
    </row>
    <row r="541" spans="1:10" s="83" customFormat="1" ht="16.8" x14ac:dyDescent="0.3">
      <c r="A541" s="290">
        <v>6</v>
      </c>
      <c r="B541" s="290">
        <v>22020401</v>
      </c>
      <c r="C541" s="291" t="s">
        <v>3356</v>
      </c>
      <c r="D541" s="295">
        <v>0</v>
      </c>
      <c r="E541" s="295">
        <v>0</v>
      </c>
      <c r="F541" s="295">
        <v>0</v>
      </c>
      <c r="G541" s="292">
        <v>1640000</v>
      </c>
      <c r="H541" s="292">
        <v>1640000</v>
      </c>
      <c r="I541" s="89"/>
      <c r="J541" s="237"/>
    </row>
    <row r="542" spans="1:10" s="83" customFormat="1" ht="15.6" x14ac:dyDescent="0.3">
      <c r="A542" s="290">
        <v>7</v>
      </c>
      <c r="B542" s="290">
        <v>22020402</v>
      </c>
      <c r="C542" s="291" t="s">
        <v>3366</v>
      </c>
      <c r="D542" s="295">
        <v>0</v>
      </c>
      <c r="E542" s="295">
        <v>0</v>
      </c>
      <c r="F542" s="295">
        <v>0</v>
      </c>
      <c r="G542" s="292">
        <v>300000</v>
      </c>
      <c r="H542" s="292">
        <v>300000</v>
      </c>
      <c r="I542" s="89"/>
      <c r="J542" s="237"/>
    </row>
    <row r="543" spans="1:10" s="83" customFormat="1" ht="15.6" x14ac:dyDescent="0.3">
      <c r="A543" s="290">
        <v>8</v>
      </c>
      <c r="B543" s="290">
        <v>22020501</v>
      </c>
      <c r="C543" s="291" t="s">
        <v>3370</v>
      </c>
      <c r="D543" s="295">
        <v>0</v>
      </c>
      <c r="E543" s="295">
        <v>0</v>
      </c>
      <c r="F543" s="295">
        <v>0</v>
      </c>
      <c r="G543" s="292">
        <v>2000000</v>
      </c>
      <c r="H543" s="292">
        <v>2000000</v>
      </c>
      <c r="I543" s="89"/>
      <c r="J543" s="237"/>
    </row>
    <row r="544" spans="1:10" s="83" customFormat="1" ht="15.6" x14ac:dyDescent="0.3">
      <c r="A544" s="290">
        <v>9</v>
      </c>
      <c r="B544" s="290">
        <v>22021001</v>
      </c>
      <c r="C544" s="291" t="s">
        <v>3360</v>
      </c>
      <c r="D544" s="295">
        <v>0</v>
      </c>
      <c r="E544" s="295">
        <v>0</v>
      </c>
      <c r="F544" s="295">
        <v>0</v>
      </c>
      <c r="G544" s="292">
        <v>200000</v>
      </c>
      <c r="H544" s="292">
        <v>200000</v>
      </c>
      <c r="I544" s="89"/>
      <c r="J544" s="237"/>
    </row>
    <row r="545" spans="1:10" s="83" customFormat="1" ht="15.6" x14ac:dyDescent="0.3">
      <c r="A545" s="290">
        <v>10</v>
      </c>
      <c r="B545" s="290">
        <v>22021003</v>
      </c>
      <c r="C545" s="291" t="s">
        <v>3376</v>
      </c>
      <c r="D545" s="295">
        <v>0</v>
      </c>
      <c r="E545" s="295">
        <v>0</v>
      </c>
      <c r="F545" s="295">
        <v>0</v>
      </c>
      <c r="G545" s="292">
        <v>250000</v>
      </c>
      <c r="H545" s="292">
        <v>250000</v>
      </c>
      <c r="I545" s="89"/>
      <c r="J545" s="237"/>
    </row>
    <row r="546" spans="1:10" s="83" customFormat="1" ht="15.6" x14ac:dyDescent="0.3">
      <c r="A546" s="290">
        <v>11</v>
      </c>
      <c r="B546" s="290">
        <v>22021007</v>
      </c>
      <c r="C546" s="291" t="s">
        <v>3362</v>
      </c>
      <c r="D546" s="295">
        <v>0</v>
      </c>
      <c r="E546" s="295">
        <v>0</v>
      </c>
      <c r="F546" s="295">
        <v>0</v>
      </c>
      <c r="G546" s="292">
        <v>350000</v>
      </c>
      <c r="H546" s="292">
        <v>350000</v>
      </c>
      <c r="I546" s="89"/>
      <c r="J546" s="237"/>
    </row>
    <row r="547" spans="1:10" s="83" customFormat="1" ht="15.6" x14ac:dyDescent="0.3">
      <c r="A547" s="678" t="s">
        <v>365</v>
      </c>
      <c r="B547" s="678"/>
      <c r="C547" s="678"/>
      <c r="D547" s="296">
        <v>0</v>
      </c>
      <c r="E547" s="296">
        <v>0</v>
      </c>
      <c r="F547" s="296">
        <v>0</v>
      </c>
      <c r="G547" s="293">
        <v>12000000</v>
      </c>
      <c r="H547" s="293">
        <f>SUM(H536:H546)</f>
        <v>10000000</v>
      </c>
      <c r="I547" s="98">
        <f>SUM(I536:I546)</f>
        <v>0</v>
      </c>
      <c r="J547" s="237"/>
    </row>
    <row r="548" spans="1:10" s="83" customFormat="1" ht="15.6" x14ac:dyDescent="0.3">
      <c r="A548" s="288">
        <v>11</v>
      </c>
      <c r="B548" s="288">
        <v>11103300100</v>
      </c>
      <c r="C548" s="677" t="s">
        <v>1880</v>
      </c>
      <c r="D548" s="677"/>
      <c r="E548" s="677"/>
      <c r="F548" s="677"/>
      <c r="G548" s="677"/>
      <c r="H548" s="677"/>
      <c r="I548" s="85"/>
      <c r="J548" s="237"/>
    </row>
    <row r="549" spans="1:10" s="83" customFormat="1" ht="15.6" x14ac:dyDescent="0.3">
      <c r="A549" s="290">
        <v>1</v>
      </c>
      <c r="B549" s="290">
        <v>22020102</v>
      </c>
      <c r="C549" s="291" t="s">
        <v>3349</v>
      </c>
      <c r="D549" s="292">
        <v>857500</v>
      </c>
      <c r="E549" s="292">
        <v>330000</v>
      </c>
      <c r="F549" s="292">
        <v>1500000</v>
      </c>
      <c r="G549" s="292">
        <v>1000000</v>
      </c>
      <c r="H549" s="292">
        <v>500000</v>
      </c>
      <c r="I549" s="11"/>
      <c r="J549" s="237"/>
    </row>
    <row r="550" spans="1:10" s="83" customFormat="1" ht="15.6" x14ac:dyDescent="0.3">
      <c r="A550" s="290">
        <v>2</v>
      </c>
      <c r="B550" s="290">
        <v>22020202</v>
      </c>
      <c r="C550" s="291" t="s">
        <v>3350</v>
      </c>
      <c r="D550" s="292">
        <v>98000</v>
      </c>
      <c r="E550" s="292">
        <v>70000</v>
      </c>
      <c r="F550" s="292">
        <v>262500</v>
      </c>
      <c r="G550" s="292">
        <v>175000</v>
      </c>
      <c r="H550" s="292">
        <v>175000</v>
      </c>
      <c r="I550" s="11"/>
      <c r="J550" s="237"/>
    </row>
    <row r="551" spans="1:10" s="83" customFormat="1" ht="16.8" x14ac:dyDescent="0.3">
      <c r="A551" s="290">
        <v>3</v>
      </c>
      <c r="B551" s="290">
        <v>22020301</v>
      </c>
      <c r="C551" s="291" t="s">
        <v>3352</v>
      </c>
      <c r="D551" s="292">
        <v>1587000</v>
      </c>
      <c r="E551" s="292">
        <v>690000</v>
      </c>
      <c r="F551" s="292">
        <v>1500000</v>
      </c>
      <c r="G551" s="292">
        <v>1000000</v>
      </c>
      <c r="H551" s="292">
        <v>300000</v>
      </c>
      <c r="I551" s="11"/>
      <c r="J551" s="237"/>
    </row>
    <row r="552" spans="1:10" s="83" customFormat="1" ht="16.8" x14ac:dyDescent="0.3">
      <c r="A552" s="290">
        <v>4</v>
      </c>
      <c r="B552" s="290">
        <v>22020401</v>
      </c>
      <c r="C552" s="291" t="s">
        <v>3356</v>
      </c>
      <c r="D552" s="292">
        <v>380000</v>
      </c>
      <c r="E552" s="292">
        <v>295000</v>
      </c>
      <c r="F552" s="292">
        <v>1125000</v>
      </c>
      <c r="G552" s="292">
        <v>750000</v>
      </c>
      <c r="H552" s="292">
        <v>250000</v>
      </c>
      <c r="I552" s="11"/>
      <c r="J552" s="237"/>
    </row>
    <row r="553" spans="1:10" s="83" customFormat="1" ht="15.6" x14ac:dyDescent="0.3">
      <c r="A553" s="290">
        <v>5</v>
      </c>
      <c r="B553" s="290">
        <v>22020402</v>
      </c>
      <c r="C553" s="291" t="s">
        <v>3366</v>
      </c>
      <c r="D553" s="292">
        <v>190000</v>
      </c>
      <c r="E553" s="292">
        <v>155000</v>
      </c>
      <c r="F553" s="292">
        <v>675000</v>
      </c>
      <c r="G553" s="292">
        <v>450000</v>
      </c>
      <c r="H553" s="292">
        <v>450000</v>
      </c>
      <c r="I553" s="11"/>
      <c r="J553" s="237"/>
    </row>
    <row r="554" spans="1:10" s="83" customFormat="1" ht="15.6" x14ac:dyDescent="0.3">
      <c r="A554" s="290">
        <v>6</v>
      </c>
      <c r="B554" s="290">
        <v>22020501</v>
      </c>
      <c r="C554" s="291" t="s">
        <v>3370</v>
      </c>
      <c r="D554" s="292">
        <v>460000</v>
      </c>
      <c r="E554" s="292">
        <v>1208000</v>
      </c>
      <c r="F554" s="292">
        <v>1875000</v>
      </c>
      <c r="G554" s="292">
        <v>1250000</v>
      </c>
      <c r="H554" s="292">
        <v>450000</v>
      </c>
      <c r="I554" s="11"/>
      <c r="J554" s="237"/>
    </row>
    <row r="555" spans="1:10" s="83" customFormat="1" ht="15.6" x14ac:dyDescent="0.3">
      <c r="A555" s="290">
        <v>7</v>
      </c>
      <c r="B555" s="290">
        <v>22020503</v>
      </c>
      <c r="C555" s="291" t="s">
        <v>3358</v>
      </c>
      <c r="D555" s="295">
        <v>0</v>
      </c>
      <c r="E555" s="295">
        <v>0</v>
      </c>
      <c r="F555" s="295">
        <v>0</v>
      </c>
      <c r="G555" s="292">
        <v>1000000</v>
      </c>
      <c r="H555" s="292">
        <v>350000</v>
      </c>
      <c r="I555" s="98"/>
      <c r="J555" s="237"/>
    </row>
    <row r="556" spans="1:10" s="83" customFormat="1" ht="16.8" x14ac:dyDescent="0.3">
      <c r="A556" s="290">
        <v>8</v>
      </c>
      <c r="B556" s="290">
        <v>22020504</v>
      </c>
      <c r="C556" s="291" t="s">
        <v>3384</v>
      </c>
      <c r="D556" s="295">
        <v>0</v>
      </c>
      <c r="E556" s="295">
        <v>0</v>
      </c>
      <c r="F556" s="295">
        <v>0</v>
      </c>
      <c r="G556" s="292">
        <v>1000000</v>
      </c>
      <c r="H556" s="292">
        <v>350000</v>
      </c>
      <c r="I556" s="84"/>
      <c r="J556" s="237"/>
    </row>
    <row r="557" spans="1:10" s="83" customFormat="1" ht="15.6" x14ac:dyDescent="0.3">
      <c r="A557" s="290">
        <v>9</v>
      </c>
      <c r="B557" s="290">
        <v>22021001</v>
      </c>
      <c r="C557" s="291" t="s">
        <v>3360</v>
      </c>
      <c r="D557" s="292">
        <v>100000</v>
      </c>
      <c r="E557" s="292">
        <v>70000</v>
      </c>
      <c r="F557" s="292">
        <v>562500</v>
      </c>
      <c r="G557" s="292">
        <v>375000</v>
      </c>
      <c r="H557" s="292">
        <v>175000</v>
      </c>
      <c r="I557" s="89"/>
      <c r="J557" s="237"/>
    </row>
    <row r="558" spans="1:10" s="83" customFormat="1" ht="15.6" x14ac:dyDescent="0.3">
      <c r="A558" s="678" t="s">
        <v>365</v>
      </c>
      <c r="B558" s="678"/>
      <c r="C558" s="678"/>
      <c r="D558" s="293">
        <v>3672500</v>
      </c>
      <c r="E558" s="293">
        <v>2818000</v>
      </c>
      <c r="F558" s="293">
        <v>7500000</v>
      </c>
      <c r="G558" s="293">
        <v>7000000</v>
      </c>
      <c r="H558" s="293">
        <f>SUM(H549:H557)</f>
        <v>3000000</v>
      </c>
      <c r="I558" s="89"/>
      <c r="J558" s="293"/>
    </row>
    <row r="559" spans="1:10" ht="15.6" x14ac:dyDescent="0.3">
      <c r="A559" s="679" t="s">
        <v>3421</v>
      </c>
      <c r="B559" s="679"/>
      <c r="C559" s="679"/>
      <c r="D559" s="293">
        <f>D558+D547+D534+D522+D511+D502+D490+D478+D467+D454+D441</f>
        <v>42712992</v>
      </c>
      <c r="E559" s="293">
        <f>E558+E547+E534+E522+E511+E502+E490+E478+E467+E454+E441</f>
        <v>31665000</v>
      </c>
      <c r="F559" s="293">
        <f>F558+F547+F534+F522+F511+F502+F490+F478+F467+F454+F441</f>
        <v>77700000</v>
      </c>
      <c r="G559" s="293">
        <f>G558+G547+G534+G522+G511+G502+G490+G478+G467+G454+G441</f>
        <v>86500000</v>
      </c>
      <c r="H559" s="293">
        <f>H558+H547+H534+H522+H511+H502+H490+H478+H467+H454+H441</f>
        <v>69928000</v>
      </c>
      <c r="I559" s="89"/>
      <c r="J559" s="293"/>
    </row>
    <row r="560" spans="1:10" ht="15.6" x14ac:dyDescent="0.3">
      <c r="A560" s="680" t="s">
        <v>3446</v>
      </c>
      <c r="B560" s="680"/>
      <c r="C560" s="680"/>
      <c r="D560" s="680"/>
      <c r="E560" s="680"/>
      <c r="F560" s="680"/>
      <c r="G560" s="680"/>
      <c r="H560" s="680"/>
      <c r="I560" s="680"/>
      <c r="J560" s="680"/>
    </row>
    <row r="561" spans="1:10" s="83" customFormat="1" ht="15.6" x14ac:dyDescent="0.3">
      <c r="A561" s="288">
        <v>1</v>
      </c>
      <c r="B561" s="288">
        <v>12300100100</v>
      </c>
      <c r="C561" s="677" t="s">
        <v>1275</v>
      </c>
      <c r="D561" s="677"/>
      <c r="E561" s="677"/>
      <c r="F561" s="677"/>
      <c r="G561" s="677"/>
      <c r="H561" s="677"/>
      <c r="I561" s="89"/>
      <c r="J561" s="237"/>
    </row>
    <row r="562" spans="1:10" s="83" customFormat="1" ht="15.6" x14ac:dyDescent="0.3">
      <c r="A562" s="290">
        <v>1</v>
      </c>
      <c r="B562" s="290">
        <v>22020102</v>
      </c>
      <c r="C562" s="291" t="s">
        <v>3349</v>
      </c>
      <c r="D562" s="292">
        <v>2080500</v>
      </c>
      <c r="E562" s="292">
        <v>4427000</v>
      </c>
      <c r="F562" s="292">
        <v>6750000</v>
      </c>
      <c r="G562" s="292">
        <v>6213155.6100000003</v>
      </c>
      <c r="H562" s="292">
        <v>4213155.6100000003</v>
      </c>
      <c r="I562" s="89"/>
      <c r="J562" s="237"/>
    </row>
    <row r="563" spans="1:10" s="83" customFormat="1" ht="15.6" x14ac:dyDescent="0.3">
      <c r="A563" s="290">
        <v>2</v>
      </c>
      <c r="B563" s="290">
        <v>22020201</v>
      </c>
      <c r="C563" s="291" t="s">
        <v>3363</v>
      </c>
      <c r="D563" s="292">
        <v>313500</v>
      </c>
      <c r="E563" s="292">
        <v>228000</v>
      </c>
      <c r="F563" s="292">
        <v>225000</v>
      </c>
      <c r="G563" s="292">
        <v>602807.14</v>
      </c>
      <c r="H563" s="292">
        <v>602807.14</v>
      </c>
      <c r="I563" s="89"/>
      <c r="J563" s="237"/>
    </row>
    <row r="564" spans="1:10" s="83" customFormat="1" ht="15.6" x14ac:dyDescent="0.3">
      <c r="A564" s="290">
        <v>3</v>
      </c>
      <c r="B564" s="290">
        <v>22020202</v>
      </c>
      <c r="C564" s="291" t="s">
        <v>3350</v>
      </c>
      <c r="D564" s="292">
        <v>456000</v>
      </c>
      <c r="E564" s="292">
        <v>380000</v>
      </c>
      <c r="F564" s="292">
        <v>450000</v>
      </c>
      <c r="G564" s="292">
        <v>843567.43</v>
      </c>
      <c r="H564" s="292">
        <v>843567.43</v>
      </c>
      <c r="I564" s="89"/>
      <c r="J564" s="237"/>
    </row>
    <row r="565" spans="1:10" s="83" customFormat="1" ht="16.8" x14ac:dyDescent="0.3">
      <c r="A565" s="290">
        <v>4</v>
      </c>
      <c r="B565" s="290">
        <v>22020301</v>
      </c>
      <c r="C565" s="291" t="s">
        <v>3352</v>
      </c>
      <c r="D565" s="292">
        <v>712500</v>
      </c>
      <c r="E565" s="292">
        <v>589000</v>
      </c>
      <c r="F565" s="292">
        <v>1500000</v>
      </c>
      <c r="G565" s="292">
        <v>1204707.8799999999</v>
      </c>
      <c r="H565" s="292">
        <f>1204707.88-650000</f>
        <v>554707.87999999989</v>
      </c>
      <c r="I565" s="89"/>
      <c r="J565" s="237"/>
    </row>
    <row r="566" spans="1:10" s="83" customFormat="1" ht="15.6" x14ac:dyDescent="0.3">
      <c r="A566" s="290">
        <v>5</v>
      </c>
      <c r="B566" s="290">
        <v>22020305</v>
      </c>
      <c r="C566" s="291" t="s">
        <v>3355</v>
      </c>
      <c r="D566" s="292">
        <v>199500</v>
      </c>
      <c r="E566" s="292">
        <v>161500</v>
      </c>
      <c r="F566" s="292">
        <v>150000</v>
      </c>
      <c r="G566" s="292">
        <v>1182426.99</v>
      </c>
      <c r="H566" s="292">
        <v>182426.99</v>
      </c>
      <c r="I566" s="89"/>
      <c r="J566" s="237"/>
    </row>
    <row r="567" spans="1:10" s="83" customFormat="1" ht="16.8" x14ac:dyDescent="0.3">
      <c r="A567" s="290">
        <v>6</v>
      </c>
      <c r="B567" s="290">
        <v>22020401</v>
      </c>
      <c r="C567" s="291" t="s">
        <v>3356</v>
      </c>
      <c r="D567" s="292">
        <v>1482000</v>
      </c>
      <c r="E567" s="292">
        <v>1121000</v>
      </c>
      <c r="F567" s="292">
        <v>3750000</v>
      </c>
      <c r="G567" s="292">
        <v>2408509.36</v>
      </c>
      <c r="H567" s="292">
        <v>2408509.36</v>
      </c>
      <c r="I567" s="89"/>
      <c r="J567" s="237"/>
    </row>
    <row r="568" spans="1:10" s="83" customFormat="1" ht="15.6" x14ac:dyDescent="0.3">
      <c r="A568" s="290">
        <v>7</v>
      </c>
      <c r="B568" s="290">
        <v>22020402</v>
      </c>
      <c r="C568" s="291" t="s">
        <v>3366</v>
      </c>
      <c r="D568" s="292">
        <v>1254000</v>
      </c>
      <c r="E568" s="292">
        <v>940500</v>
      </c>
      <c r="F568" s="292">
        <v>1875000</v>
      </c>
      <c r="G568" s="292">
        <v>2047368.91</v>
      </c>
      <c r="H568" s="292">
        <v>1047368.91</v>
      </c>
      <c r="I568" s="89"/>
      <c r="J568" s="237"/>
    </row>
    <row r="569" spans="1:10" s="83" customFormat="1" ht="15.6" x14ac:dyDescent="0.3">
      <c r="A569" s="290">
        <v>8</v>
      </c>
      <c r="B569" s="290">
        <v>22020501</v>
      </c>
      <c r="C569" s="291" t="s">
        <v>3370</v>
      </c>
      <c r="D569" s="292">
        <v>969000</v>
      </c>
      <c r="E569" s="292">
        <v>807500</v>
      </c>
      <c r="F569" s="292">
        <v>1800000</v>
      </c>
      <c r="G569" s="292">
        <v>1806608.62</v>
      </c>
      <c r="H569" s="292">
        <v>806608.62</v>
      </c>
      <c r="I569" s="89"/>
      <c r="J569" s="237"/>
    </row>
    <row r="570" spans="1:10" s="83" customFormat="1" ht="15.6" x14ac:dyDescent="0.3">
      <c r="A570" s="290">
        <v>9</v>
      </c>
      <c r="B570" s="290">
        <v>22021001</v>
      </c>
      <c r="C570" s="291" t="s">
        <v>3360</v>
      </c>
      <c r="D570" s="292">
        <v>456000</v>
      </c>
      <c r="E570" s="292">
        <v>389500</v>
      </c>
      <c r="F570" s="292">
        <v>450000</v>
      </c>
      <c r="G570" s="292">
        <v>843567.43</v>
      </c>
      <c r="H570" s="292">
        <v>843567.43</v>
      </c>
      <c r="I570" s="89"/>
      <c r="J570" s="237"/>
    </row>
    <row r="571" spans="1:10" s="83" customFormat="1" ht="15.6" x14ac:dyDescent="0.3">
      <c r="A571" s="290">
        <v>10</v>
      </c>
      <c r="B571" s="290">
        <v>22021007</v>
      </c>
      <c r="C571" s="291" t="s">
        <v>3362</v>
      </c>
      <c r="D571" s="292">
        <v>627000</v>
      </c>
      <c r="E571" s="292">
        <v>456000</v>
      </c>
      <c r="F571" s="292">
        <v>1050000</v>
      </c>
      <c r="G571" s="292">
        <v>847280.63</v>
      </c>
      <c r="H571" s="292">
        <v>847280.63</v>
      </c>
      <c r="I571" s="89"/>
      <c r="J571" s="237"/>
    </row>
    <row r="572" spans="1:10" s="83" customFormat="1" ht="15.6" x14ac:dyDescent="0.3">
      <c r="A572" s="678" t="s">
        <v>365</v>
      </c>
      <c r="B572" s="678"/>
      <c r="C572" s="678"/>
      <c r="D572" s="293">
        <v>8550000</v>
      </c>
      <c r="E572" s="293">
        <v>9500000</v>
      </c>
      <c r="F572" s="293">
        <v>18000000</v>
      </c>
      <c r="G572" s="293">
        <v>18000000</v>
      </c>
      <c r="H572" s="293">
        <f>SUM(H562:H571)</f>
        <v>12350000</v>
      </c>
      <c r="I572" s="89"/>
      <c r="J572" s="237"/>
    </row>
    <row r="573" spans="1:10" s="83" customFormat="1" ht="15.6" x14ac:dyDescent="0.3">
      <c r="A573" s="288">
        <v>2</v>
      </c>
      <c r="B573" s="288">
        <v>12300400200</v>
      </c>
      <c r="C573" s="677" t="s">
        <v>2427</v>
      </c>
      <c r="D573" s="677"/>
      <c r="E573" s="677"/>
      <c r="F573" s="677"/>
      <c r="G573" s="677"/>
      <c r="H573" s="677"/>
      <c r="I573" s="89"/>
      <c r="J573" s="237"/>
    </row>
    <row r="574" spans="1:10" s="83" customFormat="1" ht="15.6" x14ac:dyDescent="0.3">
      <c r="A574" s="290">
        <v>1</v>
      </c>
      <c r="B574" s="290">
        <v>22020102</v>
      </c>
      <c r="C574" s="291" t="s">
        <v>3349</v>
      </c>
      <c r="D574" s="292">
        <v>1200000</v>
      </c>
      <c r="E574" s="292">
        <v>540000</v>
      </c>
      <c r="F574" s="292">
        <v>1500000</v>
      </c>
      <c r="G574" s="292">
        <v>750000</v>
      </c>
      <c r="H574" s="292">
        <v>750000</v>
      </c>
      <c r="I574" s="89"/>
      <c r="J574" s="237"/>
    </row>
    <row r="575" spans="1:10" s="83" customFormat="1" ht="16.8" x14ac:dyDescent="0.3">
      <c r="A575" s="290">
        <v>2</v>
      </c>
      <c r="B575" s="290">
        <v>22020301</v>
      </c>
      <c r="C575" s="291" t="s">
        <v>3352</v>
      </c>
      <c r="D575" s="292">
        <v>500000</v>
      </c>
      <c r="E575" s="292">
        <v>360000</v>
      </c>
      <c r="F575" s="292">
        <v>1500000</v>
      </c>
      <c r="G575" s="295">
        <v>0</v>
      </c>
      <c r="H575" s="295">
        <v>0</v>
      </c>
      <c r="I575" s="89"/>
      <c r="J575" s="237"/>
    </row>
    <row r="576" spans="1:10" s="83" customFormat="1" ht="15.6" x14ac:dyDescent="0.3">
      <c r="A576" s="290">
        <v>3</v>
      </c>
      <c r="B576" s="290">
        <v>22020306</v>
      </c>
      <c r="C576" s="291" t="s">
        <v>3383</v>
      </c>
      <c r="D576" s="292">
        <v>750000</v>
      </c>
      <c r="E576" s="295">
        <v>0</v>
      </c>
      <c r="F576" s="295">
        <v>0</v>
      </c>
      <c r="G576" s="295">
        <v>0</v>
      </c>
      <c r="H576" s="295">
        <v>0</v>
      </c>
      <c r="I576" s="89"/>
      <c r="J576" s="237"/>
    </row>
    <row r="577" spans="1:10" s="83" customFormat="1" ht="16.8" x14ac:dyDescent="0.3">
      <c r="A577" s="290">
        <v>4</v>
      </c>
      <c r="B577" s="290">
        <v>22020403</v>
      </c>
      <c r="C577" s="291" t="s">
        <v>3367</v>
      </c>
      <c r="D577" s="292">
        <v>700000</v>
      </c>
      <c r="E577" s="292">
        <v>200000</v>
      </c>
      <c r="F577" s="292">
        <v>700000</v>
      </c>
      <c r="G577" s="292">
        <v>350000</v>
      </c>
      <c r="H577" s="292">
        <v>350000</v>
      </c>
      <c r="I577" s="89"/>
      <c r="J577" s="237"/>
    </row>
    <row r="578" spans="1:10" s="83" customFormat="1" ht="15.6" x14ac:dyDescent="0.3">
      <c r="A578" s="290">
        <v>5</v>
      </c>
      <c r="B578" s="290">
        <v>22020404</v>
      </c>
      <c r="C578" s="291" t="s">
        <v>3368</v>
      </c>
      <c r="D578" s="292">
        <v>1150000</v>
      </c>
      <c r="E578" s="292">
        <v>600000</v>
      </c>
      <c r="F578" s="292">
        <v>1500000</v>
      </c>
      <c r="G578" s="292">
        <v>750000</v>
      </c>
      <c r="H578" s="292">
        <v>750000</v>
      </c>
      <c r="I578" s="98"/>
      <c r="J578" s="237"/>
    </row>
    <row r="579" spans="1:10" s="83" customFormat="1" ht="15.6" x14ac:dyDescent="0.3">
      <c r="A579" s="290">
        <v>6</v>
      </c>
      <c r="B579" s="290">
        <v>22020405</v>
      </c>
      <c r="C579" s="291" t="s">
        <v>3369</v>
      </c>
      <c r="D579" s="292">
        <v>750000</v>
      </c>
      <c r="E579" s="292">
        <v>800000</v>
      </c>
      <c r="F579" s="292">
        <v>1300000</v>
      </c>
      <c r="G579" s="292">
        <v>650000</v>
      </c>
      <c r="H579" s="292">
        <v>650000</v>
      </c>
      <c r="I579" s="98">
        <f>I578+I555+I547+I534+I521+I530+I507+I486+I462+I456</f>
        <v>0</v>
      </c>
      <c r="J579" s="237"/>
    </row>
    <row r="580" spans="1:10" s="83" customFormat="1" ht="15.6" x14ac:dyDescent="0.3">
      <c r="A580" s="290">
        <v>7</v>
      </c>
      <c r="B580" s="290">
        <v>22020503</v>
      </c>
      <c r="C580" s="291" t="s">
        <v>3358</v>
      </c>
      <c r="D580" s="292">
        <v>1150000</v>
      </c>
      <c r="E580" s="295">
        <v>0</v>
      </c>
      <c r="F580" s="292">
        <v>2500000</v>
      </c>
      <c r="G580" s="292">
        <v>1250000</v>
      </c>
      <c r="H580" s="292">
        <v>1250000</v>
      </c>
      <c r="I580" s="531"/>
      <c r="J580" s="237"/>
    </row>
    <row r="581" spans="1:10" s="83" customFormat="1" ht="15.6" x14ac:dyDescent="0.3">
      <c r="A581" s="290">
        <v>8</v>
      </c>
      <c r="B581" s="290">
        <v>22020605</v>
      </c>
      <c r="C581" s="291" t="s">
        <v>3388</v>
      </c>
      <c r="D581" s="295">
        <v>0</v>
      </c>
      <c r="E581" s="292">
        <v>200000</v>
      </c>
      <c r="F581" s="292">
        <v>500000</v>
      </c>
      <c r="G581" s="292">
        <v>250000</v>
      </c>
      <c r="H581" s="292">
        <v>250000</v>
      </c>
      <c r="I581" s="84"/>
      <c r="J581" s="237"/>
    </row>
    <row r="582" spans="1:10" s="83" customFormat="1" ht="15.6" x14ac:dyDescent="0.3">
      <c r="A582" s="290">
        <v>9</v>
      </c>
      <c r="B582" s="290">
        <v>22020801</v>
      </c>
      <c r="C582" s="291" t="s">
        <v>3372</v>
      </c>
      <c r="D582" s="292">
        <v>1000000</v>
      </c>
      <c r="E582" s="292">
        <v>600000</v>
      </c>
      <c r="F582" s="292">
        <v>1500000</v>
      </c>
      <c r="G582" s="292">
        <v>1000000</v>
      </c>
      <c r="H582" s="292">
        <v>1000000</v>
      </c>
      <c r="I582" s="89"/>
      <c r="J582" s="237"/>
    </row>
    <row r="583" spans="1:10" s="83" customFormat="1" ht="15.6" x14ac:dyDescent="0.3">
      <c r="A583" s="290">
        <v>10</v>
      </c>
      <c r="B583" s="290">
        <v>22021002</v>
      </c>
      <c r="C583" s="291" t="s">
        <v>3375</v>
      </c>
      <c r="D583" s="295">
        <v>0</v>
      </c>
      <c r="E583" s="292">
        <v>732000</v>
      </c>
      <c r="F583" s="292">
        <v>1000000</v>
      </c>
      <c r="G583" s="292">
        <v>1000000</v>
      </c>
      <c r="H583" s="292">
        <v>1000000</v>
      </c>
      <c r="I583" s="89"/>
      <c r="J583" s="237"/>
    </row>
    <row r="584" spans="1:10" s="83" customFormat="1" ht="15.6" x14ac:dyDescent="0.3">
      <c r="A584" s="678" t="s">
        <v>365</v>
      </c>
      <c r="B584" s="678"/>
      <c r="C584" s="678"/>
      <c r="D584" s="293">
        <v>7200000</v>
      </c>
      <c r="E584" s="293">
        <v>4032000</v>
      </c>
      <c r="F584" s="293">
        <v>12000000</v>
      </c>
      <c r="G584" s="293">
        <v>6000000</v>
      </c>
      <c r="H584" s="293">
        <f>SUM(H574:H583)</f>
        <v>6000000</v>
      </c>
      <c r="I584" s="89"/>
      <c r="J584" s="237"/>
    </row>
    <row r="585" spans="1:10" s="83" customFormat="1" ht="15.6" x14ac:dyDescent="0.3">
      <c r="A585" s="288">
        <v>3</v>
      </c>
      <c r="B585" s="288">
        <v>12301300100</v>
      </c>
      <c r="C585" s="677" t="s">
        <v>3016</v>
      </c>
      <c r="D585" s="677"/>
      <c r="E585" s="677"/>
      <c r="F585" s="677"/>
      <c r="G585" s="677"/>
      <c r="H585" s="677"/>
      <c r="I585" s="89"/>
      <c r="J585" s="237"/>
    </row>
    <row r="586" spans="1:10" s="83" customFormat="1" ht="15.6" x14ac:dyDescent="0.3">
      <c r="A586" s="290">
        <v>1</v>
      </c>
      <c r="B586" s="290">
        <v>22020102</v>
      </c>
      <c r="C586" s="291" t="s">
        <v>3349</v>
      </c>
      <c r="D586" s="292">
        <v>415200</v>
      </c>
      <c r="E586" s="295">
        <v>0</v>
      </c>
      <c r="F586" s="292">
        <v>1550000</v>
      </c>
      <c r="G586" s="295">
        <v>0</v>
      </c>
      <c r="H586" s="295">
        <v>0</v>
      </c>
      <c r="I586" s="89"/>
      <c r="J586" s="237"/>
    </row>
    <row r="587" spans="1:10" s="83" customFormat="1" ht="15.6" x14ac:dyDescent="0.3">
      <c r="A587" s="290">
        <v>2</v>
      </c>
      <c r="B587" s="290">
        <v>22020201</v>
      </c>
      <c r="C587" s="291" t="s">
        <v>3363</v>
      </c>
      <c r="D587" s="292">
        <v>121800</v>
      </c>
      <c r="E587" s="295">
        <v>0</v>
      </c>
      <c r="F587" s="292">
        <v>450000</v>
      </c>
      <c r="G587" s="295">
        <v>0</v>
      </c>
      <c r="H587" s="295">
        <v>0</v>
      </c>
      <c r="I587" s="89"/>
      <c r="J587" s="237"/>
    </row>
    <row r="588" spans="1:10" s="83" customFormat="1" ht="16.8" x14ac:dyDescent="0.3">
      <c r="A588" s="290">
        <v>3</v>
      </c>
      <c r="B588" s="290">
        <v>22020301</v>
      </c>
      <c r="C588" s="291" t="s">
        <v>3352</v>
      </c>
      <c r="D588" s="292">
        <v>44200</v>
      </c>
      <c r="E588" s="295">
        <v>0</v>
      </c>
      <c r="F588" s="292">
        <v>500000</v>
      </c>
      <c r="G588" s="295">
        <v>0</v>
      </c>
      <c r="H588" s="295">
        <v>0</v>
      </c>
      <c r="I588" s="89"/>
      <c r="J588" s="237"/>
    </row>
    <row r="589" spans="1:10" s="83" customFormat="1" ht="15.6" x14ac:dyDescent="0.3">
      <c r="A589" s="290">
        <v>4</v>
      </c>
      <c r="B589" s="290">
        <v>22020305</v>
      </c>
      <c r="C589" s="291" t="s">
        <v>3355</v>
      </c>
      <c r="D589" s="295">
        <v>0</v>
      </c>
      <c r="E589" s="295">
        <v>0</v>
      </c>
      <c r="F589" s="292">
        <v>100000</v>
      </c>
      <c r="G589" s="295">
        <v>0</v>
      </c>
      <c r="H589" s="295">
        <v>0</v>
      </c>
      <c r="I589" s="89"/>
      <c r="J589" s="237"/>
    </row>
    <row r="590" spans="1:10" s="83" customFormat="1" ht="16.8" x14ac:dyDescent="0.3">
      <c r="A590" s="290">
        <v>5</v>
      </c>
      <c r="B590" s="290">
        <v>22020401</v>
      </c>
      <c r="C590" s="291" t="s">
        <v>3356</v>
      </c>
      <c r="D590" s="292">
        <v>233000</v>
      </c>
      <c r="E590" s="295">
        <v>0</v>
      </c>
      <c r="F590" s="292">
        <v>1000000</v>
      </c>
      <c r="G590" s="295">
        <v>0</v>
      </c>
      <c r="H590" s="295">
        <v>0</v>
      </c>
      <c r="I590" s="89"/>
      <c r="J590" s="237"/>
    </row>
    <row r="591" spans="1:10" s="83" customFormat="1" ht="15.6" x14ac:dyDescent="0.3">
      <c r="A591" s="290">
        <v>6</v>
      </c>
      <c r="B591" s="290">
        <v>22020402</v>
      </c>
      <c r="C591" s="291" t="s">
        <v>3366</v>
      </c>
      <c r="D591" s="292">
        <v>17500</v>
      </c>
      <c r="E591" s="295">
        <v>0</v>
      </c>
      <c r="F591" s="292">
        <v>100000</v>
      </c>
      <c r="G591" s="295">
        <v>0</v>
      </c>
      <c r="H591" s="295">
        <v>0</v>
      </c>
      <c r="I591" s="89"/>
      <c r="J591" s="237"/>
    </row>
    <row r="592" spans="1:10" s="83" customFormat="1" ht="15.6" x14ac:dyDescent="0.3">
      <c r="A592" s="290">
        <v>7</v>
      </c>
      <c r="B592" s="290">
        <v>22020501</v>
      </c>
      <c r="C592" s="291" t="s">
        <v>3370</v>
      </c>
      <c r="D592" s="292">
        <v>16500</v>
      </c>
      <c r="E592" s="295">
        <v>0</v>
      </c>
      <c r="F592" s="292">
        <v>700000</v>
      </c>
      <c r="G592" s="295">
        <v>0</v>
      </c>
      <c r="H592" s="295">
        <v>0</v>
      </c>
      <c r="I592" s="89"/>
      <c r="J592" s="237"/>
    </row>
    <row r="593" spans="1:10" s="83" customFormat="1" ht="15.6" x14ac:dyDescent="0.3">
      <c r="A593" s="290">
        <v>8</v>
      </c>
      <c r="B593" s="290">
        <v>22021007</v>
      </c>
      <c r="C593" s="291" t="s">
        <v>3362</v>
      </c>
      <c r="D593" s="292">
        <v>51800</v>
      </c>
      <c r="E593" s="295">
        <v>0</v>
      </c>
      <c r="F593" s="292">
        <v>400000</v>
      </c>
      <c r="G593" s="295">
        <v>0</v>
      </c>
      <c r="H593" s="295">
        <v>0</v>
      </c>
      <c r="I593" s="89"/>
      <c r="J593" s="237"/>
    </row>
    <row r="594" spans="1:10" s="83" customFormat="1" ht="15.6" x14ac:dyDescent="0.3">
      <c r="A594" s="678" t="s">
        <v>365</v>
      </c>
      <c r="B594" s="678"/>
      <c r="C594" s="678"/>
      <c r="D594" s="293">
        <v>900000</v>
      </c>
      <c r="E594" s="296">
        <v>0</v>
      </c>
      <c r="F594" s="293">
        <v>4800000</v>
      </c>
      <c r="G594" s="296">
        <v>0</v>
      </c>
      <c r="H594" s="296">
        <v>0</v>
      </c>
      <c r="I594" s="89"/>
      <c r="J594" s="237"/>
    </row>
    <row r="595" spans="1:10" s="83" customFormat="1" ht="15.6" x14ac:dyDescent="0.3">
      <c r="A595" s="288">
        <v>4</v>
      </c>
      <c r="B595" s="288">
        <v>12305600100</v>
      </c>
      <c r="C595" s="677" t="s">
        <v>2262</v>
      </c>
      <c r="D595" s="677"/>
      <c r="E595" s="677"/>
      <c r="F595" s="677"/>
      <c r="G595" s="677"/>
      <c r="H595" s="677"/>
      <c r="I595" s="89"/>
      <c r="J595" s="237"/>
    </row>
    <row r="596" spans="1:10" s="83" customFormat="1" ht="15.6" x14ac:dyDescent="0.3">
      <c r="A596" s="290">
        <v>1</v>
      </c>
      <c r="B596" s="290">
        <v>22020102</v>
      </c>
      <c r="C596" s="291" t="s">
        <v>3349</v>
      </c>
      <c r="D596" s="292">
        <v>1119050</v>
      </c>
      <c r="E596" s="292">
        <v>786500</v>
      </c>
      <c r="F596" s="292">
        <v>2460000</v>
      </c>
      <c r="G596" s="292">
        <v>1722000</v>
      </c>
      <c r="H596" s="292">
        <v>1722000</v>
      </c>
      <c r="I596" s="98"/>
      <c r="J596" s="237"/>
    </row>
    <row r="597" spans="1:10" s="83" customFormat="1" ht="15.6" x14ac:dyDescent="0.3">
      <c r="A597" s="290">
        <v>2</v>
      </c>
      <c r="B597" s="290">
        <v>22020201</v>
      </c>
      <c r="C597" s="291" t="s">
        <v>3363</v>
      </c>
      <c r="D597" s="292">
        <v>128800</v>
      </c>
      <c r="E597" s="292">
        <v>180000</v>
      </c>
      <c r="F597" s="292">
        <v>420000</v>
      </c>
      <c r="G597" s="292">
        <v>294000</v>
      </c>
      <c r="H597" s="292">
        <v>294000</v>
      </c>
      <c r="I597" s="84"/>
      <c r="J597" s="237"/>
    </row>
    <row r="598" spans="1:10" s="83" customFormat="1" ht="15.6" x14ac:dyDescent="0.3">
      <c r="A598" s="290">
        <v>3</v>
      </c>
      <c r="B598" s="290">
        <v>22020202</v>
      </c>
      <c r="C598" s="291" t="s">
        <v>3350</v>
      </c>
      <c r="D598" s="292">
        <v>41000</v>
      </c>
      <c r="E598" s="292">
        <v>97500</v>
      </c>
      <c r="F598" s="292">
        <v>500000</v>
      </c>
      <c r="G598" s="292">
        <v>350000</v>
      </c>
      <c r="H598" s="292">
        <v>350000</v>
      </c>
      <c r="I598" s="89"/>
      <c r="J598" s="237"/>
    </row>
    <row r="599" spans="1:10" s="83" customFormat="1" ht="16.8" x14ac:dyDescent="0.3">
      <c r="A599" s="290">
        <v>4</v>
      </c>
      <c r="B599" s="290">
        <v>22020301</v>
      </c>
      <c r="C599" s="291" t="s">
        <v>3352</v>
      </c>
      <c r="D599" s="292">
        <v>211400</v>
      </c>
      <c r="E599" s="292">
        <v>560700</v>
      </c>
      <c r="F599" s="292">
        <v>820000</v>
      </c>
      <c r="G599" s="292">
        <v>574000</v>
      </c>
      <c r="H599" s="292">
        <v>574000</v>
      </c>
      <c r="I599" s="89"/>
      <c r="J599" s="237"/>
    </row>
    <row r="600" spans="1:10" s="83" customFormat="1" ht="15.6" x14ac:dyDescent="0.3">
      <c r="A600" s="290">
        <v>5</v>
      </c>
      <c r="B600" s="290">
        <v>22020305</v>
      </c>
      <c r="C600" s="291" t="s">
        <v>3355</v>
      </c>
      <c r="D600" s="295">
        <v>0</v>
      </c>
      <c r="E600" s="292">
        <v>24000</v>
      </c>
      <c r="F600" s="292">
        <v>1000000</v>
      </c>
      <c r="G600" s="292">
        <v>700000</v>
      </c>
      <c r="H600" s="292">
        <v>700000</v>
      </c>
      <c r="I600" s="89"/>
      <c r="J600" s="237"/>
    </row>
    <row r="601" spans="1:10" s="83" customFormat="1" ht="16.8" x14ac:dyDescent="0.3">
      <c r="A601" s="290">
        <v>6</v>
      </c>
      <c r="B601" s="290">
        <v>22020401</v>
      </c>
      <c r="C601" s="291" t="s">
        <v>3356</v>
      </c>
      <c r="D601" s="292">
        <v>58000</v>
      </c>
      <c r="E601" s="292">
        <v>310000</v>
      </c>
      <c r="F601" s="292">
        <v>1500000</v>
      </c>
      <c r="G601" s="292">
        <v>1050000</v>
      </c>
      <c r="H601" s="292">
        <v>550000</v>
      </c>
      <c r="I601" s="89"/>
      <c r="J601" s="237"/>
    </row>
    <row r="602" spans="1:10" s="83" customFormat="1" ht="15.6" x14ac:dyDescent="0.3">
      <c r="A602" s="290">
        <v>7</v>
      </c>
      <c r="B602" s="290">
        <v>22020402</v>
      </c>
      <c r="C602" s="291" t="s">
        <v>3366</v>
      </c>
      <c r="D602" s="295">
        <v>0</v>
      </c>
      <c r="E602" s="292">
        <v>18000</v>
      </c>
      <c r="F602" s="292">
        <v>440000</v>
      </c>
      <c r="G602" s="292">
        <v>308000</v>
      </c>
      <c r="H602" s="292">
        <v>308000</v>
      </c>
      <c r="I602" s="89"/>
      <c r="J602" s="237"/>
    </row>
    <row r="603" spans="1:10" s="83" customFormat="1" ht="15.6" x14ac:dyDescent="0.3">
      <c r="A603" s="290">
        <v>8</v>
      </c>
      <c r="B603" s="290">
        <v>22020501</v>
      </c>
      <c r="C603" s="291" t="s">
        <v>3370</v>
      </c>
      <c r="D603" s="292">
        <v>51600</v>
      </c>
      <c r="E603" s="292">
        <v>39500</v>
      </c>
      <c r="F603" s="292">
        <v>1670000</v>
      </c>
      <c r="G603" s="292">
        <v>1169000</v>
      </c>
      <c r="H603" s="292">
        <v>1169000</v>
      </c>
      <c r="I603" s="89"/>
      <c r="J603" s="237"/>
    </row>
    <row r="604" spans="1:10" s="83" customFormat="1" ht="15.6" x14ac:dyDescent="0.3">
      <c r="A604" s="290">
        <v>9</v>
      </c>
      <c r="B604" s="290">
        <v>22020712</v>
      </c>
      <c r="C604" s="291" t="s">
        <v>3381</v>
      </c>
      <c r="D604" s="292">
        <v>1122514</v>
      </c>
      <c r="E604" s="292">
        <v>245000</v>
      </c>
      <c r="F604" s="292">
        <v>270000</v>
      </c>
      <c r="G604" s="292">
        <v>189000</v>
      </c>
      <c r="H604" s="292">
        <v>189000</v>
      </c>
      <c r="I604" s="89"/>
      <c r="J604" s="237"/>
    </row>
    <row r="605" spans="1:10" s="83" customFormat="1" ht="15.6" x14ac:dyDescent="0.3">
      <c r="A605" s="290">
        <v>10</v>
      </c>
      <c r="B605" s="290">
        <v>22021001</v>
      </c>
      <c r="C605" s="291" t="s">
        <v>3360</v>
      </c>
      <c r="D605" s="292">
        <v>226900</v>
      </c>
      <c r="E605" s="292">
        <v>118000</v>
      </c>
      <c r="F605" s="292">
        <v>420000</v>
      </c>
      <c r="G605" s="292">
        <v>294000</v>
      </c>
      <c r="H605" s="292">
        <v>294000</v>
      </c>
      <c r="I605" s="89"/>
      <c r="J605" s="237"/>
    </row>
    <row r="606" spans="1:10" s="83" customFormat="1" ht="15.6" x14ac:dyDescent="0.3">
      <c r="A606" s="290">
        <v>11</v>
      </c>
      <c r="B606" s="290">
        <v>22021007</v>
      </c>
      <c r="C606" s="291" t="s">
        <v>3362</v>
      </c>
      <c r="D606" s="292">
        <v>323250</v>
      </c>
      <c r="E606" s="292">
        <v>541500</v>
      </c>
      <c r="F606" s="292">
        <v>500000</v>
      </c>
      <c r="G606" s="292">
        <v>350000</v>
      </c>
      <c r="H606" s="292">
        <v>350000</v>
      </c>
      <c r="I606" s="89"/>
      <c r="J606" s="237"/>
    </row>
    <row r="607" spans="1:10" s="83" customFormat="1" ht="15.6" x14ac:dyDescent="0.3">
      <c r="A607" s="678" t="s">
        <v>365</v>
      </c>
      <c r="B607" s="678"/>
      <c r="C607" s="678"/>
      <c r="D607" s="293">
        <v>3282514</v>
      </c>
      <c r="E607" s="293">
        <v>2920700</v>
      </c>
      <c r="F607" s="293">
        <v>10000000</v>
      </c>
      <c r="G607" s="293">
        <v>7000000</v>
      </c>
      <c r="H607" s="293">
        <f>SUM(H596:H606)</f>
        <v>6500000</v>
      </c>
      <c r="I607" s="89"/>
      <c r="J607" s="293"/>
    </row>
    <row r="608" spans="1:10" ht="15.6" x14ac:dyDescent="0.3">
      <c r="A608" s="679" t="s">
        <v>3424</v>
      </c>
      <c r="B608" s="679"/>
      <c r="C608" s="679"/>
      <c r="D608" s="293">
        <f>D607+D594+D584+D572</f>
        <v>19932514</v>
      </c>
      <c r="E608" s="293">
        <f>E607+E594+E584+E572</f>
        <v>16452700</v>
      </c>
      <c r="F608" s="293">
        <f>F607+F594+F584+F572</f>
        <v>44800000</v>
      </c>
      <c r="G608" s="293">
        <f>G607+G594+G584+G572</f>
        <v>31000000</v>
      </c>
      <c r="H608" s="293">
        <f>H607+H594+H584+H572</f>
        <v>24850000</v>
      </c>
      <c r="I608" s="89"/>
      <c r="J608" s="293"/>
    </row>
    <row r="609" spans="1:10" ht="15.6" x14ac:dyDescent="0.3">
      <c r="A609" s="680" t="s">
        <v>3425</v>
      </c>
      <c r="B609" s="680"/>
      <c r="C609" s="680"/>
      <c r="D609" s="680"/>
      <c r="E609" s="680"/>
      <c r="F609" s="680"/>
      <c r="G609" s="680"/>
      <c r="H609" s="680"/>
      <c r="I609" s="680"/>
      <c r="J609" s="680"/>
    </row>
    <row r="610" spans="1:10" s="83" customFormat="1" ht="15.6" x14ac:dyDescent="0.3">
      <c r="A610" s="288">
        <v>1</v>
      </c>
      <c r="B610" s="288">
        <v>51400100100</v>
      </c>
      <c r="C610" s="677" t="s">
        <v>1612</v>
      </c>
      <c r="D610" s="677"/>
      <c r="E610" s="677"/>
      <c r="F610" s="677"/>
      <c r="G610" s="677"/>
      <c r="H610" s="677"/>
      <c r="I610" s="677"/>
      <c r="J610" s="677"/>
    </row>
    <row r="611" spans="1:10" s="83" customFormat="1" ht="15.6" x14ac:dyDescent="0.3">
      <c r="A611" s="290">
        <v>1</v>
      </c>
      <c r="B611" s="290">
        <v>22020102</v>
      </c>
      <c r="C611" s="291" t="s">
        <v>3349</v>
      </c>
      <c r="D611" s="292">
        <v>3420600</v>
      </c>
      <c r="E611" s="292">
        <v>1351000</v>
      </c>
      <c r="F611" s="292">
        <v>3500000</v>
      </c>
      <c r="G611" s="292">
        <v>7000000</v>
      </c>
      <c r="H611" s="292">
        <v>4650000</v>
      </c>
      <c r="I611" s="89"/>
      <c r="J611" s="237"/>
    </row>
    <row r="612" spans="1:10" s="83" customFormat="1" ht="15.6" x14ac:dyDescent="0.3">
      <c r="A612" s="290">
        <v>2</v>
      </c>
      <c r="B612" s="290">
        <v>22020201</v>
      </c>
      <c r="C612" s="291" t="s">
        <v>3363</v>
      </c>
      <c r="D612" s="292">
        <v>363000</v>
      </c>
      <c r="E612" s="292">
        <v>124000</v>
      </c>
      <c r="F612" s="292">
        <v>500000</v>
      </c>
      <c r="G612" s="292">
        <v>250000</v>
      </c>
      <c r="H612" s="292">
        <v>250000</v>
      </c>
      <c r="I612" s="89"/>
      <c r="J612" s="237"/>
    </row>
    <row r="613" spans="1:10" s="83" customFormat="1" ht="15.6" x14ac:dyDescent="0.3">
      <c r="A613" s="290">
        <v>3</v>
      </c>
      <c r="B613" s="290">
        <v>22020202</v>
      </c>
      <c r="C613" s="291" t="s">
        <v>3350</v>
      </c>
      <c r="D613" s="292">
        <v>5000</v>
      </c>
      <c r="E613" s="292">
        <v>20000</v>
      </c>
      <c r="F613" s="292">
        <v>500000</v>
      </c>
      <c r="G613" s="292">
        <v>100000</v>
      </c>
      <c r="H613" s="292">
        <v>100000</v>
      </c>
      <c r="I613" s="89"/>
      <c r="J613" s="237"/>
    </row>
    <row r="614" spans="1:10" s="83" customFormat="1" ht="16.8" x14ac:dyDescent="0.3">
      <c r="A614" s="290">
        <v>4</v>
      </c>
      <c r="B614" s="290">
        <v>22020301</v>
      </c>
      <c r="C614" s="291" t="s">
        <v>3352</v>
      </c>
      <c r="D614" s="292">
        <v>353000</v>
      </c>
      <c r="E614" s="292">
        <v>407000</v>
      </c>
      <c r="F614" s="292">
        <v>2000000</v>
      </c>
      <c r="G614" s="292">
        <v>1000000</v>
      </c>
      <c r="H614" s="292">
        <v>1000000</v>
      </c>
      <c r="I614" s="89"/>
      <c r="J614" s="237"/>
    </row>
    <row r="615" spans="1:10" s="83" customFormat="1" ht="15.6" x14ac:dyDescent="0.3">
      <c r="A615" s="290">
        <v>5</v>
      </c>
      <c r="B615" s="290">
        <v>22020305</v>
      </c>
      <c r="C615" s="291" t="s">
        <v>3355</v>
      </c>
      <c r="D615" s="292">
        <v>190000</v>
      </c>
      <c r="E615" s="292">
        <v>166000</v>
      </c>
      <c r="F615" s="292">
        <v>1000000</v>
      </c>
      <c r="G615" s="292">
        <v>500000</v>
      </c>
      <c r="H615" s="292">
        <v>500000</v>
      </c>
      <c r="I615" s="89"/>
      <c r="J615" s="237"/>
    </row>
    <row r="616" spans="1:10" s="83" customFormat="1" ht="16.8" x14ac:dyDescent="0.3">
      <c r="A616" s="290">
        <v>6</v>
      </c>
      <c r="B616" s="290">
        <v>22020401</v>
      </c>
      <c r="C616" s="291" t="s">
        <v>3356</v>
      </c>
      <c r="D616" s="292">
        <v>8783050</v>
      </c>
      <c r="E616" s="292">
        <v>1916117.5</v>
      </c>
      <c r="F616" s="292">
        <v>8000000</v>
      </c>
      <c r="G616" s="292">
        <v>2150000</v>
      </c>
      <c r="H616" s="292">
        <v>1150000</v>
      </c>
      <c r="I616" s="89"/>
      <c r="J616" s="237"/>
    </row>
    <row r="617" spans="1:10" s="83" customFormat="1" ht="15.6" x14ac:dyDescent="0.3">
      <c r="A617" s="290">
        <v>7</v>
      </c>
      <c r="B617" s="290">
        <v>22020402</v>
      </c>
      <c r="C617" s="291" t="s">
        <v>3366</v>
      </c>
      <c r="D617" s="292">
        <v>569150</v>
      </c>
      <c r="E617" s="292">
        <v>142000</v>
      </c>
      <c r="F617" s="292">
        <v>3000000</v>
      </c>
      <c r="G617" s="292">
        <v>1500000</v>
      </c>
      <c r="H617" s="292">
        <v>1500000</v>
      </c>
      <c r="I617" s="89"/>
      <c r="J617" s="237"/>
    </row>
    <row r="618" spans="1:10" s="83" customFormat="1" ht="15.6" x14ac:dyDescent="0.3">
      <c r="A618" s="290">
        <v>8</v>
      </c>
      <c r="B618" s="290">
        <v>22020501</v>
      </c>
      <c r="C618" s="291" t="s">
        <v>3370</v>
      </c>
      <c r="D618" s="292">
        <v>20000</v>
      </c>
      <c r="E618" s="292">
        <v>221000</v>
      </c>
      <c r="F618" s="292">
        <v>3000000</v>
      </c>
      <c r="G618" s="292">
        <v>2000000</v>
      </c>
      <c r="H618" s="292">
        <v>2000000</v>
      </c>
      <c r="I618" s="89"/>
      <c r="J618" s="237"/>
    </row>
    <row r="619" spans="1:10" s="83" customFormat="1" ht="15.6" x14ac:dyDescent="0.3">
      <c r="A619" s="290">
        <v>9</v>
      </c>
      <c r="B619" s="290">
        <v>22021001</v>
      </c>
      <c r="C619" s="291" t="s">
        <v>3360</v>
      </c>
      <c r="D619" s="292">
        <v>311750</v>
      </c>
      <c r="E619" s="292">
        <v>90000</v>
      </c>
      <c r="F619" s="292">
        <v>500000</v>
      </c>
      <c r="G619" s="292">
        <v>1000000</v>
      </c>
      <c r="H619" s="292">
        <v>1000000</v>
      </c>
      <c r="I619" s="89"/>
      <c r="J619" s="237"/>
    </row>
    <row r="620" spans="1:10" s="83" customFormat="1" ht="15.6" x14ac:dyDescent="0.3">
      <c r="A620" s="290">
        <v>10</v>
      </c>
      <c r="B620" s="290">
        <v>22021007</v>
      </c>
      <c r="C620" s="291" t="s">
        <v>3362</v>
      </c>
      <c r="D620" s="292">
        <v>1953500</v>
      </c>
      <c r="E620" s="292">
        <v>720000</v>
      </c>
      <c r="F620" s="292">
        <v>3000000</v>
      </c>
      <c r="G620" s="292">
        <v>2500000</v>
      </c>
      <c r="H620" s="292">
        <v>1500000</v>
      </c>
      <c r="I620" s="89"/>
      <c r="J620" s="237"/>
    </row>
    <row r="621" spans="1:10" s="83" customFormat="1" ht="15.6" x14ac:dyDescent="0.3">
      <c r="A621" s="678" t="s">
        <v>365</v>
      </c>
      <c r="B621" s="678"/>
      <c r="C621" s="678"/>
      <c r="D621" s="293">
        <v>15969050</v>
      </c>
      <c r="E621" s="293">
        <v>5157117.5</v>
      </c>
      <c r="F621" s="293">
        <v>25000000</v>
      </c>
      <c r="G621" s="293">
        <v>18000000</v>
      </c>
      <c r="H621" s="293">
        <f>SUM(H611:H620)</f>
        <v>13650000</v>
      </c>
      <c r="I621" s="89"/>
      <c r="J621" s="237"/>
    </row>
    <row r="622" spans="1:10" s="83" customFormat="1" ht="15.6" x14ac:dyDescent="0.3">
      <c r="A622" s="288">
        <v>2</v>
      </c>
      <c r="B622" s="288">
        <v>51400100200</v>
      </c>
      <c r="C622" s="677" t="s">
        <v>11</v>
      </c>
      <c r="D622" s="677"/>
      <c r="E622" s="677"/>
      <c r="F622" s="677"/>
      <c r="G622" s="677"/>
      <c r="H622" s="677"/>
      <c r="I622" s="677"/>
      <c r="J622" s="677"/>
    </row>
    <row r="623" spans="1:10" s="83" customFormat="1" ht="15.6" x14ac:dyDescent="0.3">
      <c r="A623" s="290">
        <v>1</v>
      </c>
      <c r="B623" s="290">
        <v>22020102</v>
      </c>
      <c r="C623" s="291" t="s">
        <v>3349</v>
      </c>
      <c r="D623" s="292">
        <v>572700</v>
      </c>
      <c r="E623" s="292">
        <v>200000</v>
      </c>
      <c r="F623" s="292">
        <v>600000</v>
      </c>
      <c r="G623" s="292">
        <v>600000</v>
      </c>
      <c r="H623" s="292">
        <v>600000</v>
      </c>
      <c r="I623" s="89"/>
      <c r="J623" s="237"/>
    </row>
    <row r="624" spans="1:10" s="83" customFormat="1" ht="15.6" x14ac:dyDescent="0.3">
      <c r="A624" s="290">
        <v>2</v>
      </c>
      <c r="B624" s="290">
        <v>22020202</v>
      </c>
      <c r="C624" s="291" t="s">
        <v>3350</v>
      </c>
      <c r="D624" s="292">
        <v>49500</v>
      </c>
      <c r="E624" s="292">
        <v>25000</v>
      </c>
      <c r="F624" s="292">
        <v>50000</v>
      </c>
      <c r="G624" s="292">
        <v>100000</v>
      </c>
      <c r="H624" s="292">
        <v>50000</v>
      </c>
      <c r="I624" s="89"/>
      <c r="J624" s="237"/>
    </row>
    <row r="625" spans="1:10" s="83" customFormat="1" ht="16.8" x14ac:dyDescent="0.3">
      <c r="A625" s="290">
        <v>3</v>
      </c>
      <c r="B625" s="290">
        <v>22020301</v>
      </c>
      <c r="C625" s="291" t="s">
        <v>3352</v>
      </c>
      <c r="D625" s="292">
        <v>100000</v>
      </c>
      <c r="E625" s="292">
        <v>50000</v>
      </c>
      <c r="F625" s="292">
        <v>150000</v>
      </c>
      <c r="G625" s="292">
        <v>600000</v>
      </c>
      <c r="H625" s="292">
        <v>150000</v>
      </c>
      <c r="I625" s="89"/>
      <c r="J625" s="237"/>
    </row>
    <row r="626" spans="1:10" s="83" customFormat="1" ht="15.6" x14ac:dyDescent="0.3">
      <c r="A626" s="290">
        <v>4</v>
      </c>
      <c r="B626" s="290">
        <v>22020305</v>
      </c>
      <c r="C626" s="291" t="s">
        <v>3355</v>
      </c>
      <c r="D626" s="292">
        <v>30000</v>
      </c>
      <c r="E626" s="292">
        <v>10000</v>
      </c>
      <c r="F626" s="292">
        <v>100000</v>
      </c>
      <c r="G626" s="292">
        <v>100000</v>
      </c>
      <c r="H626" s="292">
        <v>100000</v>
      </c>
      <c r="I626" s="89"/>
      <c r="J626" s="237"/>
    </row>
    <row r="627" spans="1:10" s="83" customFormat="1" ht="16.8" x14ac:dyDescent="0.3">
      <c r="A627" s="290">
        <v>5</v>
      </c>
      <c r="B627" s="290">
        <v>22020401</v>
      </c>
      <c r="C627" s="291" t="s">
        <v>3356</v>
      </c>
      <c r="D627" s="292">
        <v>69000</v>
      </c>
      <c r="E627" s="292">
        <v>100000</v>
      </c>
      <c r="F627" s="292">
        <v>150000</v>
      </c>
      <c r="G627" s="292">
        <v>400000</v>
      </c>
      <c r="H627" s="292">
        <v>150000</v>
      </c>
      <c r="I627" s="98"/>
      <c r="J627" s="237"/>
    </row>
    <row r="628" spans="1:10" s="83" customFormat="1" ht="15.6" x14ac:dyDescent="0.3">
      <c r="A628" s="290">
        <v>6</v>
      </c>
      <c r="B628" s="290">
        <v>22020402</v>
      </c>
      <c r="C628" s="291" t="s">
        <v>3366</v>
      </c>
      <c r="D628" s="292">
        <v>200000</v>
      </c>
      <c r="E628" s="292">
        <v>20000</v>
      </c>
      <c r="F628" s="292">
        <v>150000</v>
      </c>
      <c r="G628" s="292">
        <v>100000</v>
      </c>
      <c r="H628" s="292">
        <v>150000</v>
      </c>
      <c r="I628" s="85"/>
      <c r="J628" s="237"/>
    </row>
    <row r="629" spans="1:10" s="83" customFormat="1" ht="15.6" x14ac:dyDescent="0.3">
      <c r="A629" s="290">
        <v>7</v>
      </c>
      <c r="B629" s="290">
        <v>22020501</v>
      </c>
      <c r="C629" s="291" t="s">
        <v>3370</v>
      </c>
      <c r="D629" s="292">
        <v>300000</v>
      </c>
      <c r="E629" s="292">
        <v>473000</v>
      </c>
      <c r="F629" s="292">
        <v>800000</v>
      </c>
      <c r="G629" s="292">
        <v>2500000</v>
      </c>
      <c r="H629" s="292">
        <v>800000</v>
      </c>
      <c r="I629" s="11"/>
      <c r="J629" s="237"/>
    </row>
    <row r="630" spans="1:10" s="83" customFormat="1" ht="15.6" x14ac:dyDescent="0.3">
      <c r="A630" s="290">
        <v>8</v>
      </c>
      <c r="B630" s="290">
        <v>22020803</v>
      </c>
      <c r="C630" s="291" t="s">
        <v>3373</v>
      </c>
      <c r="D630" s="292">
        <v>221300</v>
      </c>
      <c r="E630" s="292">
        <v>150000</v>
      </c>
      <c r="F630" s="292">
        <v>400000</v>
      </c>
      <c r="G630" s="292">
        <v>500000</v>
      </c>
      <c r="H630" s="292">
        <v>400000</v>
      </c>
      <c r="I630" s="11"/>
      <c r="J630" s="237"/>
    </row>
    <row r="631" spans="1:10" s="83" customFormat="1" ht="15.6" x14ac:dyDescent="0.3">
      <c r="A631" s="290">
        <v>9</v>
      </c>
      <c r="B631" s="290">
        <v>22021001</v>
      </c>
      <c r="C631" s="291" t="s">
        <v>3360</v>
      </c>
      <c r="D631" s="292">
        <v>64000</v>
      </c>
      <c r="E631" s="292">
        <v>10000</v>
      </c>
      <c r="F631" s="292">
        <v>100000</v>
      </c>
      <c r="G631" s="292">
        <v>100000</v>
      </c>
      <c r="H631" s="292">
        <v>100000</v>
      </c>
      <c r="I631" s="11"/>
      <c r="J631" s="237"/>
    </row>
    <row r="632" spans="1:10" s="83" customFormat="1" ht="15.6" x14ac:dyDescent="0.3">
      <c r="A632" s="290">
        <v>10</v>
      </c>
      <c r="B632" s="290">
        <v>22021007</v>
      </c>
      <c r="C632" s="291" t="s">
        <v>3362</v>
      </c>
      <c r="D632" s="292">
        <v>3469500</v>
      </c>
      <c r="E632" s="292">
        <v>685000</v>
      </c>
      <c r="F632" s="292">
        <v>3500000</v>
      </c>
      <c r="G632" s="292">
        <v>5000000</v>
      </c>
      <c r="H632" s="292">
        <v>2700000</v>
      </c>
      <c r="I632" s="11"/>
      <c r="J632" s="237"/>
    </row>
    <row r="633" spans="1:10" s="83" customFormat="1" ht="15.6" x14ac:dyDescent="0.3">
      <c r="A633" s="678" t="s">
        <v>365</v>
      </c>
      <c r="B633" s="678"/>
      <c r="C633" s="678"/>
      <c r="D633" s="293">
        <v>5076000</v>
      </c>
      <c r="E633" s="293">
        <v>1723000</v>
      </c>
      <c r="F633" s="293">
        <v>6000000</v>
      </c>
      <c r="G633" s="293">
        <v>10000000</v>
      </c>
      <c r="H633" s="293">
        <f>SUM(H623:H632)</f>
        <v>5200000</v>
      </c>
      <c r="I633" s="11"/>
      <c r="J633" s="237"/>
    </row>
    <row r="634" spans="1:10" s="83" customFormat="1" ht="15.6" x14ac:dyDescent="0.3">
      <c r="A634" s="288">
        <v>3</v>
      </c>
      <c r="B634" s="288">
        <v>53905100100</v>
      </c>
      <c r="C634" s="677" t="s">
        <v>2280</v>
      </c>
      <c r="D634" s="677"/>
      <c r="E634" s="677"/>
      <c r="F634" s="677"/>
      <c r="G634" s="677"/>
      <c r="H634" s="677"/>
      <c r="I634" s="11"/>
      <c r="J634" s="237"/>
    </row>
    <row r="635" spans="1:10" s="83" customFormat="1" ht="15.6" x14ac:dyDescent="0.3">
      <c r="A635" s="290">
        <v>1</v>
      </c>
      <c r="B635" s="290">
        <v>22020102</v>
      </c>
      <c r="C635" s="291" t="s">
        <v>3349</v>
      </c>
      <c r="D635" s="292">
        <v>381700</v>
      </c>
      <c r="E635" s="292">
        <v>288600</v>
      </c>
      <c r="F635" s="292">
        <v>1400000</v>
      </c>
      <c r="G635" s="292">
        <v>500000</v>
      </c>
      <c r="H635" s="292">
        <v>500000</v>
      </c>
      <c r="I635" s="11"/>
      <c r="J635" s="237"/>
    </row>
    <row r="636" spans="1:10" s="83" customFormat="1" ht="15.6" x14ac:dyDescent="0.3">
      <c r="A636" s="290">
        <v>2</v>
      </c>
      <c r="B636" s="290">
        <v>22020201</v>
      </c>
      <c r="C636" s="291" t="s">
        <v>3363</v>
      </c>
      <c r="D636" s="292">
        <v>195300</v>
      </c>
      <c r="E636" s="292">
        <v>54000</v>
      </c>
      <c r="F636" s="292">
        <v>1000000</v>
      </c>
      <c r="G636" s="292">
        <v>500000</v>
      </c>
      <c r="H636" s="292">
        <v>500000</v>
      </c>
      <c r="I636" s="11"/>
      <c r="J636" s="237"/>
    </row>
    <row r="637" spans="1:10" s="83" customFormat="1" ht="16.8" x14ac:dyDescent="0.3">
      <c r="A637" s="290">
        <v>3</v>
      </c>
      <c r="B637" s="290">
        <v>22020301</v>
      </c>
      <c r="C637" s="291" t="s">
        <v>3352</v>
      </c>
      <c r="D637" s="292">
        <v>359200</v>
      </c>
      <c r="E637" s="292">
        <v>276940</v>
      </c>
      <c r="F637" s="292">
        <v>1000000</v>
      </c>
      <c r="G637" s="292">
        <v>500000</v>
      </c>
      <c r="H637" s="292">
        <v>500000</v>
      </c>
      <c r="I637" s="11"/>
      <c r="J637" s="237"/>
    </row>
    <row r="638" spans="1:10" s="83" customFormat="1" ht="15.6" x14ac:dyDescent="0.3">
      <c r="A638" s="290">
        <v>4</v>
      </c>
      <c r="B638" s="290">
        <v>22020306</v>
      </c>
      <c r="C638" s="291" t="s">
        <v>3383</v>
      </c>
      <c r="D638" s="292">
        <v>444000</v>
      </c>
      <c r="E638" s="295">
        <v>0</v>
      </c>
      <c r="F638" s="292">
        <v>800000</v>
      </c>
      <c r="G638" s="292">
        <v>500000</v>
      </c>
      <c r="H638" s="292">
        <v>500000</v>
      </c>
      <c r="I638" s="11"/>
      <c r="J638" s="237"/>
    </row>
    <row r="639" spans="1:10" s="83" customFormat="1" ht="16.8" x14ac:dyDescent="0.3">
      <c r="A639" s="290">
        <v>5</v>
      </c>
      <c r="B639" s="290">
        <v>22020403</v>
      </c>
      <c r="C639" s="291" t="s">
        <v>3367</v>
      </c>
      <c r="D639" s="292">
        <v>78550</v>
      </c>
      <c r="E639" s="292">
        <v>124100</v>
      </c>
      <c r="F639" s="292">
        <v>800000</v>
      </c>
      <c r="G639" s="292">
        <v>500000</v>
      </c>
      <c r="H639" s="292">
        <v>500000</v>
      </c>
      <c r="I639" s="11"/>
      <c r="J639" s="237"/>
    </row>
    <row r="640" spans="1:10" s="83" customFormat="1" ht="15.6" x14ac:dyDescent="0.3">
      <c r="A640" s="290">
        <v>6</v>
      </c>
      <c r="B640" s="290">
        <v>22020701</v>
      </c>
      <c r="C640" s="291" t="s">
        <v>3404</v>
      </c>
      <c r="D640" s="295">
        <v>0</v>
      </c>
      <c r="E640" s="292">
        <v>416200</v>
      </c>
      <c r="F640" s="292">
        <v>2000000</v>
      </c>
      <c r="G640" s="292">
        <v>2000000</v>
      </c>
      <c r="H640" s="292">
        <v>2000000</v>
      </c>
      <c r="I640" s="11"/>
      <c r="J640" s="237"/>
    </row>
    <row r="641" spans="1:10" s="83" customFormat="1" ht="15.6" x14ac:dyDescent="0.3">
      <c r="A641" s="290">
        <v>7</v>
      </c>
      <c r="B641" s="290">
        <v>22020801</v>
      </c>
      <c r="C641" s="291" t="s">
        <v>3372</v>
      </c>
      <c r="D641" s="292">
        <v>167900</v>
      </c>
      <c r="E641" s="292">
        <v>30000</v>
      </c>
      <c r="F641" s="292">
        <v>2000000</v>
      </c>
      <c r="G641" s="292">
        <v>500000</v>
      </c>
      <c r="H641" s="292">
        <v>500000</v>
      </c>
      <c r="I641" s="11"/>
      <c r="J641" s="237"/>
    </row>
    <row r="642" spans="1:10" s="83" customFormat="1" ht="15.6" x14ac:dyDescent="0.3">
      <c r="A642" s="290">
        <v>8</v>
      </c>
      <c r="B642" s="290">
        <v>22021002</v>
      </c>
      <c r="C642" s="291" t="s">
        <v>3375</v>
      </c>
      <c r="D642" s="292">
        <v>4832500</v>
      </c>
      <c r="E642" s="292">
        <v>4507500</v>
      </c>
      <c r="F642" s="292">
        <v>11000000</v>
      </c>
      <c r="G642" s="292">
        <v>8500000</v>
      </c>
      <c r="H642" s="292">
        <v>7800000</v>
      </c>
      <c r="I642" s="11"/>
      <c r="J642" s="237"/>
    </row>
    <row r="643" spans="1:10" s="83" customFormat="1" ht="15.6" x14ac:dyDescent="0.3">
      <c r="A643" s="290">
        <v>9</v>
      </c>
      <c r="B643" s="290">
        <v>22021003</v>
      </c>
      <c r="C643" s="291" t="s">
        <v>3376</v>
      </c>
      <c r="D643" s="292">
        <v>976850</v>
      </c>
      <c r="E643" s="292">
        <v>83100</v>
      </c>
      <c r="F643" s="292">
        <v>1000000</v>
      </c>
      <c r="G643" s="292">
        <v>1000000</v>
      </c>
      <c r="H643" s="292">
        <v>1000000</v>
      </c>
      <c r="I643" s="11"/>
      <c r="J643" s="237"/>
    </row>
    <row r="644" spans="1:10" s="83" customFormat="1" ht="15.6" x14ac:dyDescent="0.3">
      <c r="A644" s="290">
        <v>10</v>
      </c>
      <c r="B644" s="290">
        <v>22021009</v>
      </c>
      <c r="C644" s="291" t="s">
        <v>3405</v>
      </c>
      <c r="D644" s="292">
        <v>123000</v>
      </c>
      <c r="E644" s="292">
        <v>138000</v>
      </c>
      <c r="F644" s="292">
        <v>1000000</v>
      </c>
      <c r="G644" s="292">
        <v>500000</v>
      </c>
      <c r="H644" s="292">
        <v>500000</v>
      </c>
      <c r="I644" s="11"/>
      <c r="J644" s="237"/>
    </row>
    <row r="645" spans="1:10" s="83" customFormat="1" ht="15.6" x14ac:dyDescent="0.3">
      <c r="A645" s="678" t="s">
        <v>365</v>
      </c>
      <c r="B645" s="678"/>
      <c r="C645" s="678"/>
      <c r="D645" s="293">
        <v>7559000</v>
      </c>
      <c r="E645" s="293">
        <v>5918440</v>
      </c>
      <c r="F645" s="293">
        <v>22000000</v>
      </c>
      <c r="G645" s="293">
        <v>15000000</v>
      </c>
      <c r="H645" s="293">
        <f>SUM(H635:H644)</f>
        <v>14300000</v>
      </c>
      <c r="I645" s="11"/>
      <c r="J645" s="237"/>
    </row>
    <row r="646" spans="1:10" s="83" customFormat="1" ht="15.6" x14ac:dyDescent="0.3">
      <c r="A646" s="288">
        <v>4</v>
      </c>
      <c r="B646" s="288">
        <v>55200200100</v>
      </c>
      <c r="C646" s="677" t="s">
        <v>1981</v>
      </c>
      <c r="D646" s="677"/>
      <c r="E646" s="677"/>
      <c r="F646" s="677"/>
      <c r="G646" s="677"/>
      <c r="H646" s="677"/>
      <c r="I646" s="167"/>
      <c r="J646" s="237"/>
    </row>
    <row r="647" spans="1:10" s="83" customFormat="1" ht="15.6" x14ac:dyDescent="0.3">
      <c r="A647" s="290">
        <v>1</v>
      </c>
      <c r="B647" s="290">
        <v>22020102</v>
      </c>
      <c r="C647" s="291" t="s">
        <v>3349</v>
      </c>
      <c r="D647" s="292">
        <v>880000</v>
      </c>
      <c r="E647" s="292">
        <v>530000</v>
      </c>
      <c r="F647" s="292">
        <v>2100000</v>
      </c>
      <c r="G647" s="292">
        <v>2500000</v>
      </c>
      <c r="H647" s="292">
        <v>1500000</v>
      </c>
      <c r="I647" s="85"/>
      <c r="J647" s="237"/>
    </row>
    <row r="648" spans="1:10" s="83" customFormat="1" ht="15.6" x14ac:dyDescent="0.3">
      <c r="A648" s="290">
        <v>2</v>
      </c>
      <c r="B648" s="290">
        <v>22020201</v>
      </c>
      <c r="C648" s="291" t="s">
        <v>3363</v>
      </c>
      <c r="D648" s="292">
        <v>185000</v>
      </c>
      <c r="E648" s="292">
        <v>85000</v>
      </c>
      <c r="F648" s="292">
        <v>400000</v>
      </c>
      <c r="G648" s="292">
        <v>400000</v>
      </c>
      <c r="H648" s="292">
        <v>150000</v>
      </c>
      <c r="I648" s="11"/>
      <c r="J648" s="237"/>
    </row>
    <row r="649" spans="1:10" s="83" customFormat="1" ht="15.6" x14ac:dyDescent="0.3">
      <c r="A649" s="290">
        <v>3</v>
      </c>
      <c r="B649" s="290">
        <v>22020202</v>
      </c>
      <c r="C649" s="291" t="s">
        <v>3350</v>
      </c>
      <c r="D649" s="292">
        <v>235000</v>
      </c>
      <c r="E649" s="292">
        <v>120000</v>
      </c>
      <c r="F649" s="292">
        <v>400000</v>
      </c>
      <c r="G649" s="292">
        <v>300000</v>
      </c>
      <c r="H649" s="292">
        <v>200000</v>
      </c>
      <c r="I649" s="98"/>
      <c r="J649" s="237"/>
    </row>
    <row r="650" spans="1:10" s="83" customFormat="1" ht="16.8" x14ac:dyDescent="0.3">
      <c r="A650" s="290">
        <v>4</v>
      </c>
      <c r="B650" s="290">
        <v>22020301</v>
      </c>
      <c r="C650" s="291" t="s">
        <v>3352</v>
      </c>
      <c r="D650" s="292">
        <v>105000</v>
      </c>
      <c r="E650" s="292">
        <v>55000</v>
      </c>
      <c r="F650" s="292">
        <v>600000</v>
      </c>
      <c r="G650" s="292">
        <v>300000</v>
      </c>
      <c r="H650" s="292">
        <v>300000</v>
      </c>
      <c r="I650" s="84"/>
      <c r="J650" s="237"/>
    </row>
    <row r="651" spans="1:10" s="83" customFormat="1" ht="15.6" x14ac:dyDescent="0.3">
      <c r="A651" s="290">
        <v>5</v>
      </c>
      <c r="B651" s="290">
        <v>22020306</v>
      </c>
      <c r="C651" s="291" t="s">
        <v>3383</v>
      </c>
      <c r="D651" s="292">
        <v>20000</v>
      </c>
      <c r="E651" s="295">
        <v>0</v>
      </c>
      <c r="F651" s="292">
        <v>100000</v>
      </c>
      <c r="G651" s="292">
        <v>100000</v>
      </c>
      <c r="H651" s="292">
        <v>100000</v>
      </c>
      <c r="I651" s="89"/>
      <c r="J651" s="237"/>
    </row>
    <row r="652" spans="1:10" s="83" customFormat="1" ht="16.8" x14ac:dyDescent="0.3">
      <c r="A652" s="290">
        <v>6</v>
      </c>
      <c r="B652" s="290">
        <v>22020401</v>
      </c>
      <c r="C652" s="291" t="s">
        <v>3356</v>
      </c>
      <c r="D652" s="292">
        <v>210000</v>
      </c>
      <c r="E652" s="292">
        <v>110000</v>
      </c>
      <c r="F652" s="292">
        <v>650000</v>
      </c>
      <c r="G652" s="292">
        <v>400000</v>
      </c>
      <c r="H652" s="292">
        <v>200000</v>
      </c>
      <c r="I652" s="89"/>
      <c r="J652" s="237"/>
    </row>
    <row r="653" spans="1:10" s="83" customFormat="1" ht="15.6" x14ac:dyDescent="0.3">
      <c r="A653" s="290">
        <v>7</v>
      </c>
      <c r="B653" s="290">
        <v>22020402</v>
      </c>
      <c r="C653" s="291" t="s">
        <v>3366</v>
      </c>
      <c r="D653" s="292">
        <v>25000</v>
      </c>
      <c r="E653" s="295">
        <v>0</v>
      </c>
      <c r="F653" s="292">
        <v>300000</v>
      </c>
      <c r="G653" s="292">
        <v>300000</v>
      </c>
      <c r="H653" s="292">
        <v>300000</v>
      </c>
      <c r="I653" s="89"/>
      <c r="J653" s="237"/>
    </row>
    <row r="654" spans="1:10" s="83" customFormat="1" ht="15.6" x14ac:dyDescent="0.3">
      <c r="A654" s="290">
        <v>8</v>
      </c>
      <c r="B654" s="290">
        <v>22020501</v>
      </c>
      <c r="C654" s="291" t="s">
        <v>3370</v>
      </c>
      <c r="D654" s="292">
        <v>195000</v>
      </c>
      <c r="E654" s="292">
        <v>100000</v>
      </c>
      <c r="F654" s="292">
        <v>1200000</v>
      </c>
      <c r="G654" s="292">
        <v>1550000</v>
      </c>
      <c r="H654" s="292">
        <v>200000</v>
      </c>
      <c r="I654" s="89"/>
      <c r="J654" s="237"/>
    </row>
    <row r="655" spans="1:10" s="83" customFormat="1" ht="15.6" x14ac:dyDescent="0.3">
      <c r="A655" s="290">
        <v>10</v>
      </c>
      <c r="B655" s="290">
        <v>22021001</v>
      </c>
      <c r="C655" s="291" t="s">
        <v>3360</v>
      </c>
      <c r="D655" s="292">
        <v>165000</v>
      </c>
      <c r="E655" s="292">
        <v>100000</v>
      </c>
      <c r="F655" s="292">
        <v>650000</v>
      </c>
      <c r="G655" s="292">
        <v>600000</v>
      </c>
      <c r="H655" s="292">
        <v>600000</v>
      </c>
      <c r="I655" s="89"/>
      <c r="J655" s="237"/>
    </row>
    <row r="656" spans="1:10" s="83" customFormat="1" ht="15.6" x14ac:dyDescent="0.3">
      <c r="A656" s="290">
        <v>11</v>
      </c>
      <c r="B656" s="290">
        <v>22021007</v>
      </c>
      <c r="C656" s="291" t="s">
        <v>3362</v>
      </c>
      <c r="D656" s="292">
        <v>160000</v>
      </c>
      <c r="E656" s="292">
        <v>100000</v>
      </c>
      <c r="F656" s="292">
        <v>800000</v>
      </c>
      <c r="G656" s="292">
        <v>750000</v>
      </c>
      <c r="H656" s="292">
        <v>450000</v>
      </c>
      <c r="I656" s="89"/>
      <c r="J656" s="237"/>
    </row>
    <row r="657" spans="1:10" s="83" customFormat="1" ht="15.6" x14ac:dyDescent="0.3">
      <c r="A657" s="678" t="s">
        <v>365</v>
      </c>
      <c r="B657" s="678"/>
      <c r="C657" s="678"/>
      <c r="D657" s="293">
        <v>2180000</v>
      </c>
      <c r="E657" s="293">
        <v>1200000</v>
      </c>
      <c r="F657" s="293">
        <v>7200000</v>
      </c>
      <c r="G657" s="293">
        <v>7200000</v>
      </c>
      <c r="H657" s="293">
        <f>SUM(H647:H656)</f>
        <v>4000000</v>
      </c>
      <c r="I657" s="89"/>
      <c r="J657" s="237"/>
    </row>
    <row r="658" spans="1:10" s="83" customFormat="1" ht="15.6" x14ac:dyDescent="0.3">
      <c r="A658" s="288">
        <v>5</v>
      </c>
      <c r="B658" s="288">
        <v>55200100200</v>
      </c>
      <c r="C658" s="677" t="s">
        <v>476</v>
      </c>
      <c r="D658" s="677"/>
      <c r="E658" s="677"/>
      <c r="F658" s="677"/>
      <c r="G658" s="677"/>
      <c r="H658" s="677"/>
      <c r="I658" s="89"/>
      <c r="J658" s="237"/>
    </row>
    <row r="659" spans="1:10" s="83" customFormat="1" ht="15.6" x14ac:dyDescent="0.3">
      <c r="A659" s="290">
        <v>1</v>
      </c>
      <c r="B659" s="290">
        <v>22020102</v>
      </c>
      <c r="C659" s="291" t="s">
        <v>3349</v>
      </c>
      <c r="D659" s="292">
        <v>3261843</v>
      </c>
      <c r="E659" s="292">
        <v>3857503</v>
      </c>
      <c r="F659" s="292">
        <v>6240385</v>
      </c>
      <c r="G659" s="292">
        <v>6240410</v>
      </c>
      <c r="H659" s="292">
        <v>4240410</v>
      </c>
      <c r="I659" s="89"/>
      <c r="J659" s="237"/>
    </row>
    <row r="660" spans="1:10" s="83" customFormat="1" ht="15.6" x14ac:dyDescent="0.3">
      <c r="A660" s="290">
        <v>2</v>
      </c>
      <c r="B660" s="290">
        <v>22020201</v>
      </c>
      <c r="C660" s="291" t="s">
        <v>3363</v>
      </c>
      <c r="D660" s="292">
        <v>924816</v>
      </c>
      <c r="E660" s="292">
        <v>927506.2</v>
      </c>
      <c r="F660" s="292">
        <v>2771154</v>
      </c>
      <c r="G660" s="292">
        <v>2771164</v>
      </c>
      <c r="H660" s="292">
        <v>2771164</v>
      </c>
      <c r="I660" s="98"/>
      <c r="J660" s="237"/>
    </row>
    <row r="661" spans="1:10" s="83" customFormat="1" ht="15.6" x14ac:dyDescent="0.3">
      <c r="A661" s="290">
        <v>3</v>
      </c>
      <c r="B661" s="290">
        <v>22020202</v>
      </c>
      <c r="C661" s="291" t="s">
        <v>3350</v>
      </c>
      <c r="D661" s="292">
        <v>356613</v>
      </c>
      <c r="E661" s="292">
        <v>297694.40000000002</v>
      </c>
      <c r="F661" s="292">
        <v>995923</v>
      </c>
      <c r="G661" s="292">
        <v>995918</v>
      </c>
      <c r="H661" s="292">
        <v>995918</v>
      </c>
      <c r="I661" s="98"/>
      <c r="J661" s="237"/>
    </row>
    <row r="662" spans="1:10" s="83" customFormat="1" ht="16.8" x14ac:dyDescent="0.3">
      <c r="A662" s="290">
        <v>4</v>
      </c>
      <c r="B662" s="290">
        <v>22020301</v>
      </c>
      <c r="C662" s="291" t="s">
        <v>3352</v>
      </c>
      <c r="D662" s="292">
        <v>842868</v>
      </c>
      <c r="E662" s="292">
        <v>1091399.2</v>
      </c>
      <c r="F662" s="292">
        <v>2127231</v>
      </c>
      <c r="G662" s="292">
        <v>2127224</v>
      </c>
      <c r="H662" s="292">
        <v>2127224</v>
      </c>
      <c r="I662" s="531"/>
      <c r="J662" s="237"/>
    </row>
    <row r="663" spans="1:10" s="83" customFormat="1" ht="15.6" x14ac:dyDescent="0.3">
      <c r="A663" s="290">
        <v>5</v>
      </c>
      <c r="B663" s="290">
        <v>22020305</v>
      </c>
      <c r="C663" s="291" t="s">
        <v>3355</v>
      </c>
      <c r="D663" s="292">
        <v>123367</v>
      </c>
      <c r="E663" s="292">
        <v>95799.4</v>
      </c>
      <c r="F663" s="292">
        <v>302923</v>
      </c>
      <c r="G663" s="292">
        <v>302918</v>
      </c>
      <c r="H663" s="292">
        <v>302918</v>
      </c>
      <c r="I663" s="84"/>
      <c r="J663" s="237"/>
    </row>
    <row r="664" spans="1:10" s="83" customFormat="1" ht="16.8" x14ac:dyDescent="0.3">
      <c r="A664" s="290">
        <v>6</v>
      </c>
      <c r="B664" s="290">
        <v>22020401</v>
      </c>
      <c r="C664" s="291" t="s">
        <v>3356</v>
      </c>
      <c r="D664" s="292">
        <v>1333693</v>
      </c>
      <c r="E664" s="292">
        <v>1303599.2</v>
      </c>
      <c r="F664" s="292">
        <v>3161231</v>
      </c>
      <c r="G664" s="292">
        <v>3161224</v>
      </c>
      <c r="H664" s="292">
        <v>3161224</v>
      </c>
      <c r="I664" s="89"/>
      <c r="J664" s="237"/>
    </row>
    <row r="665" spans="1:10" s="83" customFormat="1" ht="15.6" x14ac:dyDescent="0.3">
      <c r="A665" s="290">
        <v>7</v>
      </c>
      <c r="B665" s="290">
        <v>22020402</v>
      </c>
      <c r="C665" s="291" t="s">
        <v>3366</v>
      </c>
      <c r="D665" s="292">
        <v>1150872</v>
      </c>
      <c r="E665" s="292">
        <v>1219999</v>
      </c>
      <c r="F665" s="292">
        <v>2961538</v>
      </c>
      <c r="G665" s="292">
        <v>2961530</v>
      </c>
      <c r="H665" s="292">
        <v>2461530</v>
      </c>
      <c r="I665" s="89"/>
      <c r="J665" s="237"/>
    </row>
    <row r="666" spans="1:10" s="83" customFormat="1" ht="15.6" x14ac:dyDescent="0.3">
      <c r="A666" s="290">
        <v>8</v>
      </c>
      <c r="B666" s="290">
        <v>22020501</v>
      </c>
      <c r="C666" s="291" t="s">
        <v>3370</v>
      </c>
      <c r="D666" s="292">
        <v>507738</v>
      </c>
      <c r="E666" s="292">
        <v>919500.80000000005</v>
      </c>
      <c r="F666" s="292">
        <v>1688077</v>
      </c>
      <c r="G666" s="292">
        <v>1688082</v>
      </c>
      <c r="H666" s="292">
        <v>1688082</v>
      </c>
      <c r="I666" s="89"/>
      <c r="J666" s="237"/>
    </row>
    <row r="667" spans="1:10" s="83" customFormat="1" ht="15.6" x14ac:dyDescent="0.3">
      <c r="A667" s="290">
        <v>9</v>
      </c>
      <c r="B667" s="290">
        <v>22021001</v>
      </c>
      <c r="C667" s="291" t="s">
        <v>3360</v>
      </c>
      <c r="D667" s="292">
        <v>632432</v>
      </c>
      <c r="E667" s="292">
        <v>547500.19999999995</v>
      </c>
      <c r="F667" s="292">
        <v>1332692</v>
      </c>
      <c r="G667" s="292">
        <v>1332694</v>
      </c>
      <c r="H667" s="292">
        <v>1332694</v>
      </c>
      <c r="I667" s="89"/>
      <c r="J667" s="237"/>
    </row>
    <row r="668" spans="1:10" s="83" customFormat="1" ht="15.6" x14ac:dyDescent="0.3">
      <c r="A668" s="290">
        <v>10</v>
      </c>
      <c r="B668" s="290">
        <v>22021007</v>
      </c>
      <c r="C668" s="291" t="s">
        <v>3362</v>
      </c>
      <c r="D668" s="292">
        <v>232422</v>
      </c>
      <c r="E668" s="292">
        <v>139498.79999999999</v>
      </c>
      <c r="F668" s="292">
        <v>418846</v>
      </c>
      <c r="G668" s="292">
        <v>418836</v>
      </c>
      <c r="H668" s="292">
        <v>418836</v>
      </c>
      <c r="I668" s="89"/>
      <c r="J668" s="237"/>
    </row>
    <row r="669" spans="1:10" s="83" customFormat="1" ht="15.6" x14ac:dyDescent="0.3">
      <c r="A669" s="678" t="s">
        <v>365</v>
      </c>
      <c r="B669" s="678"/>
      <c r="C669" s="678"/>
      <c r="D669" s="293">
        <v>9366664</v>
      </c>
      <c r="E669" s="293">
        <v>10400000.199999999</v>
      </c>
      <c r="F669" s="293">
        <v>22000000</v>
      </c>
      <c r="G669" s="293">
        <v>22000000</v>
      </c>
      <c r="H669" s="293">
        <f>SUM(H659:H668)</f>
        <v>19500000</v>
      </c>
      <c r="I669" s="89"/>
      <c r="J669" s="237"/>
    </row>
    <row r="670" spans="1:10" s="83" customFormat="1" ht="15.6" x14ac:dyDescent="0.3">
      <c r="A670" s="288">
        <v>6</v>
      </c>
      <c r="B670" s="288">
        <v>51300100100</v>
      </c>
      <c r="C670" s="677" t="s">
        <v>1650</v>
      </c>
      <c r="D670" s="677"/>
      <c r="E670" s="677"/>
      <c r="F670" s="677"/>
      <c r="G670" s="677"/>
      <c r="H670" s="677"/>
      <c r="I670" s="677"/>
      <c r="J670" s="677"/>
    </row>
    <row r="671" spans="1:10" s="83" customFormat="1" ht="15.6" x14ac:dyDescent="0.3">
      <c r="A671" s="290">
        <v>1</v>
      </c>
      <c r="B671" s="290">
        <v>22020102</v>
      </c>
      <c r="C671" s="291" t="s">
        <v>3349</v>
      </c>
      <c r="D671" s="292">
        <v>2701690</v>
      </c>
      <c r="E671" s="292">
        <v>1232860</v>
      </c>
      <c r="F671" s="292">
        <v>4000000</v>
      </c>
      <c r="G671" s="292">
        <v>2680000</v>
      </c>
      <c r="H671" s="292">
        <v>2680000</v>
      </c>
      <c r="I671" s="89"/>
      <c r="J671" s="237"/>
    </row>
    <row r="672" spans="1:10" s="83" customFormat="1" ht="15.6" x14ac:dyDescent="0.3">
      <c r="A672" s="290">
        <v>2</v>
      </c>
      <c r="B672" s="290">
        <v>22020202</v>
      </c>
      <c r="C672" s="291" t="s">
        <v>3350</v>
      </c>
      <c r="D672" s="292">
        <v>361139</v>
      </c>
      <c r="E672" s="292">
        <v>395500</v>
      </c>
      <c r="F672" s="292">
        <v>2300000</v>
      </c>
      <c r="G672" s="292">
        <v>2300000</v>
      </c>
      <c r="H672" s="292">
        <v>2300000</v>
      </c>
      <c r="I672" s="98"/>
      <c r="J672" s="237"/>
    </row>
    <row r="673" spans="1:10" s="83" customFormat="1" ht="16.8" x14ac:dyDescent="0.3">
      <c r="A673" s="290">
        <v>3</v>
      </c>
      <c r="B673" s="290">
        <v>22020301</v>
      </c>
      <c r="C673" s="291" t="s">
        <v>3352</v>
      </c>
      <c r="D673" s="292">
        <v>830050</v>
      </c>
      <c r="E673" s="292">
        <v>683040</v>
      </c>
      <c r="F673" s="292">
        <v>2820000</v>
      </c>
      <c r="G673" s="292">
        <v>2020000</v>
      </c>
      <c r="H673" s="292">
        <v>2020000</v>
      </c>
      <c r="I673" s="84"/>
      <c r="J673" s="237"/>
    </row>
    <row r="674" spans="1:10" s="83" customFormat="1" ht="16.8" x14ac:dyDescent="0.3">
      <c r="A674" s="290">
        <v>4</v>
      </c>
      <c r="B674" s="290">
        <v>22020401</v>
      </c>
      <c r="C674" s="291" t="s">
        <v>3356</v>
      </c>
      <c r="D674" s="292">
        <v>838400</v>
      </c>
      <c r="E674" s="292">
        <v>2059050</v>
      </c>
      <c r="F674" s="292">
        <v>2800000</v>
      </c>
      <c r="G674" s="292">
        <v>1500000</v>
      </c>
      <c r="H674" s="292">
        <v>1500000</v>
      </c>
      <c r="I674" s="89"/>
      <c r="J674" s="237"/>
    </row>
    <row r="675" spans="1:10" s="83" customFormat="1" ht="15.6" x14ac:dyDescent="0.3">
      <c r="A675" s="290">
        <v>5</v>
      </c>
      <c r="B675" s="290">
        <v>22020402</v>
      </c>
      <c r="C675" s="291" t="s">
        <v>3366</v>
      </c>
      <c r="D675" s="292">
        <v>532891</v>
      </c>
      <c r="E675" s="292">
        <v>389420</v>
      </c>
      <c r="F675" s="292">
        <v>2670000</v>
      </c>
      <c r="G675" s="292">
        <v>1000000</v>
      </c>
      <c r="H675" s="292">
        <v>1000000</v>
      </c>
      <c r="I675" s="89"/>
      <c r="J675" s="237"/>
    </row>
    <row r="676" spans="1:10" s="83" customFormat="1" ht="15.6" x14ac:dyDescent="0.3">
      <c r="A676" s="290">
        <v>6</v>
      </c>
      <c r="B676" s="290">
        <v>22020501</v>
      </c>
      <c r="C676" s="291" t="s">
        <v>3370</v>
      </c>
      <c r="D676" s="292">
        <v>600650</v>
      </c>
      <c r="E676" s="292">
        <v>830780</v>
      </c>
      <c r="F676" s="292">
        <v>2000000</v>
      </c>
      <c r="G676" s="292">
        <v>1500000</v>
      </c>
      <c r="H676" s="292">
        <v>1500000</v>
      </c>
      <c r="I676" s="89"/>
      <c r="J676" s="237"/>
    </row>
    <row r="677" spans="1:10" s="83" customFormat="1" ht="15.6" x14ac:dyDescent="0.3">
      <c r="A677" s="290">
        <v>7</v>
      </c>
      <c r="B677" s="290">
        <v>22021001</v>
      </c>
      <c r="C677" s="291" t="s">
        <v>3360</v>
      </c>
      <c r="D677" s="292">
        <v>390500</v>
      </c>
      <c r="E677" s="292">
        <v>229300</v>
      </c>
      <c r="F677" s="292">
        <v>2900000</v>
      </c>
      <c r="G677" s="292">
        <v>1000000</v>
      </c>
      <c r="H677" s="292">
        <v>1000000</v>
      </c>
      <c r="I677" s="89"/>
      <c r="J677" s="237"/>
    </row>
    <row r="678" spans="1:10" s="83" customFormat="1" ht="15.6" x14ac:dyDescent="0.3">
      <c r="A678" s="290">
        <v>8</v>
      </c>
      <c r="B678" s="290">
        <v>22021007</v>
      </c>
      <c r="C678" s="291" t="s">
        <v>3362</v>
      </c>
      <c r="D678" s="292">
        <v>555760</v>
      </c>
      <c r="E678" s="292">
        <v>756250</v>
      </c>
      <c r="F678" s="292">
        <v>2310000</v>
      </c>
      <c r="G678" s="292">
        <v>1000000</v>
      </c>
      <c r="H678" s="292">
        <v>1000000</v>
      </c>
      <c r="I678" s="89"/>
      <c r="J678" s="237"/>
    </row>
    <row r="679" spans="1:10" s="83" customFormat="1" ht="15.6" x14ac:dyDescent="0.3">
      <c r="A679" s="290">
        <v>9</v>
      </c>
      <c r="B679" s="290">
        <v>22021041</v>
      </c>
      <c r="C679" s="291" t="s">
        <v>3398</v>
      </c>
      <c r="D679" s="292">
        <v>858920</v>
      </c>
      <c r="E679" s="292">
        <v>73800</v>
      </c>
      <c r="F679" s="292">
        <v>2200000</v>
      </c>
      <c r="G679" s="292">
        <v>2000000</v>
      </c>
      <c r="H679" s="292">
        <v>2000000</v>
      </c>
      <c r="I679" s="89"/>
      <c r="J679" s="237"/>
    </row>
    <row r="680" spans="1:10" s="83" customFormat="1" ht="15.6" x14ac:dyDescent="0.3">
      <c r="A680" s="678" t="s">
        <v>365</v>
      </c>
      <c r="B680" s="678"/>
      <c r="C680" s="678"/>
      <c r="D680" s="293">
        <v>7670000</v>
      </c>
      <c r="E680" s="293">
        <v>6650000</v>
      </c>
      <c r="F680" s="293">
        <v>24000000</v>
      </c>
      <c r="G680" s="293">
        <v>15000000</v>
      </c>
      <c r="H680" s="293">
        <f>SUM(H671:H679)</f>
        <v>15000000</v>
      </c>
      <c r="I680" s="89"/>
      <c r="J680" s="293"/>
    </row>
    <row r="681" spans="1:10" ht="15.6" x14ac:dyDescent="0.3">
      <c r="A681" s="679" t="s">
        <v>3426</v>
      </c>
      <c r="B681" s="679"/>
      <c r="C681" s="679"/>
      <c r="D681" s="293">
        <f>D680+D669+D657+D645+D633+D621</f>
        <v>47820714</v>
      </c>
      <c r="E681" s="293">
        <f>E680+E669+E657+E645+E633+E621</f>
        <v>31048557.699999999</v>
      </c>
      <c r="F681" s="293">
        <f>F680+F669+F657+F645+F633+F621</f>
        <v>106200000</v>
      </c>
      <c r="G681" s="293">
        <f>G680+G669+G657+G645+G633+G621</f>
        <v>87200000</v>
      </c>
      <c r="H681" s="293">
        <f>H680+H669+H657+H645+H633+H621</f>
        <v>71650000</v>
      </c>
      <c r="I681" s="89"/>
      <c r="J681" s="293"/>
    </row>
    <row r="682" spans="1:10" ht="15.6" x14ac:dyDescent="0.3">
      <c r="A682" s="680" t="s">
        <v>3427</v>
      </c>
      <c r="B682" s="680"/>
      <c r="C682" s="680"/>
      <c r="D682" s="680"/>
      <c r="E682" s="680"/>
      <c r="F682" s="680"/>
      <c r="G682" s="680"/>
      <c r="H682" s="680"/>
      <c r="I682" s="680"/>
      <c r="J682" s="680"/>
    </row>
    <row r="683" spans="1:10" s="83" customFormat="1" ht="15.6" x14ac:dyDescent="0.3">
      <c r="A683" s="288">
        <v>1</v>
      </c>
      <c r="B683" s="288">
        <v>23400100100</v>
      </c>
      <c r="C683" s="677" t="s">
        <v>2849</v>
      </c>
      <c r="D683" s="677"/>
      <c r="E683" s="677"/>
      <c r="F683" s="677"/>
      <c r="G683" s="677"/>
      <c r="H683" s="677"/>
      <c r="I683" s="89"/>
      <c r="J683" s="237"/>
    </row>
    <row r="684" spans="1:10" s="83" customFormat="1" ht="15.6" x14ac:dyDescent="0.3">
      <c r="A684" s="290">
        <v>1</v>
      </c>
      <c r="B684" s="290">
        <v>22020102</v>
      </c>
      <c r="C684" s="291" t="s">
        <v>3349</v>
      </c>
      <c r="D684" s="292">
        <v>1896339.1</v>
      </c>
      <c r="E684" s="292">
        <v>1564870</v>
      </c>
      <c r="F684" s="292">
        <v>3000000</v>
      </c>
      <c r="G684" s="292">
        <v>6050000</v>
      </c>
      <c r="H684" s="292">
        <v>3050000</v>
      </c>
      <c r="I684" s="89"/>
      <c r="J684" s="237"/>
    </row>
    <row r="685" spans="1:10" s="83" customFormat="1" ht="15.6" x14ac:dyDescent="0.3">
      <c r="A685" s="290">
        <v>2</v>
      </c>
      <c r="B685" s="290">
        <v>22020201</v>
      </c>
      <c r="C685" s="291" t="s">
        <v>3363</v>
      </c>
      <c r="D685" s="292">
        <v>188793.71</v>
      </c>
      <c r="E685" s="292">
        <v>83520</v>
      </c>
      <c r="F685" s="292">
        <v>150000</v>
      </c>
      <c r="G685" s="292">
        <v>209250</v>
      </c>
      <c r="H685" s="292">
        <v>209250</v>
      </c>
      <c r="I685" s="89"/>
      <c r="J685" s="237"/>
    </row>
    <row r="686" spans="1:10" s="83" customFormat="1" ht="15.6" x14ac:dyDescent="0.3">
      <c r="A686" s="290">
        <v>3</v>
      </c>
      <c r="B686" s="290">
        <v>22020202</v>
      </c>
      <c r="C686" s="291" t="s">
        <v>3350</v>
      </c>
      <c r="D686" s="292">
        <v>342052.84</v>
      </c>
      <c r="E686" s="292">
        <v>51725</v>
      </c>
      <c r="F686" s="292">
        <v>450000</v>
      </c>
      <c r="G686" s="292">
        <v>100000</v>
      </c>
      <c r="H686" s="292">
        <v>100000</v>
      </c>
      <c r="I686" s="561"/>
      <c r="J686" s="237"/>
    </row>
    <row r="687" spans="1:10" s="83" customFormat="1" ht="16.8" x14ac:dyDescent="0.3">
      <c r="A687" s="290">
        <v>4</v>
      </c>
      <c r="B687" s="290">
        <v>22020301</v>
      </c>
      <c r="C687" s="291" t="s">
        <v>3352</v>
      </c>
      <c r="D687" s="292">
        <v>681771.15</v>
      </c>
      <c r="E687" s="292">
        <v>550000</v>
      </c>
      <c r="F687" s="292">
        <v>2500000</v>
      </c>
      <c r="G687" s="292">
        <v>2600000</v>
      </c>
      <c r="H687" s="292">
        <v>600000</v>
      </c>
      <c r="I687" s="84"/>
      <c r="J687" s="237"/>
    </row>
    <row r="688" spans="1:10" s="83" customFormat="1" ht="15.6" x14ac:dyDescent="0.3">
      <c r="A688" s="290">
        <v>5</v>
      </c>
      <c r="B688" s="290">
        <v>22020305</v>
      </c>
      <c r="C688" s="291" t="s">
        <v>3355</v>
      </c>
      <c r="D688" s="292">
        <v>614483.57999999996</v>
      </c>
      <c r="E688" s="295">
        <v>0</v>
      </c>
      <c r="F688" s="292">
        <v>1300000</v>
      </c>
      <c r="G688" s="292">
        <v>700000</v>
      </c>
      <c r="H688" s="292">
        <v>700000</v>
      </c>
      <c r="I688" s="89"/>
      <c r="J688" s="237"/>
    </row>
    <row r="689" spans="1:10" s="83" customFormat="1" ht="16.8" x14ac:dyDescent="0.3">
      <c r="A689" s="290">
        <v>6</v>
      </c>
      <c r="B689" s="290">
        <v>22020401</v>
      </c>
      <c r="C689" s="291" t="s">
        <v>3356</v>
      </c>
      <c r="D689" s="292">
        <v>1295313.46</v>
      </c>
      <c r="E689" s="292">
        <v>1498275</v>
      </c>
      <c r="F689" s="292">
        <v>4000000</v>
      </c>
      <c r="G689" s="292">
        <v>5110000</v>
      </c>
      <c r="H689" s="292">
        <v>2110000</v>
      </c>
      <c r="I689" s="89"/>
      <c r="J689" s="237"/>
    </row>
    <row r="690" spans="1:10" s="83" customFormat="1" ht="15.6" x14ac:dyDescent="0.3">
      <c r="A690" s="290">
        <v>7</v>
      </c>
      <c r="B690" s="290">
        <v>22020402</v>
      </c>
      <c r="C690" s="291" t="s">
        <v>3366</v>
      </c>
      <c r="D690" s="292">
        <v>574828.69999999995</v>
      </c>
      <c r="E690" s="292">
        <v>756800</v>
      </c>
      <c r="F690" s="292">
        <v>1550000</v>
      </c>
      <c r="G690" s="292">
        <v>1240550</v>
      </c>
      <c r="H690" s="292">
        <v>900000</v>
      </c>
      <c r="I690" s="89"/>
      <c r="J690" s="237"/>
    </row>
    <row r="691" spans="1:10" s="83" customFormat="1" ht="15.6" x14ac:dyDescent="0.3">
      <c r="A691" s="290">
        <v>8</v>
      </c>
      <c r="B691" s="290">
        <v>22020501</v>
      </c>
      <c r="C691" s="291" t="s">
        <v>3370</v>
      </c>
      <c r="D691" s="292">
        <v>982480</v>
      </c>
      <c r="E691" s="292">
        <v>1484110</v>
      </c>
      <c r="F691" s="292">
        <v>3350000</v>
      </c>
      <c r="G691" s="292">
        <v>4400000</v>
      </c>
      <c r="H691" s="292">
        <v>2740000</v>
      </c>
      <c r="I691" s="89"/>
      <c r="J691" s="237"/>
    </row>
    <row r="692" spans="1:10" s="83" customFormat="1" ht="15.6" x14ac:dyDescent="0.3">
      <c r="A692" s="290">
        <v>9</v>
      </c>
      <c r="B692" s="290">
        <v>22020712</v>
      </c>
      <c r="C692" s="291" t="s">
        <v>3381</v>
      </c>
      <c r="D692" s="292">
        <v>214781</v>
      </c>
      <c r="E692" s="292">
        <v>279875</v>
      </c>
      <c r="F692" s="292">
        <v>200000</v>
      </c>
      <c r="G692" s="292">
        <v>50200</v>
      </c>
      <c r="H692" s="292">
        <v>50200</v>
      </c>
      <c r="I692" s="89"/>
      <c r="J692" s="237"/>
    </row>
    <row r="693" spans="1:10" s="83" customFormat="1" ht="15.6" x14ac:dyDescent="0.3">
      <c r="A693" s="290">
        <v>10</v>
      </c>
      <c r="B693" s="290">
        <v>22021001</v>
      </c>
      <c r="C693" s="291" t="s">
        <v>3360</v>
      </c>
      <c r="D693" s="292">
        <v>491420.09</v>
      </c>
      <c r="E693" s="292">
        <v>271500</v>
      </c>
      <c r="F693" s="292">
        <v>700000</v>
      </c>
      <c r="G693" s="292">
        <v>1500000</v>
      </c>
      <c r="H693" s="292">
        <v>500000</v>
      </c>
      <c r="I693" s="89"/>
      <c r="J693" s="237"/>
    </row>
    <row r="694" spans="1:10" s="83" customFormat="1" ht="15.6" x14ac:dyDescent="0.3">
      <c r="A694" s="290">
        <v>11</v>
      </c>
      <c r="B694" s="290">
        <v>22021003</v>
      </c>
      <c r="C694" s="291" t="s">
        <v>3376</v>
      </c>
      <c r="D694" s="292">
        <v>185901.3</v>
      </c>
      <c r="E694" s="292">
        <v>171000</v>
      </c>
      <c r="F694" s="292">
        <v>200000</v>
      </c>
      <c r="G694" s="292">
        <v>200000</v>
      </c>
      <c r="H694" s="292">
        <v>200000</v>
      </c>
      <c r="I694" s="89"/>
      <c r="J694" s="237"/>
    </row>
    <row r="695" spans="1:10" s="83" customFormat="1" ht="15.6" x14ac:dyDescent="0.3">
      <c r="A695" s="290">
        <v>12</v>
      </c>
      <c r="B695" s="290">
        <v>22021007</v>
      </c>
      <c r="C695" s="291" t="s">
        <v>3362</v>
      </c>
      <c r="D695" s="292">
        <v>447430</v>
      </c>
      <c r="E695" s="292">
        <v>288325</v>
      </c>
      <c r="F695" s="292">
        <v>500000</v>
      </c>
      <c r="G695" s="292">
        <v>2750000</v>
      </c>
      <c r="H695" s="292">
        <v>1750550</v>
      </c>
      <c r="I695" s="89"/>
      <c r="J695" s="237"/>
    </row>
    <row r="696" spans="1:10" s="83" customFormat="1" ht="15.6" x14ac:dyDescent="0.3">
      <c r="A696" s="290">
        <v>13</v>
      </c>
      <c r="B696" s="290">
        <v>22021041</v>
      </c>
      <c r="C696" s="291" t="s">
        <v>3398</v>
      </c>
      <c r="D696" s="292">
        <v>84405.07</v>
      </c>
      <c r="E696" s="295">
        <v>0</v>
      </c>
      <c r="F696" s="292">
        <v>100000</v>
      </c>
      <c r="G696" s="292">
        <v>90000</v>
      </c>
      <c r="H696" s="292">
        <v>90000</v>
      </c>
      <c r="I696" s="98"/>
      <c r="J696" s="237"/>
    </row>
    <row r="697" spans="1:10" s="83" customFormat="1" ht="15.6" x14ac:dyDescent="0.3">
      <c r="A697" s="678" t="s">
        <v>365</v>
      </c>
      <c r="B697" s="678"/>
      <c r="C697" s="678"/>
      <c r="D697" s="293">
        <v>8000000</v>
      </c>
      <c r="E697" s="293">
        <v>7000000</v>
      </c>
      <c r="F697" s="293">
        <v>18000000</v>
      </c>
      <c r="G697" s="293">
        <v>25000000</v>
      </c>
      <c r="H697" s="293">
        <f>SUM(H684:H696)</f>
        <v>13000000</v>
      </c>
      <c r="I697" s="84"/>
      <c r="J697" s="237"/>
    </row>
    <row r="698" spans="1:10" s="83" customFormat="1" ht="15.6" x14ac:dyDescent="0.3">
      <c r="A698" s="288">
        <v>2</v>
      </c>
      <c r="B698" s="288">
        <v>26100100100</v>
      </c>
      <c r="C698" s="677" t="s">
        <v>1753</v>
      </c>
      <c r="D698" s="677"/>
      <c r="E698" s="677"/>
      <c r="F698" s="677"/>
      <c r="G698" s="677"/>
      <c r="H698" s="677"/>
      <c r="I698" s="89"/>
      <c r="J698" s="237"/>
    </row>
    <row r="699" spans="1:10" s="83" customFormat="1" ht="15.6" x14ac:dyDescent="0.3">
      <c r="A699" s="290">
        <v>1</v>
      </c>
      <c r="B699" s="290">
        <v>22020102</v>
      </c>
      <c r="C699" s="291" t="s">
        <v>3349</v>
      </c>
      <c r="D699" s="292">
        <v>2793000</v>
      </c>
      <c r="E699" s="292">
        <v>1884000</v>
      </c>
      <c r="F699" s="292">
        <v>3500000</v>
      </c>
      <c r="G699" s="292">
        <v>6500000</v>
      </c>
      <c r="H699" s="292">
        <v>5500000</v>
      </c>
      <c r="I699" s="89"/>
      <c r="J699" s="237"/>
    </row>
    <row r="700" spans="1:10" s="83" customFormat="1" ht="15.6" x14ac:dyDescent="0.3">
      <c r="A700" s="290">
        <v>2</v>
      </c>
      <c r="B700" s="290">
        <v>22020202</v>
      </c>
      <c r="C700" s="291" t="s">
        <v>3350</v>
      </c>
      <c r="D700" s="292">
        <v>995000</v>
      </c>
      <c r="E700" s="292">
        <v>845000</v>
      </c>
      <c r="F700" s="292">
        <v>3000000</v>
      </c>
      <c r="G700" s="292">
        <v>3000000</v>
      </c>
      <c r="H700" s="292">
        <v>3000000</v>
      </c>
      <c r="I700" s="89"/>
      <c r="J700" s="237"/>
    </row>
    <row r="701" spans="1:10" s="83" customFormat="1" ht="16.8" x14ac:dyDescent="0.3">
      <c r="A701" s="290">
        <v>3</v>
      </c>
      <c r="B701" s="290">
        <v>22020301</v>
      </c>
      <c r="C701" s="291" t="s">
        <v>3352</v>
      </c>
      <c r="D701" s="292">
        <v>675000</v>
      </c>
      <c r="E701" s="292">
        <v>600000</v>
      </c>
      <c r="F701" s="292">
        <v>1500000</v>
      </c>
      <c r="G701" s="292">
        <v>1800000</v>
      </c>
      <c r="H701" s="292">
        <v>1800000</v>
      </c>
      <c r="I701" s="89"/>
      <c r="J701" s="237"/>
    </row>
    <row r="702" spans="1:10" s="83" customFormat="1" ht="15.6" x14ac:dyDescent="0.3">
      <c r="A702" s="290">
        <v>4</v>
      </c>
      <c r="B702" s="290">
        <v>22020303</v>
      </c>
      <c r="C702" s="291" t="s">
        <v>3353</v>
      </c>
      <c r="D702" s="292">
        <v>375000</v>
      </c>
      <c r="E702" s="292">
        <v>225500</v>
      </c>
      <c r="F702" s="292">
        <v>800000</v>
      </c>
      <c r="G702" s="292">
        <v>800000</v>
      </c>
      <c r="H702" s="292">
        <v>800000</v>
      </c>
      <c r="I702" s="89"/>
      <c r="J702" s="237"/>
    </row>
    <row r="703" spans="1:10" s="83" customFormat="1" ht="15.6" x14ac:dyDescent="0.3">
      <c r="A703" s="290">
        <v>5</v>
      </c>
      <c r="B703" s="290">
        <v>22020305</v>
      </c>
      <c r="C703" s="291" t="s">
        <v>3355</v>
      </c>
      <c r="D703" s="292">
        <v>300000</v>
      </c>
      <c r="E703" s="292">
        <v>175000</v>
      </c>
      <c r="F703" s="292">
        <v>200000</v>
      </c>
      <c r="G703" s="292">
        <v>200000</v>
      </c>
      <c r="H703" s="292">
        <v>200000</v>
      </c>
      <c r="I703" s="89"/>
      <c r="J703" s="237"/>
    </row>
    <row r="704" spans="1:10" s="83" customFormat="1" ht="16.8" x14ac:dyDescent="0.3">
      <c r="A704" s="290">
        <v>6</v>
      </c>
      <c r="B704" s="290">
        <v>22020401</v>
      </c>
      <c r="C704" s="291" t="s">
        <v>3356</v>
      </c>
      <c r="D704" s="292">
        <v>2000000</v>
      </c>
      <c r="E704" s="292">
        <v>2083850</v>
      </c>
      <c r="F704" s="292">
        <v>3000000</v>
      </c>
      <c r="G704" s="292">
        <v>3000000</v>
      </c>
      <c r="H704" s="292">
        <v>2000000</v>
      </c>
      <c r="I704" s="89"/>
      <c r="J704" s="237"/>
    </row>
    <row r="705" spans="1:10" s="83" customFormat="1" ht="15.6" x14ac:dyDescent="0.3">
      <c r="A705" s="290">
        <v>7</v>
      </c>
      <c r="B705" s="290">
        <v>22020501</v>
      </c>
      <c r="C705" s="291" t="s">
        <v>3370</v>
      </c>
      <c r="D705" s="292">
        <v>1000000</v>
      </c>
      <c r="E705" s="292">
        <v>900000</v>
      </c>
      <c r="F705" s="292">
        <v>2000000</v>
      </c>
      <c r="G705" s="292">
        <v>2200000</v>
      </c>
      <c r="H705" s="292">
        <v>2200000</v>
      </c>
      <c r="I705" s="89"/>
      <c r="J705" s="237"/>
    </row>
    <row r="706" spans="1:10" s="83" customFormat="1" ht="15.6" x14ac:dyDescent="0.3">
      <c r="A706" s="290">
        <v>8</v>
      </c>
      <c r="B706" s="290">
        <v>22020801</v>
      </c>
      <c r="C706" s="291" t="s">
        <v>3372</v>
      </c>
      <c r="D706" s="292">
        <v>1021000</v>
      </c>
      <c r="E706" s="292">
        <v>1285000</v>
      </c>
      <c r="F706" s="292">
        <v>2000000</v>
      </c>
      <c r="G706" s="292">
        <v>3000000</v>
      </c>
      <c r="H706" s="292">
        <v>1500000</v>
      </c>
      <c r="I706" s="89"/>
      <c r="J706" s="237"/>
    </row>
    <row r="707" spans="1:10" s="83" customFormat="1" ht="15.6" x14ac:dyDescent="0.3">
      <c r="A707" s="290">
        <v>9</v>
      </c>
      <c r="B707" s="290">
        <v>22021003</v>
      </c>
      <c r="C707" s="291" t="s">
        <v>3376</v>
      </c>
      <c r="D707" s="295">
        <v>0</v>
      </c>
      <c r="E707" s="292">
        <v>243000</v>
      </c>
      <c r="F707" s="292">
        <v>500000</v>
      </c>
      <c r="G707" s="292">
        <v>500000</v>
      </c>
      <c r="H707" s="292">
        <v>500000</v>
      </c>
      <c r="I707" s="98"/>
      <c r="J707" s="237"/>
    </row>
    <row r="708" spans="1:10" s="83" customFormat="1" ht="15.6" x14ac:dyDescent="0.3">
      <c r="A708" s="290">
        <v>10</v>
      </c>
      <c r="B708" s="290">
        <v>22021006</v>
      </c>
      <c r="C708" s="291" t="s">
        <v>3361</v>
      </c>
      <c r="D708" s="292">
        <v>192095.32</v>
      </c>
      <c r="E708" s="292">
        <v>133162</v>
      </c>
      <c r="F708" s="292">
        <v>500000</v>
      </c>
      <c r="G708" s="292">
        <v>500000</v>
      </c>
      <c r="H708" s="292">
        <v>500000</v>
      </c>
      <c r="I708" s="89"/>
      <c r="J708" s="237"/>
    </row>
    <row r="709" spans="1:10" s="83" customFormat="1" ht="15.6" x14ac:dyDescent="0.3">
      <c r="A709" s="290">
        <v>11</v>
      </c>
      <c r="B709" s="290">
        <v>22021007</v>
      </c>
      <c r="C709" s="291" t="s">
        <v>3362</v>
      </c>
      <c r="D709" s="292">
        <v>1998000</v>
      </c>
      <c r="E709" s="292">
        <v>651000</v>
      </c>
      <c r="F709" s="292">
        <v>1000000</v>
      </c>
      <c r="G709" s="292">
        <v>2500000</v>
      </c>
      <c r="H709" s="292">
        <v>1500000</v>
      </c>
      <c r="I709" s="440"/>
      <c r="J709" s="237"/>
    </row>
    <row r="710" spans="1:10" s="83" customFormat="1" ht="15.6" x14ac:dyDescent="0.3">
      <c r="A710" s="678" t="s">
        <v>365</v>
      </c>
      <c r="B710" s="678"/>
      <c r="C710" s="678"/>
      <c r="D710" s="293">
        <v>11349095.32</v>
      </c>
      <c r="E710" s="293">
        <v>9025512</v>
      </c>
      <c r="F710" s="293">
        <v>18000000</v>
      </c>
      <c r="G710" s="293">
        <v>24000000</v>
      </c>
      <c r="H710" s="293">
        <f>SUM(H699:H709)</f>
        <v>19500000</v>
      </c>
      <c r="I710" s="89"/>
      <c r="J710" s="237"/>
    </row>
    <row r="711" spans="1:10" s="83" customFormat="1" ht="15.6" x14ac:dyDescent="0.3">
      <c r="A711" s="288">
        <v>3</v>
      </c>
      <c r="B711" s="288">
        <v>22900100100</v>
      </c>
      <c r="C711" s="677" t="s">
        <v>1850</v>
      </c>
      <c r="D711" s="677"/>
      <c r="E711" s="677"/>
      <c r="F711" s="677"/>
      <c r="G711" s="677"/>
      <c r="H711" s="677"/>
      <c r="I711" s="89"/>
      <c r="J711" s="237"/>
    </row>
    <row r="712" spans="1:10" s="83" customFormat="1" ht="15.6" x14ac:dyDescent="0.3">
      <c r="A712" s="290">
        <v>1</v>
      </c>
      <c r="B712" s="290">
        <v>22020102</v>
      </c>
      <c r="C712" s="291" t="s">
        <v>3349</v>
      </c>
      <c r="D712" s="292">
        <v>4500000</v>
      </c>
      <c r="E712" s="292">
        <v>3900000</v>
      </c>
      <c r="F712" s="292">
        <v>5000000</v>
      </c>
      <c r="G712" s="292">
        <v>2700000</v>
      </c>
      <c r="H712" s="292">
        <v>2700000</v>
      </c>
      <c r="I712" s="89"/>
      <c r="J712" s="237"/>
    </row>
    <row r="713" spans="1:10" s="83" customFormat="1" ht="15.6" x14ac:dyDescent="0.3">
      <c r="A713" s="290">
        <v>2</v>
      </c>
      <c r="B713" s="290">
        <v>22020201</v>
      </c>
      <c r="C713" s="291" t="s">
        <v>3363</v>
      </c>
      <c r="D713" s="292">
        <v>1560000</v>
      </c>
      <c r="E713" s="292">
        <v>770000</v>
      </c>
      <c r="F713" s="292">
        <v>2500000</v>
      </c>
      <c r="G713" s="292">
        <v>2500000</v>
      </c>
      <c r="H713" s="292">
        <v>2500000</v>
      </c>
      <c r="I713" s="89"/>
      <c r="J713" s="237"/>
    </row>
    <row r="714" spans="1:10" s="83" customFormat="1" ht="15.6" x14ac:dyDescent="0.3">
      <c r="A714" s="290">
        <v>3</v>
      </c>
      <c r="B714" s="290">
        <v>22020202</v>
      </c>
      <c r="C714" s="291" t="s">
        <v>3350</v>
      </c>
      <c r="D714" s="292">
        <v>615000</v>
      </c>
      <c r="E714" s="292">
        <v>720000</v>
      </c>
      <c r="F714" s="292">
        <v>1000000</v>
      </c>
      <c r="G714" s="292">
        <v>1000000</v>
      </c>
      <c r="H714" s="292">
        <v>1000000</v>
      </c>
      <c r="I714" s="89"/>
      <c r="J714" s="237"/>
    </row>
    <row r="715" spans="1:10" s="83" customFormat="1" ht="16.8" x14ac:dyDescent="0.3">
      <c r="A715" s="290">
        <v>4</v>
      </c>
      <c r="B715" s="290">
        <v>22020301</v>
      </c>
      <c r="C715" s="291" t="s">
        <v>3352</v>
      </c>
      <c r="D715" s="292">
        <v>1510000</v>
      </c>
      <c r="E715" s="292">
        <v>3700000</v>
      </c>
      <c r="F715" s="292">
        <v>3000000</v>
      </c>
      <c r="G715" s="292">
        <v>3000000</v>
      </c>
      <c r="H715" s="292">
        <v>3000000</v>
      </c>
      <c r="I715" s="89"/>
      <c r="J715" s="237"/>
    </row>
    <row r="716" spans="1:10" s="83" customFormat="1" ht="15.6" x14ac:dyDescent="0.3">
      <c r="A716" s="290">
        <v>5</v>
      </c>
      <c r="B716" s="290">
        <v>22020305</v>
      </c>
      <c r="C716" s="291" t="s">
        <v>3355</v>
      </c>
      <c r="D716" s="292">
        <v>500000</v>
      </c>
      <c r="E716" s="292">
        <v>120000</v>
      </c>
      <c r="F716" s="292">
        <v>1000000</v>
      </c>
      <c r="G716" s="292">
        <v>500000</v>
      </c>
      <c r="H716" s="292">
        <v>500000</v>
      </c>
      <c r="I716" s="89"/>
      <c r="J716" s="237"/>
    </row>
    <row r="717" spans="1:10" s="83" customFormat="1" ht="16.8" x14ac:dyDescent="0.3">
      <c r="A717" s="290">
        <v>6</v>
      </c>
      <c r="B717" s="290">
        <v>22020401</v>
      </c>
      <c r="C717" s="291" t="s">
        <v>3356</v>
      </c>
      <c r="D717" s="292">
        <v>2475000</v>
      </c>
      <c r="E717" s="292">
        <v>740000</v>
      </c>
      <c r="F717" s="292">
        <v>2700000</v>
      </c>
      <c r="G717" s="292">
        <v>2700000</v>
      </c>
      <c r="H717" s="292">
        <v>2700000</v>
      </c>
      <c r="I717" s="89"/>
      <c r="J717" s="237"/>
    </row>
    <row r="718" spans="1:10" s="83" customFormat="1" ht="15.6" x14ac:dyDescent="0.3">
      <c r="A718" s="290">
        <v>7</v>
      </c>
      <c r="B718" s="290">
        <v>22020402</v>
      </c>
      <c r="C718" s="291" t="s">
        <v>3366</v>
      </c>
      <c r="D718" s="292">
        <v>320000</v>
      </c>
      <c r="E718" s="292">
        <v>20000</v>
      </c>
      <c r="F718" s="292">
        <v>1000000</v>
      </c>
      <c r="G718" s="292">
        <v>1000000</v>
      </c>
      <c r="H718" s="292">
        <v>1000000</v>
      </c>
      <c r="I718" s="89"/>
      <c r="J718" s="237"/>
    </row>
    <row r="719" spans="1:10" s="83" customFormat="1" ht="15.6" x14ac:dyDescent="0.3">
      <c r="A719" s="290">
        <v>8</v>
      </c>
      <c r="B719" s="290">
        <v>22020501</v>
      </c>
      <c r="C719" s="291" t="s">
        <v>3370</v>
      </c>
      <c r="D719" s="292">
        <v>520000</v>
      </c>
      <c r="E719" s="292">
        <v>1050000</v>
      </c>
      <c r="F719" s="292">
        <v>1000000</v>
      </c>
      <c r="G719" s="292">
        <v>1500000</v>
      </c>
      <c r="H719" s="292">
        <v>1500000</v>
      </c>
      <c r="I719" s="89"/>
      <c r="J719" s="237"/>
    </row>
    <row r="720" spans="1:10" s="83" customFormat="1" ht="15.6" x14ac:dyDescent="0.3">
      <c r="A720" s="290">
        <v>9</v>
      </c>
      <c r="B720" s="290">
        <v>22020712</v>
      </c>
      <c r="C720" s="291" t="s">
        <v>3381</v>
      </c>
      <c r="D720" s="292">
        <v>400000</v>
      </c>
      <c r="E720" s="295">
        <v>0</v>
      </c>
      <c r="F720" s="292">
        <v>500000</v>
      </c>
      <c r="G720" s="292">
        <v>500000</v>
      </c>
      <c r="H720" s="292">
        <v>500000</v>
      </c>
      <c r="I720" s="89"/>
      <c r="J720" s="237"/>
    </row>
    <row r="721" spans="1:10" s="83" customFormat="1" ht="15.6" x14ac:dyDescent="0.3">
      <c r="A721" s="290">
        <v>10</v>
      </c>
      <c r="B721" s="290">
        <v>22021001</v>
      </c>
      <c r="C721" s="291" t="s">
        <v>3360</v>
      </c>
      <c r="D721" s="292">
        <v>255000</v>
      </c>
      <c r="E721" s="292">
        <v>360000</v>
      </c>
      <c r="F721" s="292">
        <v>200000</v>
      </c>
      <c r="G721" s="292">
        <v>300000</v>
      </c>
      <c r="H721" s="292">
        <v>300000</v>
      </c>
      <c r="I721" s="89"/>
      <c r="J721" s="237"/>
    </row>
    <row r="722" spans="1:10" s="83" customFormat="1" ht="15.6" x14ac:dyDescent="0.3">
      <c r="A722" s="290">
        <v>11</v>
      </c>
      <c r="B722" s="290">
        <v>22021007</v>
      </c>
      <c r="C722" s="291" t="s">
        <v>3362</v>
      </c>
      <c r="D722" s="292">
        <v>1035000</v>
      </c>
      <c r="E722" s="292">
        <v>120000</v>
      </c>
      <c r="F722" s="292">
        <v>2000000</v>
      </c>
      <c r="G722" s="292">
        <v>2000000</v>
      </c>
      <c r="H722" s="292">
        <v>2000000</v>
      </c>
      <c r="I722" s="89"/>
      <c r="J722" s="237"/>
    </row>
    <row r="723" spans="1:10" s="83" customFormat="1" ht="15.6" x14ac:dyDescent="0.3">
      <c r="A723" s="290">
        <v>12</v>
      </c>
      <c r="B723" s="290">
        <v>22021014</v>
      </c>
      <c r="C723" s="291" t="s">
        <v>3408</v>
      </c>
      <c r="D723" s="292">
        <v>110000</v>
      </c>
      <c r="E723" s="295">
        <v>0</v>
      </c>
      <c r="F723" s="292">
        <v>100000</v>
      </c>
      <c r="G723" s="292">
        <v>300000</v>
      </c>
      <c r="H723" s="292">
        <v>300000</v>
      </c>
      <c r="I723" s="89"/>
      <c r="J723" s="237"/>
    </row>
    <row r="724" spans="1:10" s="83" customFormat="1" ht="15.6" x14ac:dyDescent="0.3">
      <c r="A724" s="678" t="s">
        <v>365</v>
      </c>
      <c r="B724" s="678"/>
      <c r="C724" s="678"/>
      <c r="D724" s="293">
        <v>13800000</v>
      </c>
      <c r="E724" s="293">
        <v>11500000</v>
      </c>
      <c r="F724" s="293">
        <v>20000000</v>
      </c>
      <c r="G724" s="293">
        <v>18000000</v>
      </c>
      <c r="H724" s="293">
        <f>SUM(H712:H723)</f>
        <v>18000000</v>
      </c>
      <c r="I724" s="293">
        <f>SUM(I712:I723)</f>
        <v>0</v>
      </c>
      <c r="J724" s="293"/>
    </row>
    <row r="725" spans="1:10" s="83" customFormat="1" ht="15.6" customHeight="1" x14ac:dyDescent="0.3">
      <c r="A725" s="288">
        <v>4</v>
      </c>
      <c r="B725" s="288">
        <v>26300100200</v>
      </c>
      <c r="C725" s="677" t="s">
        <v>3241</v>
      </c>
      <c r="D725" s="677"/>
      <c r="E725" s="677"/>
      <c r="F725" s="677"/>
      <c r="G725" s="677"/>
      <c r="H725" s="677"/>
      <c r="I725" s="84"/>
      <c r="J725" s="237"/>
    </row>
    <row r="726" spans="1:10" s="83" customFormat="1" ht="15.6" x14ac:dyDescent="0.3">
      <c r="A726" s="290">
        <v>1</v>
      </c>
      <c r="B726" s="290">
        <v>22020102</v>
      </c>
      <c r="C726" s="291" t="s">
        <v>3349</v>
      </c>
      <c r="D726" s="295">
        <v>0</v>
      </c>
      <c r="E726" s="295">
        <v>0</v>
      </c>
      <c r="F726" s="295">
        <v>0</v>
      </c>
      <c r="G726" s="292">
        <v>3000000</v>
      </c>
      <c r="H726" s="292">
        <v>3000000</v>
      </c>
      <c r="I726" s="146"/>
      <c r="J726" s="237"/>
    </row>
    <row r="727" spans="1:10" s="83" customFormat="1" ht="15.6" x14ac:dyDescent="0.3">
      <c r="A727" s="290">
        <v>2</v>
      </c>
      <c r="B727" s="290">
        <v>22020201</v>
      </c>
      <c r="C727" s="291" t="s">
        <v>3363</v>
      </c>
      <c r="D727" s="295">
        <v>0</v>
      </c>
      <c r="E727" s="295">
        <v>0</v>
      </c>
      <c r="F727" s="295">
        <v>0</v>
      </c>
      <c r="G727" s="292">
        <v>1200000</v>
      </c>
      <c r="H727" s="292">
        <v>500000</v>
      </c>
      <c r="I727" s="146"/>
      <c r="J727" s="237"/>
    </row>
    <row r="728" spans="1:10" s="83" customFormat="1" ht="15.6" x14ac:dyDescent="0.3">
      <c r="A728" s="290">
        <v>3</v>
      </c>
      <c r="B728" s="290">
        <v>22020202</v>
      </c>
      <c r="C728" s="291" t="s">
        <v>3350</v>
      </c>
      <c r="D728" s="295">
        <v>0</v>
      </c>
      <c r="E728" s="295">
        <v>0</v>
      </c>
      <c r="F728" s="295">
        <v>0</v>
      </c>
      <c r="G728" s="292">
        <v>500000</v>
      </c>
      <c r="H728" s="292">
        <v>300000</v>
      </c>
      <c r="I728" s="146"/>
      <c r="J728" s="237"/>
    </row>
    <row r="729" spans="1:10" s="83" customFormat="1" ht="16.8" x14ac:dyDescent="0.3">
      <c r="A729" s="290">
        <v>4</v>
      </c>
      <c r="B729" s="290">
        <v>22020301</v>
      </c>
      <c r="C729" s="291" t="s">
        <v>3352</v>
      </c>
      <c r="D729" s="295">
        <v>0</v>
      </c>
      <c r="E729" s="295">
        <v>0</v>
      </c>
      <c r="F729" s="295">
        <v>0</v>
      </c>
      <c r="G729" s="292">
        <v>1800000</v>
      </c>
      <c r="H729" s="292">
        <v>800000</v>
      </c>
      <c r="I729" s="98"/>
      <c r="J729" s="237"/>
    </row>
    <row r="730" spans="1:10" s="83" customFormat="1" ht="15.6" x14ac:dyDescent="0.3">
      <c r="A730" s="290">
        <v>5</v>
      </c>
      <c r="B730" s="290">
        <v>22020305</v>
      </c>
      <c r="C730" s="291" t="s">
        <v>3355</v>
      </c>
      <c r="D730" s="295">
        <v>0</v>
      </c>
      <c r="E730" s="295">
        <v>0</v>
      </c>
      <c r="F730" s="295">
        <v>0</v>
      </c>
      <c r="G730" s="292">
        <v>500000</v>
      </c>
      <c r="H730" s="292">
        <v>500000</v>
      </c>
      <c r="I730" s="84"/>
      <c r="J730" s="237"/>
    </row>
    <row r="731" spans="1:10" s="83" customFormat="1" ht="16.8" x14ac:dyDescent="0.3">
      <c r="A731" s="290">
        <v>6</v>
      </c>
      <c r="B731" s="290">
        <v>22020401</v>
      </c>
      <c r="C731" s="291" t="s">
        <v>3356</v>
      </c>
      <c r="D731" s="295">
        <v>0</v>
      </c>
      <c r="E731" s="295">
        <v>0</v>
      </c>
      <c r="F731" s="295">
        <v>0</v>
      </c>
      <c r="G731" s="292">
        <v>800000</v>
      </c>
      <c r="H731" s="292">
        <v>600000</v>
      </c>
      <c r="I731" s="89"/>
      <c r="J731" s="237"/>
    </row>
    <row r="732" spans="1:10" s="83" customFormat="1" ht="15.6" x14ac:dyDescent="0.3">
      <c r="A732" s="290">
        <v>7</v>
      </c>
      <c r="B732" s="290">
        <v>22020402</v>
      </c>
      <c r="C732" s="291" t="s">
        <v>3366</v>
      </c>
      <c r="D732" s="295">
        <v>0</v>
      </c>
      <c r="E732" s="295">
        <v>0</v>
      </c>
      <c r="F732" s="295">
        <v>0</v>
      </c>
      <c r="G732" s="292">
        <v>500000</v>
      </c>
      <c r="H732" s="292">
        <v>500000</v>
      </c>
      <c r="I732" s="89"/>
      <c r="J732" s="237"/>
    </row>
    <row r="733" spans="1:10" s="83" customFormat="1" ht="15.6" x14ac:dyDescent="0.3">
      <c r="A733" s="290">
        <v>8</v>
      </c>
      <c r="B733" s="290">
        <v>22020501</v>
      </c>
      <c r="C733" s="291" t="s">
        <v>3370</v>
      </c>
      <c r="D733" s="295">
        <v>0</v>
      </c>
      <c r="E733" s="295">
        <v>0</v>
      </c>
      <c r="F733" s="295">
        <v>0</v>
      </c>
      <c r="G733" s="292">
        <v>2500000</v>
      </c>
      <c r="H733" s="292">
        <v>1250000</v>
      </c>
      <c r="I733" s="89"/>
      <c r="J733" s="237"/>
    </row>
    <row r="734" spans="1:10" s="83" customFormat="1" ht="15.6" x14ac:dyDescent="0.3">
      <c r="A734" s="290">
        <v>9</v>
      </c>
      <c r="B734" s="290">
        <v>22021001</v>
      </c>
      <c r="C734" s="291" t="s">
        <v>3360</v>
      </c>
      <c r="D734" s="295">
        <v>0</v>
      </c>
      <c r="E734" s="295">
        <v>0</v>
      </c>
      <c r="F734" s="295">
        <v>0</v>
      </c>
      <c r="G734" s="292">
        <v>500000</v>
      </c>
      <c r="H734" s="292">
        <v>500000</v>
      </c>
      <c r="I734" s="89"/>
      <c r="J734" s="237"/>
    </row>
    <row r="735" spans="1:10" s="83" customFormat="1" ht="15.6" x14ac:dyDescent="0.3">
      <c r="A735" s="290">
        <v>10</v>
      </c>
      <c r="B735" s="290">
        <v>22021007</v>
      </c>
      <c r="C735" s="291" t="s">
        <v>3362</v>
      </c>
      <c r="D735" s="295">
        <v>0</v>
      </c>
      <c r="E735" s="295">
        <v>0</v>
      </c>
      <c r="F735" s="295">
        <v>0</v>
      </c>
      <c r="G735" s="292">
        <v>700000</v>
      </c>
      <c r="H735" s="292">
        <v>500000</v>
      </c>
      <c r="I735" s="89"/>
      <c r="J735" s="237"/>
    </row>
    <row r="736" spans="1:10" s="83" customFormat="1" ht="15.6" x14ac:dyDescent="0.3">
      <c r="A736" s="678" t="s">
        <v>365</v>
      </c>
      <c r="B736" s="678"/>
      <c r="C736" s="678"/>
      <c r="D736" s="296">
        <v>0</v>
      </c>
      <c r="E736" s="296">
        <v>0</v>
      </c>
      <c r="F736" s="296">
        <v>0</v>
      </c>
      <c r="G736" s="293">
        <v>12000000</v>
      </c>
      <c r="H736" s="293">
        <f>SUM(H726:H735)</f>
        <v>8450000</v>
      </c>
      <c r="I736" s="89"/>
      <c r="J736" s="237"/>
    </row>
    <row r="737" spans="1:10" s="83" customFormat="1" ht="15.6" x14ac:dyDescent="0.3">
      <c r="A737" s="288">
        <v>5</v>
      </c>
      <c r="B737" s="288">
        <v>23100300100</v>
      </c>
      <c r="C737" s="677" t="s">
        <v>1997</v>
      </c>
      <c r="D737" s="677"/>
      <c r="E737" s="677"/>
      <c r="F737" s="677"/>
      <c r="G737" s="677"/>
      <c r="H737" s="677"/>
      <c r="I737" s="677"/>
      <c r="J737" s="677"/>
    </row>
    <row r="738" spans="1:10" s="83" customFormat="1" ht="15.6" x14ac:dyDescent="0.3">
      <c r="A738" s="290">
        <v>1</v>
      </c>
      <c r="B738" s="290">
        <v>22020102</v>
      </c>
      <c r="C738" s="291" t="s">
        <v>3349</v>
      </c>
      <c r="D738" s="292">
        <v>3240000</v>
      </c>
      <c r="E738" s="292">
        <v>4290000</v>
      </c>
      <c r="F738" s="292">
        <v>5500000</v>
      </c>
      <c r="G738" s="292">
        <v>6000000</v>
      </c>
      <c r="H738" s="292">
        <v>4200000</v>
      </c>
      <c r="I738" s="89"/>
      <c r="J738" s="237"/>
    </row>
    <row r="739" spans="1:10" s="83" customFormat="1" ht="15.6" x14ac:dyDescent="0.3">
      <c r="A739" s="290">
        <v>2</v>
      </c>
      <c r="B739" s="290">
        <v>22020201</v>
      </c>
      <c r="C739" s="291" t="s">
        <v>3363</v>
      </c>
      <c r="D739" s="295">
        <v>0</v>
      </c>
      <c r="E739" s="295">
        <v>0</v>
      </c>
      <c r="F739" s="292">
        <v>500000</v>
      </c>
      <c r="G739" s="292">
        <v>500000</v>
      </c>
      <c r="H739" s="292">
        <v>500000</v>
      </c>
      <c r="I739" s="89"/>
      <c r="J739" s="237"/>
    </row>
    <row r="740" spans="1:10" s="83" customFormat="1" ht="15.6" x14ac:dyDescent="0.3">
      <c r="A740" s="290">
        <v>3</v>
      </c>
      <c r="B740" s="290">
        <v>22020202</v>
      </c>
      <c r="C740" s="291" t="s">
        <v>3350</v>
      </c>
      <c r="D740" s="292">
        <v>9145</v>
      </c>
      <c r="E740" s="295">
        <v>0</v>
      </c>
      <c r="F740" s="292">
        <v>250000</v>
      </c>
      <c r="G740" s="292">
        <v>250000</v>
      </c>
      <c r="H740" s="292">
        <v>250000</v>
      </c>
      <c r="I740" s="98"/>
      <c r="J740" s="237"/>
    </row>
    <row r="741" spans="1:10" s="83" customFormat="1" ht="15.6" x14ac:dyDescent="0.3">
      <c r="A741" s="290">
        <v>4</v>
      </c>
      <c r="B741" s="290">
        <v>22020205</v>
      </c>
      <c r="C741" s="291" t="s">
        <v>3386</v>
      </c>
      <c r="D741" s="292">
        <v>100000</v>
      </c>
      <c r="E741" s="295">
        <v>0</v>
      </c>
      <c r="F741" s="292">
        <v>250000</v>
      </c>
      <c r="G741" s="292">
        <v>250000</v>
      </c>
      <c r="H741" s="292">
        <v>250000</v>
      </c>
      <c r="I741" s="430"/>
      <c r="J741" s="237"/>
    </row>
    <row r="742" spans="1:10" s="83" customFormat="1" ht="16.8" x14ac:dyDescent="0.3">
      <c r="A742" s="290">
        <v>5</v>
      </c>
      <c r="B742" s="290">
        <v>22020301</v>
      </c>
      <c r="C742" s="291" t="s">
        <v>3352</v>
      </c>
      <c r="D742" s="292">
        <v>726755</v>
      </c>
      <c r="E742" s="292">
        <v>529300</v>
      </c>
      <c r="F742" s="292">
        <v>800000</v>
      </c>
      <c r="G742" s="292">
        <v>1000000</v>
      </c>
      <c r="H742" s="292">
        <v>600000</v>
      </c>
      <c r="I742" s="533"/>
      <c r="J742" s="237"/>
    </row>
    <row r="743" spans="1:10" s="83" customFormat="1" ht="15.6" x14ac:dyDescent="0.3">
      <c r="A743" s="290">
        <v>6</v>
      </c>
      <c r="B743" s="290">
        <v>22020303</v>
      </c>
      <c r="C743" s="291" t="s">
        <v>3353</v>
      </c>
      <c r="D743" s="295">
        <v>0</v>
      </c>
      <c r="E743" s="295">
        <v>0</v>
      </c>
      <c r="F743" s="292">
        <v>400000</v>
      </c>
      <c r="G743" s="292">
        <v>200000</v>
      </c>
      <c r="H743" s="292">
        <v>200000</v>
      </c>
      <c r="I743" s="115"/>
      <c r="J743" s="237"/>
    </row>
    <row r="744" spans="1:10" s="83" customFormat="1" ht="15.6" x14ac:dyDescent="0.3">
      <c r="A744" s="290">
        <v>7</v>
      </c>
      <c r="B744" s="290">
        <v>22020304</v>
      </c>
      <c r="C744" s="291" t="s">
        <v>3354</v>
      </c>
      <c r="D744" s="295">
        <v>0</v>
      </c>
      <c r="E744" s="295">
        <v>0</v>
      </c>
      <c r="F744" s="292">
        <v>300000</v>
      </c>
      <c r="G744" s="292">
        <v>300000</v>
      </c>
      <c r="H744" s="292">
        <v>300000</v>
      </c>
      <c r="I744" s="11"/>
      <c r="J744" s="237"/>
    </row>
    <row r="745" spans="1:10" s="83" customFormat="1" ht="15.6" x14ac:dyDescent="0.3">
      <c r="A745" s="290">
        <v>8</v>
      </c>
      <c r="B745" s="290">
        <v>22020305</v>
      </c>
      <c r="C745" s="291" t="s">
        <v>3355</v>
      </c>
      <c r="D745" s="295">
        <v>0</v>
      </c>
      <c r="E745" s="295">
        <v>0</v>
      </c>
      <c r="F745" s="292">
        <v>300000</v>
      </c>
      <c r="G745" s="292">
        <v>300000</v>
      </c>
      <c r="H745" s="292">
        <v>300000</v>
      </c>
      <c r="I745" s="11"/>
      <c r="J745" s="237"/>
    </row>
    <row r="746" spans="1:10" s="83" customFormat="1" ht="16.8" x14ac:dyDescent="0.3">
      <c r="A746" s="290">
        <v>9</v>
      </c>
      <c r="B746" s="290">
        <v>22020401</v>
      </c>
      <c r="C746" s="291" t="s">
        <v>3356</v>
      </c>
      <c r="D746" s="292">
        <v>291000</v>
      </c>
      <c r="E746" s="295">
        <v>0</v>
      </c>
      <c r="F746" s="292">
        <v>600000</v>
      </c>
      <c r="G746" s="292">
        <v>600000</v>
      </c>
      <c r="H746" s="292">
        <v>300000</v>
      </c>
      <c r="I746" s="11"/>
      <c r="J746" s="237"/>
    </row>
    <row r="747" spans="1:10" s="83" customFormat="1" ht="15.6" x14ac:dyDescent="0.3">
      <c r="A747" s="290">
        <v>10</v>
      </c>
      <c r="B747" s="290">
        <v>22020404</v>
      </c>
      <c r="C747" s="291" t="s">
        <v>3368</v>
      </c>
      <c r="D747" s="292">
        <v>595970.24</v>
      </c>
      <c r="E747" s="292">
        <v>939000</v>
      </c>
      <c r="F747" s="292">
        <v>1000000</v>
      </c>
      <c r="G747" s="292">
        <v>1100000</v>
      </c>
      <c r="H747" s="292">
        <v>1000000</v>
      </c>
      <c r="I747" s="11"/>
      <c r="J747" s="237"/>
    </row>
    <row r="748" spans="1:10" s="83" customFormat="1" ht="15.6" x14ac:dyDescent="0.3">
      <c r="A748" s="290">
        <v>11</v>
      </c>
      <c r="B748" s="290">
        <v>22020503</v>
      </c>
      <c r="C748" s="291" t="s">
        <v>3358</v>
      </c>
      <c r="D748" s="292">
        <v>297389.88</v>
      </c>
      <c r="E748" s="292">
        <v>1584000</v>
      </c>
      <c r="F748" s="292">
        <v>2000000</v>
      </c>
      <c r="G748" s="292">
        <v>2000000</v>
      </c>
      <c r="H748" s="292">
        <v>1000000</v>
      </c>
      <c r="I748" s="11"/>
      <c r="J748" s="237"/>
    </row>
    <row r="749" spans="1:10" s="83" customFormat="1" ht="15.6" x14ac:dyDescent="0.3">
      <c r="A749" s="290">
        <v>12</v>
      </c>
      <c r="B749" s="290">
        <v>22021001</v>
      </c>
      <c r="C749" s="291" t="s">
        <v>3360</v>
      </c>
      <c r="D749" s="292">
        <v>520000</v>
      </c>
      <c r="E749" s="292">
        <v>160000</v>
      </c>
      <c r="F749" s="292">
        <v>600000</v>
      </c>
      <c r="G749" s="292">
        <v>500000</v>
      </c>
      <c r="H749" s="292">
        <v>500000</v>
      </c>
      <c r="I749" s="11"/>
      <c r="J749" s="237"/>
    </row>
    <row r="750" spans="1:10" s="83" customFormat="1" ht="15.6" x14ac:dyDescent="0.3">
      <c r="A750" s="290">
        <v>13</v>
      </c>
      <c r="B750" s="290">
        <v>22021002</v>
      </c>
      <c r="C750" s="291" t="s">
        <v>3375</v>
      </c>
      <c r="D750" s="292">
        <v>16400</v>
      </c>
      <c r="E750" s="295">
        <v>0</v>
      </c>
      <c r="F750" s="292">
        <v>600000</v>
      </c>
      <c r="G750" s="292">
        <v>300000</v>
      </c>
      <c r="H750" s="292">
        <v>300000</v>
      </c>
      <c r="I750" s="11"/>
      <c r="J750" s="237"/>
    </row>
    <row r="751" spans="1:10" s="83" customFormat="1" ht="15.6" x14ac:dyDescent="0.3">
      <c r="A751" s="290">
        <v>14</v>
      </c>
      <c r="B751" s="290">
        <v>22021003</v>
      </c>
      <c r="C751" s="291" t="s">
        <v>3376</v>
      </c>
      <c r="D751" s="292">
        <v>20000</v>
      </c>
      <c r="E751" s="295">
        <v>0</v>
      </c>
      <c r="F751" s="292">
        <v>400000</v>
      </c>
      <c r="G751" s="292">
        <v>200000</v>
      </c>
      <c r="H751" s="292">
        <v>200000</v>
      </c>
      <c r="I751" s="11"/>
      <c r="J751" s="237"/>
    </row>
    <row r="752" spans="1:10" s="83" customFormat="1" ht="15.6" x14ac:dyDescent="0.3">
      <c r="A752" s="290">
        <v>15</v>
      </c>
      <c r="B752" s="290">
        <v>22021007</v>
      </c>
      <c r="C752" s="291" t="s">
        <v>3362</v>
      </c>
      <c r="D752" s="292">
        <v>183339.88</v>
      </c>
      <c r="E752" s="295">
        <v>0</v>
      </c>
      <c r="F752" s="292">
        <v>1500000</v>
      </c>
      <c r="G752" s="292">
        <v>1500000</v>
      </c>
      <c r="H752" s="292">
        <v>500000</v>
      </c>
      <c r="I752" s="11"/>
      <c r="J752" s="237"/>
    </row>
    <row r="753" spans="1:10" s="83" customFormat="1" ht="15.6" x14ac:dyDescent="0.3">
      <c r="A753" s="678" t="s">
        <v>365</v>
      </c>
      <c r="B753" s="678"/>
      <c r="C753" s="678"/>
      <c r="D753" s="293">
        <v>6000000</v>
      </c>
      <c r="E753" s="293">
        <v>7502300</v>
      </c>
      <c r="F753" s="293">
        <v>15000000</v>
      </c>
      <c r="G753" s="293">
        <v>15000000</v>
      </c>
      <c r="H753" s="293">
        <f>SUM(H738:H752)</f>
        <v>10400000</v>
      </c>
      <c r="I753" s="11"/>
      <c r="J753" s="237"/>
    </row>
    <row r="754" spans="1:10" s="83" customFormat="1" ht="15.6" x14ac:dyDescent="0.3">
      <c r="A754" s="288">
        <v>6</v>
      </c>
      <c r="B754" s="288">
        <v>22905500100</v>
      </c>
      <c r="C754" s="677" t="s">
        <v>3035</v>
      </c>
      <c r="D754" s="677"/>
      <c r="E754" s="677"/>
      <c r="F754" s="677"/>
      <c r="G754" s="677"/>
      <c r="H754" s="677"/>
      <c r="I754" s="677"/>
      <c r="J754" s="677"/>
    </row>
    <row r="755" spans="1:10" s="83" customFormat="1" ht="15.6" x14ac:dyDescent="0.3">
      <c r="A755" s="290">
        <v>1</v>
      </c>
      <c r="B755" s="290">
        <v>22020102</v>
      </c>
      <c r="C755" s="291" t="s">
        <v>3349</v>
      </c>
      <c r="D755" s="292">
        <v>855000</v>
      </c>
      <c r="E755" s="292">
        <v>890000</v>
      </c>
      <c r="F755" s="292">
        <v>1800000</v>
      </c>
      <c r="G755" s="292">
        <v>1800000</v>
      </c>
      <c r="H755" s="292">
        <v>600000</v>
      </c>
      <c r="I755" s="11"/>
      <c r="J755" s="237"/>
    </row>
    <row r="756" spans="1:10" s="83" customFormat="1" ht="15.6" x14ac:dyDescent="0.3">
      <c r="A756" s="290">
        <v>2</v>
      </c>
      <c r="B756" s="290">
        <v>22020201</v>
      </c>
      <c r="C756" s="291" t="s">
        <v>3363</v>
      </c>
      <c r="D756" s="292">
        <v>440000</v>
      </c>
      <c r="E756" s="292">
        <v>100000</v>
      </c>
      <c r="F756" s="292">
        <v>400000</v>
      </c>
      <c r="G756" s="292">
        <v>500000</v>
      </c>
      <c r="H756" s="292">
        <v>150000</v>
      </c>
      <c r="I756" s="11"/>
      <c r="J756" s="237"/>
    </row>
    <row r="757" spans="1:10" s="83" customFormat="1" ht="15.6" x14ac:dyDescent="0.3">
      <c r="A757" s="290">
        <v>3</v>
      </c>
      <c r="B757" s="290">
        <v>22020202</v>
      </c>
      <c r="C757" s="291" t="s">
        <v>3350</v>
      </c>
      <c r="D757" s="292">
        <v>147000</v>
      </c>
      <c r="E757" s="292">
        <v>240000</v>
      </c>
      <c r="F757" s="292">
        <v>180000</v>
      </c>
      <c r="G757" s="292">
        <v>200000</v>
      </c>
      <c r="H757" s="292">
        <v>200000</v>
      </c>
      <c r="I757" s="11"/>
      <c r="J757" s="237"/>
    </row>
    <row r="758" spans="1:10" s="83" customFormat="1" ht="16.8" x14ac:dyDescent="0.3">
      <c r="A758" s="290">
        <v>4</v>
      </c>
      <c r="B758" s="290">
        <v>22020301</v>
      </c>
      <c r="C758" s="291" t="s">
        <v>3352</v>
      </c>
      <c r="D758" s="292">
        <v>488000</v>
      </c>
      <c r="E758" s="292">
        <v>200000</v>
      </c>
      <c r="F758" s="292">
        <v>250000</v>
      </c>
      <c r="G758" s="292">
        <v>1000000</v>
      </c>
      <c r="H758" s="292">
        <v>300000</v>
      </c>
      <c r="I758" s="11"/>
      <c r="J758" s="237"/>
    </row>
    <row r="759" spans="1:10" s="83" customFormat="1" ht="16.8" x14ac:dyDescent="0.3">
      <c r="A759" s="290">
        <v>5</v>
      </c>
      <c r="B759" s="290">
        <v>22020401</v>
      </c>
      <c r="C759" s="291" t="s">
        <v>3356</v>
      </c>
      <c r="D759" s="292">
        <v>728000</v>
      </c>
      <c r="E759" s="292">
        <v>980000</v>
      </c>
      <c r="F759" s="292">
        <v>1420000</v>
      </c>
      <c r="G759" s="292">
        <v>1500000</v>
      </c>
      <c r="H759" s="292">
        <v>500000</v>
      </c>
      <c r="I759" s="11"/>
      <c r="J759" s="237"/>
    </row>
    <row r="760" spans="1:10" s="83" customFormat="1" ht="15.6" x14ac:dyDescent="0.3">
      <c r="A760" s="290">
        <v>6</v>
      </c>
      <c r="B760" s="290">
        <v>22020402</v>
      </c>
      <c r="C760" s="291" t="s">
        <v>3366</v>
      </c>
      <c r="D760" s="292">
        <v>20000</v>
      </c>
      <c r="E760" s="292">
        <v>10000</v>
      </c>
      <c r="F760" s="292">
        <v>800000</v>
      </c>
      <c r="G760" s="292">
        <v>1000000</v>
      </c>
      <c r="H760" s="292">
        <v>300000</v>
      </c>
      <c r="I760" s="11"/>
      <c r="J760" s="237"/>
    </row>
    <row r="761" spans="1:10" s="83" customFormat="1" ht="15.6" x14ac:dyDescent="0.3">
      <c r="A761" s="290">
        <v>7</v>
      </c>
      <c r="B761" s="290">
        <v>22020501</v>
      </c>
      <c r="C761" s="291" t="s">
        <v>3370</v>
      </c>
      <c r="D761" s="292">
        <v>10000</v>
      </c>
      <c r="E761" s="295">
        <v>0</v>
      </c>
      <c r="F761" s="292">
        <v>400000</v>
      </c>
      <c r="G761" s="292">
        <v>1500000</v>
      </c>
      <c r="H761" s="292">
        <v>500000</v>
      </c>
      <c r="I761" s="11"/>
      <c r="J761" s="237"/>
    </row>
    <row r="762" spans="1:10" s="83" customFormat="1" ht="15.6" x14ac:dyDescent="0.3">
      <c r="A762" s="290">
        <v>8</v>
      </c>
      <c r="B762" s="290">
        <v>22020712</v>
      </c>
      <c r="C762" s="291" t="s">
        <v>3381</v>
      </c>
      <c r="D762" s="292">
        <v>200000</v>
      </c>
      <c r="E762" s="295">
        <v>0</v>
      </c>
      <c r="F762" s="292">
        <v>300000</v>
      </c>
      <c r="G762" s="292">
        <v>200000</v>
      </c>
      <c r="H762" s="292">
        <v>200000</v>
      </c>
      <c r="I762" s="11"/>
      <c r="J762" s="237"/>
    </row>
    <row r="763" spans="1:10" s="83" customFormat="1" ht="15.6" x14ac:dyDescent="0.3">
      <c r="A763" s="290">
        <v>9</v>
      </c>
      <c r="B763" s="290">
        <v>22021001</v>
      </c>
      <c r="C763" s="291" t="s">
        <v>3360</v>
      </c>
      <c r="D763" s="292">
        <v>42000</v>
      </c>
      <c r="E763" s="292">
        <v>80000</v>
      </c>
      <c r="F763" s="292">
        <v>200000</v>
      </c>
      <c r="G763" s="292">
        <v>300000</v>
      </c>
      <c r="H763" s="292">
        <v>200000</v>
      </c>
      <c r="I763" s="11"/>
      <c r="J763" s="237"/>
    </row>
    <row r="764" spans="1:10" s="83" customFormat="1" ht="15.6" x14ac:dyDescent="0.3">
      <c r="A764" s="290">
        <v>10</v>
      </c>
      <c r="B764" s="290">
        <v>22021007</v>
      </c>
      <c r="C764" s="291" t="s">
        <v>3362</v>
      </c>
      <c r="D764" s="292">
        <v>70000</v>
      </c>
      <c r="E764" s="295">
        <v>0</v>
      </c>
      <c r="F764" s="292">
        <v>250000</v>
      </c>
      <c r="G764" s="292">
        <v>1000000</v>
      </c>
      <c r="H764" s="292">
        <v>300000</v>
      </c>
      <c r="I764" s="11"/>
      <c r="J764" s="237"/>
    </row>
    <row r="765" spans="1:10" s="83" customFormat="1" ht="15.6" x14ac:dyDescent="0.3">
      <c r="A765" s="678" t="s">
        <v>365</v>
      </c>
      <c r="B765" s="678"/>
      <c r="C765" s="678"/>
      <c r="D765" s="293">
        <v>3000000</v>
      </c>
      <c r="E765" s="293">
        <v>2500000</v>
      </c>
      <c r="F765" s="293">
        <v>6000000</v>
      </c>
      <c r="G765" s="293">
        <v>9000000</v>
      </c>
      <c r="H765" s="293">
        <f>SUM(H755:H764)</f>
        <v>3250000</v>
      </c>
      <c r="I765" s="11"/>
      <c r="J765" s="237"/>
    </row>
    <row r="766" spans="1:10" s="83" customFormat="1" ht="15.6" x14ac:dyDescent="0.3">
      <c r="A766" s="288">
        <v>7</v>
      </c>
      <c r="B766" s="288">
        <v>22800700100</v>
      </c>
      <c r="C766" s="677" t="s">
        <v>2578</v>
      </c>
      <c r="D766" s="677"/>
      <c r="E766" s="677"/>
      <c r="F766" s="677"/>
      <c r="G766" s="677"/>
      <c r="H766" s="677"/>
      <c r="I766" s="677"/>
      <c r="J766" s="677"/>
    </row>
    <row r="767" spans="1:10" s="83" customFormat="1" ht="15.6" x14ac:dyDescent="0.3">
      <c r="A767" s="290">
        <v>1</v>
      </c>
      <c r="B767" s="290">
        <v>22020102</v>
      </c>
      <c r="C767" s="291" t="s">
        <v>3349</v>
      </c>
      <c r="D767" s="292">
        <v>2300000</v>
      </c>
      <c r="E767" s="292">
        <v>600000</v>
      </c>
      <c r="F767" s="292">
        <v>5400000</v>
      </c>
      <c r="G767" s="292">
        <v>4000000</v>
      </c>
      <c r="H767" s="292">
        <v>1700000</v>
      </c>
      <c r="I767" s="11"/>
      <c r="J767" s="237"/>
    </row>
    <row r="768" spans="1:10" s="83" customFormat="1" ht="15.6" x14ac:dyDescent="0.3">
      <c r="A768" s="290">
        <v>2</v>
      </c>
      <c r="B768" s="290">
        <v>22020201</v>
      </c>
      <c r="C768" s="291" t="s">
        <v>3363</v>
      </c>
      <c r="D768" s="292">
        <v>1500000</v>
      </c>
      <c r="E768" s="292">
        <v>550000</v>
      </c>
      <c r="F768" s="292">
        <v>2000000</v>
      </c>
      <c r="G768" s="292">
        <v>1000000</v>
      </c>
      <c r="H768" s="292">
        <v>500000</v>
      </c>
      <c r="I768" s="11"/>
      <c r="J768" s="237"/>
    </row>
    <row r="769" spans="1:10" s="83" customFormat="1" ht="15.6" x14ac:dyDescent="0.3">
      <c r="A769" s="290">
        <v>3</v>
      </c>
      <c r="B769" s="290">
        <v>22020202</v>
      </c>
      <c r="C769" s="291" t="s">
        <v>3350</v>
      </c>
      <c r="D769" s="292">
        <v>1100000</v>
      </c>
      <c r="E769" s="292">
        <v>350000</v>
      </c>
      <c r="F769" s="292">
        <v>1500000</v>
      </c>
      <c r="G769" s="292">
        <v>1000000</v>
      </c>
      <c r="H769" s="292">
        <v>500000</v>
      </c>
      <c r="I769" s="11"/>
      <c r="J769" s="237"/>
    </row>
    <row r="770" spans="1:10" s="83" customFormat="1" ht="16.8" x14ac:dyDescent="0.3">
      <c r="A770" s="290">
        <v>4</v>
      </c>
      <c r="B770" s="290">
        <v>22020301</v>
      </c>
      <c r="C770" s="291" t="s">
        <v>3352</v>
      </c>
      <c r="D770" s="292">
        <v>1100000</v>
      </c>
      <c r="E770" s="292">
        <v>550000</v>
      </c>
      <c r="F770" s="292">
        <v>1800000</v>
      </c>
      <c r="G770" s="292">
        <v>1000000</v>
      </c>
      <c r="H770" s="292">
        <v>500000</v>
      </c>
      <c r="I770" s="11"/>
      <c r="J770" s="237"/>
    </row>
    <row r="771" spans="1:10" s="83" customFormat="1" ht="15.6" x14ac:dyDescent="0.3">
      <c r="A771" s="290">
        <v>5</v>
      </c>
      <c r="B771" s="290">
        <v>22020305</v>
      </c>
      <c r="C771" s="291" t="s">
        <v>3355</v>
      </c>
      <c r="D771" s="292">
        <v>1100000</v>
      </c>
      <c r="E771" s="292">
        <v>350000</v>
      </c>
      <c r="F771" s="292">
        <v>1500000</v>
      </c>
      <c r="G771" s="292">
        <v>1500000</v>
      </c>
      <c r="H771" s="292">
        <v>900000</v>
      </c>
      <c r="I771" s="11"/>
      <c r="J771" s="237"/>
    </row>
    <row r="772" spans="1:10" s="83" customFormat="1" ht="16.8" x14ac:dyDescent="0.3">
      <c r="A772" s="290">
        <v>6</v>
      </c>
      <c r="B772" s="290">
        <v>22020401</v>
      </c>
      <c r="C772" s="291" t="s">
        <v>3356</v>
      </c>
      <c r="D772" s="292">
        <v>1400000</v>
      </c>
      <c r="E772" s="292">
        <v>800000</v>
      </c>
      <c r="F772" s="292">
        <v>2500000</v>
      </c>
      <c r="G772" s="292">
        <v>2000000</v>
      </c>
      <c r="H772" s="292">
        <v>900000</v>
      </c>
      <c r="I772" s="11"/>
      <c r="J772" s="237"/>
    </row>
    <row r="773" spans="1:10" s="83" customFormat="1" ht="15.6" x14ac:dyDescent="0.3">
      <c r="A773" s="290">
        <v>7</v>
      </c>
      <c r="B773" s="290">
        <v>22020402</v>
      </c>
      <c r="C773" s="291" t="s">
        <v>3366</v>
      </c>
      <c r="D773" s="292">
        <v>850000</v>
      </c>
      <c r="E773" s="292">
        <v>600000</v>
      </c>
      <c r="F773" s="292">
        <v>2000000</v>
      </c>
      <c r="G773" s="292">
        <v>500000</v>
      </c>
      <c r="H773" s="292">
        <v>500000</v>
      </c>
      <c r="I773" s="11"/>
      <c r="J773" s="237"/>
    </row>
    <row r="774" spans="1:10" s="83" customFormat="1" ht="15.6" x14ac:dyDescent="0.3">
      <c r="A774" s="290">
        <v>8</v>
      </c>
      <c r="B774" s="290">
        <v>22020501</v>
      </c>
      <c r="C774" s="291" t="s">
        <v>3370</v>
      </c>
      <c r="D774" s="292">
        <v>2000000</v>
      </c>
      <c r="E774" s="292">
        <v>900000</v>
      </c>
      <c r="F774" s="292">
        <v>2500000</v>
      </c>
      <c r="G774" s="292">
        <v>3000000</v>
      </c>
      <c r="H774" s="292">
        <v>1250000</v>
      </c>
      <c r="I774" s="11"/>
      <c r="J774" s="237"/>
    </row>
    <row r="775" spans="1:10" s="83" customFormat="1" ht="15.6" x14ac:dyDescent="0.3">
      <c r="A775" s="290">
        <v>9</v>
      </c>
      <c r="B775" s="290">
        <v>22020712</v>
      </c>
      <c r="C775" s="291" t="s">
        <v>3381</v>
      </c>
      <c r="D775" s="292">
        <v>550000</v>
      </c>
      <c r="E775" s="292">
        <v>600000</v>
      </c>
      <c r="F775" s="292">
        <v>2000000</v>
      </c>
      <c r="G775" s="292">
        <v>1000000</v>
      </c>
      <c r="H775" s="292">
        <v>500000</v>
      </c>
      <c r="I775" s="11"/>
      <c r="J775" s="237"/>
    </row>
    <row r="776" spans="1:10" s="83" customFormat="1" ht="15.6" x14ac:dyDescent="0.3">
      <c r="A776" s="290">
        <v>10</v>
      </c>
      <c r="B776" s="290">
        <v>22021001</v>
      </c>
      <c r="C776" s="291" t="s">
        <v>3360</v>
      </c>
      <c r="D776" s="292">
        <v>550000</v>
      </c>
      <c r="E776" s="292">
        <v>500000</v>
      </c>
      <c r="F776" s="292">
        <v>2000000</v>
      </c>
      <c r="G776" s="292">
        <v>1000000</v>
      </c>
      <c r="H776" s="292">
        <v>500000</v>
      </c>
      <c r="I776" s="11"/>
      <c r="J776" s="237"/>
    </row>
    <row r="777" spans="1:10" s="83" customFormat="1" ht="15.6" x14ac:dyDescent="0.3">
      <c r="A777" s="290">
        <v>11</v>
      </c>
      <c r="B777" s="290">
        <v>22021007</v>
      </c>
      <c r="C777" s="291" t="s">
        <v>3362</v>
      </c>
      <c r="D777" s="292">
        <v>550000</v>
      </c>
      <c r="E777" s="292">
        <v>800000</v>
      </c>
      <c r="F777" s="292">
        <v>1800000</v>
      </c>
      <c r="G777" s="292">
        <v>2000000</v>
      </c>
      <c r="H777" s="292">
        <v>700000</v>
      </c>
      <c r="I777" s="402"/>
      <c r="J777" s="237"/>
    </row>
    <row r="778" spans="1:10" s="83" customFormat="1" ht="15.6" x14ac:dyDescent="0.3">
      <c r="A778" s="678" t="s">
        <v>365</v>
      </c>
      <c r="B778" s="678"/>
      <c r="C778" s="678"/>
      <c r="D778" s="293">
        <v>13000000</v>
      </c>
      <c r="E778" s="293">
        <v>6600000</v>
      </c>
      <c r="F778" s="293">
        <v>25000000</v>
      </c>
      <c r="G778" s="293">
        <v>18000000</v>
      </c>
      <c r="H778" s="293">
        <f>SUM(H767:H777)</f>
        <v>8450000</v>
      </c>
      <c r="I778" s="85"/>
      <c r="J778" s="237"/>
    </row>
    <row r="779" spans="1:10" s="83" customFormat="1" ht="15.6" x14ac:dyDescent="0.3">
      <c r="A779" s="288">
        <v>8</v>
      </c>
      <c r="B779" s="288">
        <v>22800700200</v>
      </c>
      <c r="C779" s="677" t="s">
        <v>3178</v>
      </c>
      <c r="D779" s="677"/>
      <c r="E779" s="677"/>
      <c r="F779" s="677"/>
      <c r="G779" s="677"/>
      <c r="H779" s="677"/>
      <c r="I779" s="89"/>
      <c r="J779" s="237"/>
    </row>
    <row r="780" spans="1:10" s="83" customFormat="1" ht="15.6" x14ac:dyDescent="0.3">
      <c r="A780" s="290">
        <v>1</v>
      </c>
      <c r="B780" s="290">
        <v>22020102</v>
      </c>
      <c r="C780" s="291" t="s">
        <v>3349</v>
      </c>
      <c r="D780" s="292">
        <v>5940000</v>
      </c>
      <c r="E780" s="295">
        <v>0</v>
      </c>
      <c r="F780" s="292">
        <v>6700000</v>
      </c>
      <c r="G780" s="292">
        <v>5000000</v>
      </c>
      <c r="H780" s="292">
        <v>5400000</v>
      </c>
      <c r="I780" s="89"/>
      <c r="J780" s="237"/>
    </row>
    <row r="781" spans="1:10" s="83" customFormat="1" ht="15.6" x14ac:dyDescent="0.3">
      <c r="A781" s="678" t="s">
        <v>365</v>
      </c>
      <c r="B781" s="678"/>
      <c r="C781" s="678"/>
      <c r="D781" s="293">
        <v>5940000</v>
      </c>
      <c r="E781" s="296">
        <v>0</v>
      </c>
      <c r="F781" s="293">
        <v>6700000</v>
      </c>
      <c r="G781" s="293">
        <v>5000000</v>
      </c>
      <c r="H781" s="297">
        <f>H780</f>
        <v>5400000</v>
      </c>
      <c r="I781" s="89"/>
      <c r="J781" s="237"/>
    </row>
    <row r="782" spans="1:10" s="83" customFormat="1" ht="15.6" x14ac:dyDescent="0.3">
      <c r="A782" s="288">
        <v>9</v>
      </c>
      <c r="B782" s="288">
        <v>25200100100</v>
      </c>
      <c r="C782" s="677" t="s">
        <v>1569</v>
      </c>
      <c r="D782" s="677"/>
      <c r="E782" s="677"/>
      <c r="F782" s="677"/>
      <c r="G782" s="677"/>
      <c r="H782" s="677"/>
      <c r="I782" s="89"/>
      <c r="J782" s="237"/>
    </row>
    <row r="783" spans="1:10" s="83" customFormat="1" ht="15.6" x14ac:dyDescent="0.3">
      <c r="A783" s="290">
        <v>1</v>
      </c>
      <c r="B783" s="290">
        <v>22020102</v>
      </c>
      <c r="C783" s="291" t="s">
        <v>3349</v>
      </c>
      <c r="D783" s="295">
        <v>0</v>
      </c>
      <c r="E783" s="295">
        <v>0</v>
      </c>
      <c r="F783" s="292">
        <v>1500000</v>
      </c>
      <c r="G783" s="292">
        <v>4500000</v>
      </c>
      <c r="H783" s="292">
        <v>4100000</v>
      </c>
      <c r="I783" s="89"/>
      <c r="J783" s="237"/>
    </row>
    <row r="784" spans="1:10" s="83" customFormat="1" ht="15.6" x14ac:dyDescent="0.3">
      <c r="A784" s="290">
        <v>2</v>
      </c>
      <c r="B784" s="290">
        <v>22020201</v>
      </c>
      <c r="C784" s="291" t="s">
        <v>3363</v>
      </c>
      <c r="D784" s="295">
        <v>0</v>
      </c>
      <c r="E784" s="295">
        <v>0</v>
      </c>
      <c r="F784" s="295">
        <v>0</v>
      </c>
      <c r="G784" s="292">
        <v>800000</v>
      </c>
      <c r="H784" s="292">
        <v>800000</v>
      </c>
      <c r="I784" s="89"/>
      <c r="J784" s="237"/>
    </row>
    <row r="785" spans="1:10" s="83" customFormat="1" ht="15.6" x14ac:dyDescent="0.3">
      <c r="A785" s="290">
        <v>3</v>
      </c>
      <c r="B785" s="290">
        <v>22020202</v>
      </c>
      <c r="C785" s="291" t="s">
        <v>3350</v>
      </c>
      <c r="D785" s="295">
        <v>0</v>
      </c>
      <c r="E785" s="295">
        <v>0</v>
      </c>
      <c r="F785" s="292">
        <v>1300000</v>
      </c>
      <c r="G785" s="292">
        <v>500000</v>
      </c>
      <c r="H785" s="292">
        <v>500000</v>
      </c>
      <c r="I785" s="89"/>
      <c r="J785" s="237"/>
    </row>
    <row r="786" spans="1:10" s="83" customFormat="1" ht="16.8" x14ac:dyDescent="0.3">
      <c r="A786" s="290">
        <v>4</v>
      </c>
      <c r="B786" s="290">
        <v>22020301</v>
      </c>
      <c r="C786" s="291" t="s">
        <v>3352</v>
      </c>
      <c r="D786" s="295">
        <v>0</v>
      </c>
      <c r="E786" s="295">
        <v>0</v>
      </c>
      <c r="F786" s="292">
        <v>200000</v>
      </c>
      <c r="G786" s="292">
        <v>1500000</v>
      </c>
      <c r="H786" s="292">
        <v>1500000</v>
      </c>
      <c r="I786" s="89"/>
      <c r="J786" s="237"/>
    </row>
    <row r="787" spans="1:10" s="83" customFormat="1" ht="15.6" x14ac:dyDescent="0.3">
      <c r="A787" s="290">
        <v>5</v>
      </c>
      <c r="B787" s="290">
        <v>22020305</v>
      </c>
      <c r="C787" s="291" t="s">
        <v>3355</v>
      </c>
      <c r="D787" s="295">
        <v>0</v>
      </c>
      <c r="E787" s="295">
        <v>0</v>
      </c>
      <c r="F787" s="292">
        <v>1200000</v>
      </c>
      <c r="G787" s="292">
        <v>1000000</v>
      </c>
      <c r="H787" s="292">
        <v>1000000</v>
      </c>
      <c r="I787" s="89"/>
      <c r="J787" s="237"/>
    </row>
    <row r="788" spans="1:10" s="83" customFormat="1" ht="16.8" x14ac:dyDescent="0.3">
      <c r="A788" s="290">
        <v>6</v>
      </c>
      <c r="B788" s="290">
        <v>22020401</v>
      </c>
      <c r="C788" s="291" t="s">
        <v>3356</v>
      </c>
      <c r="D788" s="295">
        <v>0</v>
      </c>
      <c r="E788" s="295">
        <v>0</v>
      </c>
      <c r="F788" s="292">
        <v>800000</v>
      </c>
      <c r="G788" s="292">
        <v>2000000</v>
      </c>
      <c r="H788" s="292">
        <v>2000000</v>
      </c>
      <c r="I788" s="89"/>
      <c r="J788" s="237"/>
    </row>
    <row r="789" spans="1:10" s="83" customFormat="1" ht="15.6" x14ac:dyDescent="0.3">
      <c r="A789" s="290">
        <v>7</v>
      </c>
      <c r="B789" s="290">
        <v>22020402</v>
      </c>
      <c r="C789" s="291" t="s">
        <v>3366</v>
      </c>
      <c r="D789" s="295">
        <v>0</v>
      </c>
      <c r="E789" s="295">
        <v>0</v>
      </c>
      <c r="F789" s="292">
        <v>1000000</v>
      </c>
      <c r="G789" s="292">
        <v>1000000</v>
      </c>
      <c r="H789" s="292">
        <v>1000000</v>
      </c>
      <c r="I789" s="89"/>
      <c r="J789" s="237"/>
    </row>
    <row r="790" spans="1:10" s="83" customFormat="1" ht="15.6" x14ac:dyDescent="0.3">
      <c r="A790" s="290">
        <v>8</v>
      </c>
      <c r="B790" s="290">
        <v>22020501</v>
      </c>
      <c r="C790" s="291" t="s">
        <v>3370</v>
      </c>
      <c r="D790" s="295">
        <v>0</v>
      </c>
      <c r="E790" s="295">
        <v>0</v>
      </c>
      <c r="F790" s="292">
        <v>500000</v>
      </c>
      <c r="G790" s="292">
        <v>2000000</v>
      </c>
      <c r="H790" s="292">
        <v>2000000</v>
      </c>
      <c r="I790" s="89"/>
      <c r="J790" s="237"/>
    </row>
    <row r="791" spans="1:10" s="83" customFormat="1" ht="15.6" x14ac:dyDescent="0.3">
      <c r="A791" s="290">
        <v>9</v>
      </c>
      <c r="B791" s="290">
        <v>22021001</v>
      </c>
      <c r="C791" s="291" t="s">
        <v>3360</v>
      </c>
      <c r="D791" s="295">
        <v>0</v>
      </c>
      <c r="E791" s="295">
        <v>0</v>
      </c>
      <c r="F791" s="295">
        <v>0</v>
      </c>
      <c r="G791" s="292">
        <v>1200000</v>
      </c>
      <c r="H791" s="292">
        <v>1200000</v>
      </c>
      <c r="I791" s="172"/>
      <c r="J791" s="237"/>
    </row>
    <row r="792" spans="1:10" s="83" customFormat="1" ht="15.6" x14ac:dyDescent="0.3">
      <c r="A792" s="290">
        <v>10</v>
      </c>
      <c r="B792" s="290">
        <v>22021007</v>
      </c>
      <c r="C792" s="291" t="s">
        <v>3362</v>
      </c>
      <c r="D792" s="295">
        <v>0</v>
      </c>
      <c r="E792" s="295">
        <v>0</v>
      </c>
      <c r="F792" s="292">
        <v>1500000</v>
      </c>
      <c r="G792" s="292">
        <v>1500000</v>
      </c>
      <c r="H792" s="292">
        <v>1500000</v>
      </c>
      <c r="I792" s="172"/>
      <c r="J792" s="237"/>
    </row>
    <row r="793" spans="1:10" s="83" customFormat="1" ht="15.6" x14ac:dyDescent="0.3">
      <c r="A793" s="678" t="s">
        <v>365</v>
      </c>
      <c r="B793" s="678"/>
      <c r="C793" s="678"/>
      <c r="D793" s="296">
        <v>0</v>
      </c>
      <c r="E793" s="296">
        <v>0</v>
      </c>
      <c r="F793" s="293">
        <v>8000000</v>
      </c>
      <c r="G793" s="293">
        <v>16000000</v>
      </c>
      <c r="H793" s="293">
        <f>SUM(H783:H792)</f>
        <v>15600000</v>
      </c>
      <c r="I793" s="89"/>
      <c r="J793" s="237"/>
    </row>
    <row r="794" spans="1:10" s="83" customFormat="1" ht="15.6" x14ac:dyDescent="0.3">
      <c r="A794" s="288">
        <v>10</v>
      </c>
      <c r="B794" s="288">
        <v>25210200100</v>
      </c>
      <c r="C794" s="677" t="s">
        <v>2407</v>
      </c>
      <c r="D794" s="677"/>
      <c r="E794" s="677"/>
      <c r="F794" s="677"/>
      <c r="G794" s="677"/>
      <c r="H794" s="677"/>
      <c r="I794" s="677"/>
      <c r="J794" s="677"/>
    </row>
    <row r="795" spans="1:10" s="83" customFormat="1" ht="15.6" x14ac:dyDescent="0.3">
      <c r="A795" s="290">
        <v>1</v>
      </c>
      <c r="B795" s="290">
        <v>22020201</v>
      </c>
      <c r="C795" s="291" t="s">
        <v>3363</v>
      </c>
      <c r="D795" s="292">
        <v>350000</v>
      </c>
      <c r="E795" s="292">
        <v>400000</v>
      </c>
      <c r="F795" s="292">
        <v>500000</v>
      </c>
      <c r="G795" s="292">
        <v>1000000</v>
      </c>
      <c r="H795" s="292">
        <v>1000000</v>
      </c>
      <c r="I795" s="89"/>
      <c r="J795" s="237"/>
    </row>
    <row r="796" spans="1:10" s="83" customFormat="1" ht="16.8" x14ac:dyDescent="0.3">
      <c r="A796" s="290">
        <v>2</v>
      </c>
      <c r="B796" s="290">
        <v>22020401</v>
      </c>
      <c r="C796" s="291" t="s">
        <v>3356</v>
      </c>
      <c r="D796" s="292">
        <v>550000</v>
      </c>
      <c r="E796" s="292">
        <v>1824960</v>
      </c>
      <c r="F796" s="292">
        <v>2500000</v>
      </c>
      <c r="G796" s="292">
        <v>2000000</v>
      </c>
      <c r="H796" s="292">
        <v>2000000</v>
      </c>
      <c r="I796" s="89"/>
      <c r="J796" s="237"/>
    </row>
    <row r="797" spans="1:10" s="83" customFormat="1" ht="15.6" x14ac:dyDescent="0.3">
      <c r="A797" s="290">
        <v>3</v>
      </c>
      <c r="B797" s="290">
        <v>22020404</v>
      </c>
      <c r="C797" s="291" t="s">
        <v>3368</v>
      </c>
      <c r="D797" s="292">
        <v>200000</v>
      </c>
      <c r="E797" s="292">
        <v>1100000</v>
      </c>
      <c r="F797" s="292">
        <v>1500000</v>
      </c>
      <c r="G797" s="292">
        <v>1500000</v>
      </c>
      <c r="H797" s="292">
        <v>1000000</v>
      </c>
      <c r="I797" s="89"/>
      <c r="J797" s="237"/>
    </row>
    <row r="798" spans="1:10" s="83" customFormat="1" ht="15.6" x14ac:dyDescent="0.3">
      <c r="A798" s="290">
        <v>4</v>
      </c>
      <c r="B798" s="290">
        <v>22020405</v>
      </c>
      <c r="C798" s="291" t="s">
        <v>3369</v>
      </c>
      <c r="D798" s="292">
        <v>6100000</v>
      </c>
      <c r="E798" s="292">
        <v>600000</v>
      </c>
      <c r="F798" s="292">
        <v>2300000</v>
      </c>
      <c r="G798" s="292">
        <v>1500000</v>
      </c>
      <c r="H798" s="292">
        <v>1500000</v>
      </c>
      <c r="I798" s="89"/>
      <c r="J798" s="237"/>
    </row>
    <row r="799" spans="1:10" s="83" customFormat="1" ht="15.6" x14ac:dyDescent="0.3">
      <c r="A799" s="290">
        <v>5</v>
      </c>
      <c r="B799" s="290">
        <v>22020503</v>
      </c>
      <c r="C799" s="291" t="s">
        <v>3358</v>
      </c>
      <c r="D799" s="295">
        <v>0</v>
      </c>
      <c r="E799" s="295">
        <v>0</v>
      </c>
      <c r="F799" s="295">
        <v>0</v>
      </c>
      <c r="G799" s="292">
        <v>3000000</v>
      </c>
      <c r="H799" s="292">
        <v>1000000</v>
      </c>
      <c r="I799" s="89"/>
      <c r="J799" s="237"/>
    </row>
    <row r="800" spans="1:10" s="83" customFormat="1" ht="15.6" x14ac:dyDescent="0.3">
      <c r="A800" s="290">
        <v>6</v>
      </c>
      <c r="B800" s="290">
        <v>22020601</v>
      </c>
      <c r="C800" s="291" t="s">
        <v>3371</v>
      </c>
      <c r="D800" s="295">
        <v>0</v>
      </c>
      <c r="E800" s="292">
        <v>5956160</v>
      </c>
      <c r="F800" s="292">
        <v>7000000</v>
      </c>
      <c r="G800" s="292">
        <v>13000000</v>
      </c>
      <c r="H800" s="292">
        <v>11000000</v>
      </c>
      <c r="I800" s="89"/>
      <c r="J800" s="237"/>
    </row>
    <row r="801" spans="1:10" s="83" customFormat="1" ht="15.6" x14ac:dyDescent="0.3">
      <c r="A801" s="290">
        <v>7</v>
      </c>
      <c r="B801" s="290">
        <v>22020709</v>
      </c>
      <c r="C801" s="291" t="s">
        <v>3391</v>
      </c>
      <c r="D801" s="295">
        <v>0</v>
      </c>
      <c r="E801" s="295">
        <v>0</v>
      </c>
      <c r="F801" s="295">
        <v>0</v>
      </c>
      <c r="G801" s="292">
        <v>1500000</v>
      </c>
      <c r="H801" s="292">
        <v>1500000</v>
      </c>
      <c r="I801" s="89"/>
      <c r="J801" s="237"/>
    </row>
    <row r="802" spans="1:10" s="83" customFormat="1" ht="15.6" x14ac:dyDescent="0.3">
      <c r="A802" s="290">
        <v>8</v>
      </c>
      <c r="B802" s="290">
        <v>22020801</v>
      </c>
      <c r="C802" s="291" t="s">
        <v>3372</v>
      </c>
      <c r="D802" s="295">
        <v>0</v>
      </c>
      <c r="E802" s="295">
        <v>0</v>
      </c>
      <c r="F802" s="295">
        <v>0</v>
      </c>
      <c r="G802" s="295">
        <v>0</v>
      </c>
      <c r="H802" s="295">
        <v>0</v>
      </c>
      <c r="I802" s="89"/>
      <c r="J802" s="237"/>
    </row>
    <row r="803" spans="1:10" s="83" customFormat="1" ht="15.6" x14ac:dyDescent="0.3">
      <c r="A803" s="290">
        <v>9</v>
      </c>
      <c r="B803" s="290">
        <v>22021002</v>
      </c>
      <c r="C803" s="291" t="s">
        <v>3375</v>
      </c>
      <c r="D803" s="295">
        <v>0</v>
      </c>
      <c r="E803" s="295">
        <v>0</v>
      </c>
      <c r="F803" s="292">
        <v>200000</v>
      </c>
      <c r="G803" s="295">
        <v>0</v>
      </c>
      <c r="H803" s="295">
        <v>0</v>
      </c>
      <c r="I803" s="89"/>
      <c r="J803" s="237"/>
    </row>
    <row r="804" spans="1:10" s="83" customFormat="1" ht="15.6" x14ac:dyDescent="0.3">
      <c r="A804" s="290">
        <v>10</v>
      </c>
      <c r="B804" s="290">
        <v>22021003</v>
      </c>
      <c r="C804" s="291" t="s">
        <v>3376</v>
      </c>
      <c r="D804" s="295">
        <v>0</v>
      </c>
      <c r="E804" s="295">
        <v>0</v>
      </c>
      <c r="F804" s="295">
        <v>0</v>
      </c>
      <c r="G804" s="292">
        <v>250000</v>
      </c>
      <c r="H804" s="292">
        <v>250000</v>
      </c>
      <c r="I804" s="89"/>
      <c r="J804" s="237"/>
    </row>
    <row r="805" spans="1:10" s="83" customFormat="1" ht="15.6" x14ac:dyDescent="0.3">
      <c r="A805" s="290">
        <v>11</v>
      </c>
      <c r="B805" s="290">
        <v>22021007</v>
      </c>
      <c r="C805" s="291" t="s">
        <v>3362</v>
      </c>
      <c r="D805" s="295">
        <v>0</v>
      </c>
      <c r="E805" s="295">
        <v>0</v>
      </c>
      <c r="F805" s="295">
        <v>0</v>
      </c>
      <c r="G805" s="292">
        <v>250000</v>
      </c>
      <c r="H805" s="292">
        <v>250000</v>
      </c>
      <c r="I805" s="167"/>
      <c r="J805" s="237"/>
    </row>
    <row r="806" spans="1:10" s="83" customFormat="1" ht="15.6" x14ac:dyDescent="0.3">
      <c r="A806" s="678" t="s">
        <v>365</v>
      </c>
      <c r="B806" s="678"/>
      <c r="C806" s="678"/>
      <c r="D806" s="293">
        <v>7200000</v>
      </c>
      <c r="E806" s="293">
        <v>9881120</v>
      </c>
      <c r="F806" s="293">
        <v>14000000</v>
      </c>
      <c r="G806" s="293">
        <v>24000000</v>
      </c>
      <c r="H806" s="293">
        <f>SUM(H795:H805)</f>
        <v>19500000</v>
      </c>
      <c r="I806" s="85"/>
      <c r="J806" s="237"/>
    </row>
    <row r="807" spans="1:10" s="83" customFormat="1" ht="15.6" x14ac:dyDescent="0.3">
      <c r="A807" s="288">
        <v>11</v>
      </c>
      <c r="B807" s="288">
        <v>25210300100</v>
      </c>
      <c r="C807" s="677" t="s">
        <v>2200</v>
      </c>
      <c r="D807" s="677"/>
      <c r="E807" s="677"/>
      <c r="F807" s="677"/>
      <c r="G807" s="677"/>
      <c r="H807" s="677"/>
      <c r="I807" s="677"/>
      <c r="J807" s="677"/>
    </row>
    <row r="808" spans="1:10" s="83" customFormat="1" ht="15.6" x14ac:dyDescent="0.3">
      <c r="A808" s="290">
        <v>1</v>
      </c>
      <c r="B808" s="290">
        <v>22020102</v>
      </c>
      <c r="C808" s="291" t="s">
        <v>3349</v>
      </c>
      <c r="D808" s="292">
        <v>630000</v>
      </c>
      <c r="E808" s="292">
        <v>2033900</v>
      </c>
      <c r="F808" s="292">
        <v>4500000</v>
      </c>
      <c r="G808" s="292">
        <v>6000000</v>
      </c>
      <c r="H808" s="292">
        <v>5500000</v>
      </c>
      <c r="I808" s="11"/>
      <c r="J808" s="237"/>
    </row>
    <row r="809" spans="1:10" s="83" customFormat="1" ht="15.6" x14ac:dyDescent="0.3">
      <c r="A809" s="290">
        <v>2</v>
      </c>
      <c r="B809" s="290">
        <v>22020201</v>
      </c>
      <c r="C809" s="291" t="s">
        <v>3363</v>
      </c>
      <c r="D809" s="292">
        <v>435000</v>
      </c>
      <c r="E809" s="292">
        <v>1293900</v>
      </c>
      <c r="F809" s="292">
        <v>1200000</v>
      </c>
      <c r="G809" s="292">
        <v>1000000</v>
      </c>
      <c r="H809" s="292">
        <v>1000000</v>
      </c>
      <c r="I809" s="11"/>
      <c r="J809" s="237"/>
    </row>
    <row r="810" spans="1:10" s="83" customFormat="1" ht="15.6" x14ac:dyDescent="0.3">
      <c r="A810" s="290">
        <v>3</v>
      </c>
      <c r="B810" s="290">
        <v>22020202</v>
      </c>
      <c r="C810" s="291" t="s">
        <v>3350</v>
      </c>
      <c r="D810" s="292">
        <v>140000</v>
      </c>
      <c r="E810" s="292">
        <v>651600</v>
      </c>
      <c r="F810" s="292">
        <v>800000</v>
      </c>
      <c r="G810" s="292">
        <v>700000</v>
      </c>
      <c r="H810" s="292">
        <v>700000</v>
      </c>
      <c r="I810" s="11"/>
      <c r="J810" s="237"/>
    </row>
    <row r="811" spans="1:10" s="83" customFormat="1" ht="16.8" x14ac:dyDescent="0.3">
      <c r="A811" s="290">
        <v>4</v>
      </c>
      <c r="B811" s="290">
        <v>22020301</v>
      </c>
      <c r="C811" s="291" t="s">
        <v>3352</v>
      </c>
      <c r="D811" s="292">
        <v>355000</v>
      </c>
      <c r="E811" s="292">
        <v>1251400</v>
      </c>
      <c r="F811" s="292">
        <v>2000000</v>
      </c>
      <c r="G811" s="292">
        <v>2000000</v>
      </c>
      <c r="H811" s="292">
        <v>2000000</v>
      </c>
      <c r="I811" s="11"/>
      <c r="J811" s="237"/>
    </row>
    <row r="812" spans="1:10" s="83" customFormat="1" ht="16.8" x14ac:dyDescent="0.3">
      <c r="A812" s="290">
        <v>5</v>
      </c>
      <c r="B812" s="290">
        <v>22020401</v>
      </c>
      <c r="C812" s="291" t="s">
        <v>3356</v>
      </c>
      <c r="D812" s="292">
        <v>600000</v>
      </c>
      <c r="E812" s="292">
        <v>1581400</v>
      </c>
      <c r="F812" s="292">
        <v>5000000</v>
      </c>
      <c r="G812" s="292">
        <v>4400000</v>
      </c>
      <c r="H812" s="292">
        <v>4400000</v>
      </c>
      <c r="I812" s="562"/>
      <c r="J812" s="237"/>
    </row>
    <row r="813" spans="1:10" s="83" customFormat="1" ht="15.6" x14ac:dyDescent="0.3">
      <c r="A813" s="290">
        <v>6</v>
      </c>
      <c r="B813" s="290">
        <v>22020402</v>
      </c>
      <c r="C813" s="291" t="s">
        <v>3366</v>
      </c>
      <c r="D813" s="292">
        <v>140000</v>
      </c>
      <c r="E813" s="292">
        <v>727800</v>
      </c>
      <c r="F813" s="292">
        <v>1800000</v>
      </c>
      <c r="G813" s="292">
        <v>1400000</v>
      </c>
      <c r="H813" s="292">
        <v>1400000</v>
      </c>
      <c r="I813" s="562"/>
      <c r="J813" s="237"/>
    </row>
    <row r="814" spans="1:10" s="83" customFormat="1" ht="15.6" x14ac:dyDescent="0.3">
      <c r="A814" s="290">
        <v>7</v>
      </c>
      <c r="B814" s="290">
        <v>22020501</v>
      </c>
      <c r="C814" s="291" t="s">
        <v>3370</v>
      </c>
      <c r="D814" s="292">
        <v>55000</v>
      </c>
      <c r="E814" s="292">
        <v>1460000</v>
      </c>
      <c r="F814" s="292">
        <v>2000000</v>
      </c>
      <c r="G814" s="292">
        <v>2000000</v>
      </c>
      <c r="H814" s="292">
        <v>2000000</v>
      </c>
      <c r="I814" s="11"/>
      <c r="J814" s="237"/>
    </row>
    <row r="815" spans="1:10" s="83" customFormat="1" ht="15.6" x14ac:dyDescent="0.3">
      <c r="A815" s="290">
        <v>8</v>
      </c>
      <c r="B815" s="290">
        <v>22021001</v>
      </c>
      <c r="C815" s="291" t="s">
        <v>3360</v>
      </c>
      <c r="D815" s="292">
        <v>375000</v>
      </c>
      <c r="E815" s="295">
        <v>0</v>
      </c>
      <c r="F815" s="292">
        <v>2700000</v>
      </c>
      <c r="G815" s="292">
        <v>2500000</v>
      </c>
      <c r="H815" s="292">
        <v>2500000</v>
      </c>
      <c r="I815" s="11"/>
      <c r="J815" s="237"/>
    </row>
    <row r="816" spans="1:10" s="83" customFormat="1" ht="15.6" x14ac:dyDescent="0.3">
      <c r="A816" s="290">
        <v>9</v>
      </c>
      <c r="B816" s="290">
        <v>41040105</v>
      </c>
      <c r="C816" s="291" t="s">
        <v>3382</v>
      </c>
      <c r="D816" s="292">
        <v>145000</v>
      </c>
      <c r="E816" s="295">
        <v>0</v>
      </c>
      <c r="F816" s="295">
        <v>0</v>
      </c>
      <c r="G816" s="295">
        <v>0</v>
      </c>
      <c r="H816" s="295">
        <v>0</v>
      </c>
      <c r="I816" s="11"/>
      <c r="J816" s="237"/>
    </row>
    <row r="817" spans="1:10" s="83" customFormat="1" ht="15.6" x14ac:dyDescent="0.3">
      <c r="A817" s="678" t="s">
        <v>365</v>
      </c>
      <c r="B817" s="678"/>
      <c r="C817" s="678"/>
      <c r="D817" s="293">
        <v>2875000</v>
      </c>
      <c r="E817" s="293">
        <v>9000000</v>
      </c>
      <c r="F817" s="293">
        <v>20000000</v>
      </c>
      <c r="G817" s="293">
        <v>20000000</v>
      </c>
      <c r="H817" s="293">
        <f>SUM(H808:H816)</f>
        <v>19500000</v>
      </c>
      <c r="I817" s="167">
        <f>SUM(I807:I816)</f>
        <v>0</v>
      </c>
      <c r="J817" s="237"/>
    </row>
    <row r="818" spans="1:10" s="83" customFormat="1" ht="15.6" x14ac:dyDescent="0.3">
      <c r="A818" s="288">
        <v>12</v>
      </c>
      <c r="B818" s="288">
        <v>25305300100</v>
      </c>
      <c r="C818" s="677" t="s">
        <v>1990</v>
      </c>
      <c r="D818" s="677"/>
      <c r="E818" s="677"/>
      <c r="F818" s="677"/>
      <c r="G818" s="677"/>
      <c r="H818" s="677"/>
      <c r="I818" s="677"/>
      <c r="J818" s="677"/>
    </row>
    <row r="819" spans="1:10" s="83" customFormat="1" ht="15.6" x14ac:dyDescent="0.3">
      <c r="A819" s="290">
        <v>1</v>
      </c>
      <c r="B819" s="290">
        <v>22020101</v>
      </c>
      <c r="C819" s="291" t="s">
        <v>3387</v>
      </c>
      <c r="D819" s="292">
        <v>650000</v>
      </c>
      <c r="E819" s="292">
        <v>395000</v>
      </c>
      <c r="F819" s="292">
        <v>1000000</v>
      </c>
      <c r="G819" s="292">
        <v>500000</v>
      </c>
      <c r="H819" s="292">
        <v>500000</v>
      </c>
      <c r="I819" s="89"/>
      <c r="J819" s="237"/>
    </row>
    <row r="820" spans="1:10" s="83" customFormat="1" ht="15.6" x14ac:dyDescent="0.3">
      <c r="A820" s="290">
        <v>2</v>
      </c>
      <c r="B820" s="290">
        <v>22020201</v>
      </c>
      <c r="C820" s="291" t="s">
        <v>3363</v>
      </c>
      <c r="D820" s="292">
        <v>400000</v>
      </c>
      <c r="E820" s="292">
        <v>366000</v>
      </c>
      <c r="F820" s="292">
        <v>600000</v>
      </c>
      <c r="G820" s="292">
        <v>300000</v>
      </c>
      <c r="H820" s="292">
        <v>300000</v>
      </c>
      <c r="I820" s="120"/>
      <c r="J820" s="237"/>
    </row>
    <row r="821" spans="1:10" s="83" customFormat="1" ht="16.8" x14ac:dyDescent="0.3">
      <c r="A821" s="290">
        <v>3</v>
      </c>
      <c r="B821" s="290">
        <v>22020301</v>
      </c>
      <c r="C821" s="291" t="s">
        <v>3352</v>
      </c>
      <c r="D821" s="292">
        <v>607850</v>
      </c>
      <c r="E821" s="292">
        <v>413000</v>
      </c>
      <c r="F821" s="292">
        <v>800000</v>
      </c>
      <c r="G821" s="292">
        <v>750000</v>
      </c>
      <c r="H821" s="292">
        <v>750000</v>
      </c>
      <c r="I821" s="89"/>
      <c r="J821" s="237"/>
    </row>
    <row r="822" spans="1:10" s="83" customFormat="1" ht="15.6" x14ac:dyDescent="0.3">
      <c r="A822" s="290">
        <v>4</v>
      </c>
      <c r="B822" s="290">
        <v>22020305</v>
      </c>
      <c r="C822" s="291" t="s">
        <v>3355</v>
      </c>
      <c r="D822" s="292">
        <v>275000</v>
      </c>
      <c r="E822" s="292">
        <v>200000</v>
      </c>
      <c r="F822" s="292">
        <v>700000</v>
      </c>
      <c r="G822" s="292">
        <v>575000</v>
      </c>
      <c r="H822" s="292">
        <v>575000</v>
      </c>
      <c r="I822" s="89"/>
      <c r="J822" s="237"/>
    </row>
    <row r="823" spans="1:10" s="83" customFormat="1" ht="16.8" x14ac:dyDescent="0.3">
      <c r="A823" s="290">
        <v>5</v>
      </c>
      <c r="B823" s="290">
        <v>22020401</v>
      </c>
      <c r="C823" s="291" t="s">
        <v>3356</v>
      </c>
      <c r="D823" s="292">
        <v>522800</v>
      </c>
      <c r="E823" s="292">
        <v>426000</v>
      </c>
      <c r="F823" s="292">
        <v>1000000</v>
      </c>
      <c r="G823" s="292">
        <v>1200000</v>
      </c>
      <c r="H823" s="292">
        <v>700000</v>
      </c>
      <c r="I823" s="89"/>
      <c r="J823" s="237"/>
    </row>
    <row r="824" spans="1:10" s="83" customFormat="1" ht="15.6" x14ac:dyDescent="0.3">
      <c r="A824" s="290">
        <v>6</v>
      </c>
      <c r="B824" s="290">
        <v>22020402</v>
      </c>
      <c r="C824" s="291" t="s">
        <v>3366</v>
      </c>
      <c r="D824" s="292">
        <v>169350</v>
      </c>
      <c r="E824" s="292">
        <v>70000</v>
      </c>
      <c r="F824" s="292">
        <v>500000</v>
      </c>
      <c r="G824" s="292">
        <v>350000</v>
      </c>
      <c r="H824" s="292">
        <v>350000</v>
      </c>
      <c r="I824" s="89"/>
      <c r="J824" s="237"/>
    </row>
    <row r="825" spans="1:10" s="83" customFormat="1" ht="15.6" x14ac:dyDescent="0.3">
      <c r="A825" s="290">
        <v>7</v>
      </c>
      <c r="B825" s="290">
        <v>22020501</v>
      </c>
      <c r="C825" s="291" t="s">
        <v>3370</v>
      </c>
      <c r="D825" s="292">
        <v>700000</v>
      </c>
      <c r="E825" s="292">
        <v>100000</v>
      </c>
      <c r="F825" s="292">
        <v>700000</v>
      </c>
      <c r="G825" s="292">
        <v>800000</v>
      </c>
      <c r="H825" s="292">
        <v>800000</v>
      </c>
      <c r="I825" s="89"/>
      <c r="J825" s="237"/>
    </row>
    <row r="826" spans="1:10" s="83" customFormat="1" ht="15.6" x14ac:dyDescent="0.3">
      <c r="A826" s="290">
        <v>8</v>
      </c>
      <c r="B826" s="290">
        <v>22020712</v>
      </c>
      <c r="C826" s="291" t="s">
        <v>3381</v>
      </c>
      <c r="D826" s="295">
        <v>0</v>
      </c>
      <c r="E826" s="292">
        <v>50000</v>
      </c>
      <c r="F826" s="292">
        <v>1000000</v>
      </c>
      <c r="G826" s="292">
        <v>750000</v>
      </c>
      <c r="H826" s="292">
        <v>500000</v>
      </c>
      <c r="I826" s="89"/>
      <c r="J826" s="237"/>
    </row>
    <row r="827" spans="1:10" s="83" customFormat="1" ht="15.6" x14ac:dyDescent="0.3">
      <c r="A827" s="290">
        <v>9</v>
      </c>
      <c r="B827" s="290">
        <v>22021007</v>
      </c>
      <c r="C827" s="291" t="s">
        <v>3362</v>
      </c>
      <c r="D827" s="292">
        <v>50000</v>
      </c>
      <c r="E827" s="292">
        <v>230000</v>
      </c>
      <c r="F827" s="292">
        <v>1200000</v>
      </c>
      <c r="G827" s="292">
        <v>400000</v>
      </c>
      <c r="H827" s="292">
        <v>400000</v>
      </c>
      <c r="I827" s="89"/>
      <c r="J827" s="237"/>
    </row>
    <row r="828" spans="1:10" s="83" customFormat="1" ht="15.6" x14ac:dyDescent="0.3">
      <c r="A828" s="678" t="s">
        <v>365</v>
      </c>
      <c r="B828" s="678"/>
      <c r="C828" s="678"/>
      <c r="D828" s="293">
        <v>3375000</v>
      </c>
      <c r="E828" s="293">
        <v>2250000</v>
      </c>
      <c r="F828" s="293">
        <v>7500000</v>
      </c>
      <c r="G828" s="293">
        <v>5625000</v>
      </c>
      <c r="H828" s="293">
        <f>SUM(H819:H827)</f>
        <v>4875000</v>
      </c>
      <c r="I828" s="89"/>
      <c r="J828" s="237"/>
    </row>
    <row r="829" spans="1:10" s="83" customFormat="1" ht="15.6" x14ac:dyDescent="0.3">
      <c r="A829" s="288">
        <v>13</v>
      </c>
      <c r="B829" s="288">
        <v>25305700100</v>
      </c>
      <c r="C829" s="677" t="s">
        <v>473</v>
      </c>
      <c r="D829" s="677"/>
      <c r="E829" s="677"/>
      <c r="F829" s="677"/>
      <c r="G829" s="677"/>
      <c r="H829" s="677"/>
      <c r="I829" s="677"/>
      <c r="J829" s="677"/>
    </row>
    <row r="830" spans="1:10" s="83" customFormat="1" ht="15.6" x14ac:dyDescent="0.3">
      <c r="A830" s="290">
        <v>1</v>
      </c>
      <c r="B830" s="290">
        <v>22020102</v>
      </c>
      <c r="C830" s="291" t="s">
        <v>3349</v>
      </c>
      <c r="D830" s="292">
        <v>1090700</v>
      </c>
      <c r="E830" s="292">
        <v>1300000</v>
      </c>
      <c r="F830" s="292">
        <v>1500000</v>
      </c>
      <c r="G830" s="292">
        <v>3000000</v>
      </c>
      <c r="H830" s="292">
        <v>1000000</v>
      </c>
      <c r="I830" s="89"/>
      <c r="J830" s="237"/>
    </row>
    <row r="831" spans="1:10" s="83" customFormat="1" ht="15.6" x14ac:dyDescent="0.3">
      <c r="A831" s="290">
        <v>2</v>
      </c>
      <c r="B831" s="290">
        <v>22020201</v>
      </c>
      <c r="C831" s="291" t="s">
        <v>3363</v>
      </c>
      <c r="D831" s="292">
        <v>122500</v>
      </c>
      <c r="E831" s="292">
        <v>340000</v>
      </c>
      <c r="F831" s="292">
        <v>610000</v>
      </c>
      <c r="G831" s="292">
        <v>610000</v>
      </c>
      <c r="H831" s="292">
        <v>310000</v>
      </c>
      <c r="I831" s="98">
        <f>SUM(I819:I830)</f>
        <v>0</v>
      </c>
      <c r="J831" s="237"/>
    </row>
    <row r="832" spans="1:10" s="83" customFormat="1" ht="15.6" x14ac:dyDescent="0.3">
      <c r="A832" s="290">
        <v>3</v>
      </c>
      <c r="B832" s="290">
        <v>22020202</v>
      </c>
      <c r="C832" s="291" t="s">
        <v>3350</v>
      </c>
      <c r="D832" s="292">
        <v>110000</v>
      </c>
      <c r="E832" s="292">
        <v>165000</v>
      </c>
      <c r="F832" s="292">
        <v>505000</v>
      </c>
      <c r="G832" s="292">
        <v>505000</v>
      </c>
      <c r="H832" s="292">
        <v>505000</v>
      </c>
      <c r="I832" s="89"/>
      <c r="J832" s="237"/>
    </row>
    <row r="833" spans="1:10" s="83" customFormat="1" ht="16.8" x14ac:dyDescent="0.3">
      <c r="A833" s="290">
        <v>4</v>
      </c>
      <c r="B833" s="290">
        <v>22020301</v>
      </c>
      <c r="C833" s="291" t="s">
        <v>3352</v>
      </c>
      <c r="D833" s="292">
        <v>520800</v>
      </c>
      <c r="E833" s="292">
        <v>655000</v>
      </c>
      <c r="F833" s="292">
        <v>1000000</v>
      </c>
      <c r="G833" s="292">
        <v>800000</v>
      </c>
      <c r="H833" s="292">
        <v>800000</v>
      </c>
      <c r="I833" s="89"/>
      <c r="J833" s="237"/>
    </row>
    <row r="834" spans="1:10" s="83" customFormat="1" ht="15.6" x14ac:dyDescent="0.3">
      <c r="A834" s="290">
        <v>5</v>
      </c>
      <c r="B834" s="290">
        <v>22020305</v>
      </c>
      <c r="C834" s="291" t="s">
        <v>3355</v>
      </c>
      <c r="D834" s="292">
        <v>41000</v>
      </c>
      <c r="E834" s="292">
        <v>75000</v>
      </c>
      <c r="F834" s="292">
        <v>400000</v>
      </c>
      <c r="G834" s="292">
        <v>300000</v>
      </c>
      <c r="H834" s="292">
        <v>300000</v>
      </c>
      <c r="I834" s="98"/>
      <c r="J834" s="237"/>
    </row>
    <row r="835" spans="1:10" s="83" customFormat="1" ht="16.8" x14ac:dyDescent="0.3">
      <c r="A835" s="290">
        <v>6</v>
      </c>
      <c r="B835" s="290">
        <v>22020401</v>
      </c>
      <c r="C835" s="291" t="s">
        <v>3356</v>
      </c>
      <c r="D835" s="292">
        <v>140000</v>
      </c>
      <c r="E835" s="292">
        <v>637500</v>
      </c>
      <c r="F835" s="292">
        <v>800000</v>
      </c>
      <c r="G835" s="292">
        <v>1200000</v>
      </c>
      <c r="H835" s="292">
        <v>400000</v>
      </c>
      <c r="I835" s="84"/>
      <c r="J835" s="237"/>
    </row>
    <row r="836" spans="1:10" s="83" customFormat="1" ht="15.6" x14ac:dyDescent="0.3">
      <c r="A836" s="290">
        <v>7</v>
      </c>
      <c r="B836" s="290">
        <v>22020402</v>
      </c>
      <c r="C836" s="291" t="s">
        <v>3366</v>
      </c>
      <c r="D836" s="292">
        <v>125000</v>
      </c>
      <c r="E836" s="292">
        <v>330000</v>
      </c>
      <c r="F836" s="292">
        <v>900000</v>
      </c>
      <c r="G836" s="292">
        <v>1000000</v>
      </c>
      <c r="H836" s="292">
        <v>400000</v>
      </c>
      <c r="I836" s="89"/>
      <c r="J836" s="237"/>
    </row>
    <row r="837" spans="1:10" s="83" customFormat="1" ht="15.6" x14ac:dyDescent="0.3">
      <c r="A837" s="290">
        <v>8</v>
      </c>
      <c r="B837" s="290">
        <v>22020501</v>
      </c>
      <c r="C837" s="291" t="s">
        <v>3370</v>
      </c>
      <c r="D837" s="295">
        <v>0</v>
      </c>
      <c r="E837" s="292">
        <v>255000</v>
      </c>
      <c r="F837" s="292">
        <v>600000</v>
      </c>
      <c r="G837" s="292">
        <v>2500000</v>
      </c>
      <c r="H837" s="292">
        <v>500000</v>
      </c>
      <c r="I837" s="89"/>
      <c r="J837" s="237"/>
    </row>
    <row r="838" spans="1:10" s="83" customFormat="1" ht="15.6" x14ac:dyDescent="0.3">
      <c r="A838" s="290">
        <v>9</v>
      </c>
      <c r="B838" s="290">
        <v>22021001</v>
      </c>
      <c r="C838" s="291" t="s">
        <v>3360</v>
      </c>
      <c r="D838" s="292">
        <v>105000</v>
      </c>
      <c r="E838" s="292">
        <v>230000</v>
      </c>
      <c r="F838" s="292">
        <v>900000</v>
      </c>
      <c r="G838" s="292">
        <v>718402</v>
      </c>
      <c r="H838" s="292">
        <v>400000</v>
      </c>
      <c r="I838" s="98"/>
      <c r="J838" s="237"/>
    </row>
    <row r="839" spans="1:10" s="83" customFormat="1" ht="15.6" x14ac:dyDescent="0.3">
      <c r="A839" s="290">
        <v>10</v>
      </c>
      <c r="B839" s="290">
        <v>22021007</v>
      </c>
      <c r="C839" s="291" t="s">
        <v>3362</v>
      </c>
      <c r="D839" s="292">
        <v>195000</v>
      </c>
      <c r="E839" s="292">
        <v>681000</v>
      </c>
      <c r="F839" s="292">
        <v>785000</v>
      </c>
      <c r="G839" s="292">
        <v>585000</v>
      </c>
      <c r="H839" s="292">
        <v>585000</v>
      </c>
      <c r="I839" s="84"/>
      <c r="J839" s="237"/>
    </row>
    <row r="840" spans="1:10" s="83" customFormat="1" ht="15.6" x14ac:dyDescent="0.3">
      <c r="A840" s="678" t="s">
        <v>365</v>
      </c>
      <c r="B840" s="678"/>
      <c r="C840" s="678"/>
      <c r="D840" s="293">
        <v>2450000</v>
      </c>
      <c r="E840" s="293">
        <v>4668500</v>
      </c>
      <c r="F840" s="293">
        <v>8000000</v>
      </c>
      <c r="G840" s="293">
        <f>SUM(G830:G839)</f>
        <v>11218402</v>
      </c>
      <c r="H840" s="293">
        <f>SUM(H830:H839)</f>
        <v>5200000</v>
      </c>
      <c r="I840" s="89"/>
      <c r="J840" s="237"/>
    </row>
    <row r="841" spans="1:10" s="83" customFormat="1" ht="15.6" x14ac:dyDescent="0.3">
      <c r="A841" s="288">
        <v>14</v>
      </c>
      <c r="B841" s="288">
        <v>26000100100</v>
      </c>
      <c r="C841" s="677" t="s">
        <v>1348</v>
      </c>
      <c r="D841" s="677"/>
      <c r="E841" s="677"/>
      <c r="F841" s="677"/>
      <c r="G841" s="677"/>
      <c r="H841" s="677"/>
      <c r="I841" s="677"/>
      <c r="J841" s="677"/>
    </row>
    <row r="842" spans="1:10" s="83" customFormat="1" ht="15.6" x14ac:dyDescent="0.3">
      <c r="A842" s="290">
        <v>1</v>
      </c>
      <c r="B842" s="290">
        <v>22020102</v>
      </c>
      <c r="C842" s="291" t="s">
        <v>3349</v>
      </c>
      <c r="D842" s="292">
        <v>1840620</v>
      </c>
      <c r="E842" s="292">
        <v>2102200</v>
      </c>
      <c r="F842" s="292">
        <v>2500000</v>
      </c>
      <c r="G842" s="292">
        <v>2600000</v>
      </c>
      <c r="H842" s="292">
        <v>2600000</v>
      </c>
      <c r="I842" s="89"/>
      <c r="J842" s="237"/>
    </row>
    <row r="843" spans="1:10" s="83" customFormat="1" ht="15.6" x14ac:dyDescent="0.3">
      <c r="A843" s="290">
        <v>2</v>
      </c>
      <c r="B843" s="290">
        <v>22020201</v>
      </c>
      <c r="C843" s="291" t="s">
        <v>3363</v>
      </c>
      <c r="D843" s="292">
        <v>1988980</v>
      </c>
      <c r="E843" s="292">
        <v>925000</v>
      </c>
      <c r="F843" s="292">
        <v>3000000</v>
      </c>
      <c r="G843" s="292">
        <v>3000000</v>
      </c>
      <c r="H843" s="292">
        <v>3000000</v>
      </c>
      <c r="I843" s="89"/>
      <c r="J843" s="237"/>
    </row>
    <row r="844" spans="1:10" s="83" customFormat="1" ht="15.6" x14ac:dyDescent="0.3">
      <c r="A844" s="290">
        <v>3</v>
      </c>
      <c r="B844" s="290">
        <v>22020202</v>
      </c>
      <c r="C844" s="291" t="s">
        <v>3350</v>
      </c>
      <c r="D844" s="292">
        <v>596940</v>
      </c>
      <c r="E844" s="292">
        <v>769000</v>
      </c>
      <c r="F844" s="292">
        <v>2000000</v>
      </c>
      <c r="G844" s="292">
        <v>2000000</v>
      </c>
      <c r="H844" s="292">
        <v>2000000</v>
      </c>
      <c r="I844" s="89"/>
      <c r="J844" s="237"/>
    </row>
    <row r="845" spans="1:10" s="83" customFormat="1" ht="16.8" x14ac:dyDescent="0.3">
      <c r="A845" s="290">
        <v>4</v>
      </c>
      <c r="B845" s="290">
        <v>22020301</v>
      </c>
      <c r="C845" s="291" t="s">
        <v>3352</v>
      </c>
      <c r="D845" s="292">
        <v>2200200</v>
      </c>
      <c r="E845" s="292">
        <v>1119800</v>
      </c>
      <c r="F845" s="292">
        <v>3000000</v>
      </c>
      <c r="G845" s="292">
        <v>3000000</v>
      </c>
      <c r="H845" s="292">
        <v>1900000</v>
      </c>
      <c r="I845" s="89"/>
      <c r="J845" s="237"/>
    </row>
    <row r="846" spans="1:10" s="83" customFormat="1" ht="15.6" x14ac:dyDescent="0.3">
      <c r="A846" s="290">
        <v>5</v>
      </c>
      <c r="B846" s="290">
        <v>22020305</v>
      </c>
      <c r="C846" s="291" t="s">
        <v>3355</v>
      </c>
      <c r="D846" s="292">
        <v>1197600</v>
      </c>
      <c r="E846" s="292">
        <v>457000</v>
      </c>
      <c r="F846" s="292">
        <v>1000000</v>
      </c>
      <c r="G846" s="292">
        <v>1000000</v>
      </c>
      <c r="H846" s="292">
        <v>0</v>
      </c>
      <c r="I846" s="89"/>
      <c r="J846" s="237"/>
    </row>
    <row r="847" spans="1:10" s="83" customFormat="1" ht="16.8" x14ac:dyDescent="0.3">
      <c r="A847" s="290">
        <v>6</v>
      </c>
      <c r="B847" s="290">
        <v>22020401</v>
      </c>
      <c r="C847" s="291" t="s">
        <v>3356</v>
      </c>
      <c r="D847" s="292">
        <v>1935310</v>
      </c>
      <c r="E847" s="292">
        <v>625000</v>
      </c>
      <c r="F847" s="292">
        <v>2000000</v>
      </c>
      <c r="G847" s="292">
        <v>2000000</v>
      </c>
      <c r="H847" s="292">
        <v>2000000</v>
      </c>
      <c r="I847" s="89"/>
      <c r="J847" s="237"/>
    </row>
    <row r="848" spans="1:10" s="83" customFormat="1" ht="15.6" x14ac:dyDescent="0.3">
      <c r="A848" s="290">
        <v>7</v>
      </c>
      <c r="B848" s="290">
        <v>22020402</v>
      </c>
      <c r="C848" s="291" t="s">
        <v>3366</v>
      </c>
      <c r="D848" s="292">
        <v>865700</v>
      </c>
      <c r="E848" s="292">
        <v>399000</v>
      </c>
      <c r="F848" s="292">
        <v>1200000</v>
      </c>
      <c r="G848" s="292">
        <v>1200000</v>
      </c>
      <c r="H848" s="292">
        <v>1200000</v>
      </c>
      <c r="I848" s="98"/>
      <c r="J848" s="237"/>
    </row>
    <row r="849" spans="1:10" s="83" customFormat="1" ht="15.6" x14ac:dyDescent="0.3">
      <c r="A849" s="290">
        <v>8</v>
      </c>
      <c r="B849" s="290">
        <v>22020501</v>
      </c>
      <c r="C849" s="291" t="s">
        <v>3370</v>
      </c>
      <c r="D849" s="292">
        <v>913580</v>
      </c>
      <c r="E849" s="292">
        <v>536000</v>
      </c>
      <c r="F849" s="292">
        <v>1500000</v>
      </c>
      <c r="G849" s="292">
        <v>1500000</v>
      </c>
      <c r="H849" s="292">
        <v>1500000</v>
      </c>
      <c r="I849" s="127"/>
      <c r="J849" s="237"/>
    </row>
    <row r="850" spans="1:10" s="83" customFormat="1" ht="15.6" x14ac:dyDescent="0.3">
      <c r="A850" s="290">
        <v>9</v>
      </c>
      <c r="B850" s="290">
        <v>22020712</v>
      </c>
      <c r="C850" s="291" t="s">
        <v>3381</v>
      </c>
      <c r="D850" s="292">
        <v>256850</v>
      </c>
      <c r="E850" s="292">
        <v>82000</v>
      </c>
      <c r="F850" s="292">
        <v>300000</v>
      </c>
      <c r="G850" s="292">
        <v>300000</v>
      </c>
      <c r="H850" s="292">
        <v>300000</v>
      </c>
      <c r="I850" s="89"/>
      <c r="J850" s="237"/>
    </row>
    <row r="851" spans="1:10" s="83" customFormat="1" ht="15.6" x14ac:dyDescent="0.3">
      <c r="A851" s="290">
        <v>10</v>
      </c>
      <c r="B851" s="290">
        <v>22021001</v>
      </c>
      <c r="C851" s="291" t="s">
        <v>3360</v>
      </c>
      <c r="D851" s="292">
        <v>454300</v>
      </c>
      <c r="E851" s="292">
        <v>409000</v>
      </c>
      <c r="F851" s="292">
        <v>500000</v>
      </c>
      <c r="G851" s="292">
        <v>500000</v>
      </c>
      <c r="H851" s="292">
        <v>500000</v>
      </c>
      <c r="I851" s="89"/>
      <c r="J851" s="237"/>
    </row>
    <row r="852" spans="1:10" s="83" customFormat="1" ht="15.6" x14ac:dyDescent="0.3">
      <c r="A852" s="290">
        <v>11</v>
      </c>
      <c r="B852" s="290">
        <v>22021007</v>
      </c>
      <c r="C852" s="291" t="s">
        <v>3362</v>
      </c>
      <c r="D852" s="292">
        <v>523600</v>
      </c>
      <c r="E852" s="292">
        <v>1090000</v>
      </c>
      <c r="F852" s="292">
        <v>1000000</v>
      </c>
      <c r="G852" s="292">
        <v>900000</v>
      </c>
      <c r="H852" s="292">
        <v>900000</v>
      </c>
      <c r="I852" s="89"/>
      <c r="J852" s="237"/>
    </row>
    <row r="853" spans="1:10" s="83" customFormat="1" ht="15.6" x14ac:dyDescent="0.3">
      <c r="A853" s="290">
        <v>12</v>
      </c>
      <c r="B853" s="290">
        <v>41040105</v>
      </c>
      <c r="C853" s="291" t="s">
        <v>3382</v>
      </c>
      <c r="D853" s="292">
        <v>190300</v>
      </c>
      <c r="E853" s="295">
        <v>0</v>
      </c>
      <c r="F853" s="295">
        <v>0</v>
      </c>
      <c r="G853" s="295">
        <v>0</v>
      </c>
      <c r="H853" s="295">
        <v>0</v>
      </c>
      <c r="I853" s="120"/>
      <c r="J853" s="237"/>
    </row>
    <row r="854" spans="1:10" s="83" customFormat="1" ht="15.6" x14ac:dyDescent="0.3">
      <c r="A854" s="678" t="s">
        <v>365</v>
      </c>
      <c r="B854" s="678"/>
      <c r="C854" s="678"/>
      <c r="D854" s="293">
        <v>12963980</v>
      </c>
      <c r="E854" s="293">
        <v>8514000</v>
      </c>
      <c r="F854" s="293">
        <v>18000000</v>
      </c>
      <c r="G854" s="293">
        <f>SUM(G842:G853)</f>
        <v>18000000</v>
      </c>
      <c r="H854" s="293">
        <f>SUM(H842:H853)</f>
        <v>15900000</v>
      </c>
      <c r="I854" s="89"/>
      <c r="J854" s="237"/>
    </row>
    <row r="855" spans="1:10" s="83" customFormat="1" ht="15.6" x14ac:dyDescent="0.3">
      <c r="A855" s="288">
        <v>15</v>
      </c>
      <c r="B855" s="288">
        <v>26300100100</v>
      </c>
      <c r="C855" s="677" t="s">
        <v>1479</v>
      </c>
      <c r="D855" s="677"/>
      <c r="E855" s="677"/>
      <c r="F855" s="677"/>
      <c r="G855" s="677"/>
      <c r="H855" s="677"/>
      <c r="I855" s="677"/>
      <c r="J855" s="677"/>
    </row>
    <row r="856" spans="1:10" s="83" customFormat="1" ht="15.6" x14ac:dyDescent="0.3">
      <c r="A856" s="290">
        <v>1</v>
      </c>
      <c r="B856" s="290">
        <v>22020102</v>
      </c>
      <c r="C856" s="291" t="s">
        <v>3349</v>
      </c>
      <c r="D856" s="292">
        <v>600000</v>
      </c>
      <c r="E856" s="292">
        <v>1200300</v>
      </c>
      <c r="F856" s="292">
        <v>3000000</v>
      </c>
      <c r="G856" s="292">
        <v>3200000</v>
      </c>
      <c r="H856" s="292">
        <v>2200000</v>
      </c>
      <c r="I856" s="89"/>
      <c r="J856" s="237"/>
    </row>
    <row r="857" spans="1:10" s="83" customFormat="1" ht="15.6" x14ac:dyDescent="0.3">
      <c r="A857" s="290">
        <v>2</v>
      </c>
      <c r="B857" s="290">
        <v>22020201</v>
      </c>
      <c r="C857" s="291" t="s">
        <v>3363</v>
      </c>
      <c r="D857" s="292">
        <v>160000</v>
      </c>
      <c r="E857" s="292">
        <v>275000</v>
      </c>
      <c r="F857" s="292">
        <v>1000000</v>
      </c>
      <c r="G857" s="292">
        <v>700000</v>
      </c>
      <c r="H857" s="292">
        <v>700000</v>
      </c>
      <c r="I857" s="89"/>
      <c r="J857" s="237"/>
    </row>
    <row r="858" spans="1:10" s="83" customFormat="1" ht="15.6" x14ac:dyDescent="0.3">
      <c r="A858" s="290">
        <v>3</v>
      </c>
      <c r="B858" s="290">
        <v>22020202</v>
      </c>
      <c r="C858" s="291" t="s">
        <v>3350</v>
      </c>
      <c r="D858" s="292">
        <v>80000</v>
      </c>
      <c r="E858" s="292">
        <v>200000</v>
      </c>
      <c r="F858" s="292">
        <v>500000</v>
      </c>
      <c r="G858" s="292">
        <v>400000</v>
      </c>
      <c r="H858" s="292">
        <v>400000</v>
      </c>
      <c r="I858" s="89"/>
      <c r="J858" s="237"/>
    </row>
    <row r="859" spans="1:10" s="83" customFormat="1" ht="16.8" x14ac:dyDescent="0.3">
      <c r="A859" s="290">
        <v>4</v>
      </c>
      <c r="B859" s="290">
        <v>22020301</v>
      </c>
      <c r="C859" s="291" t="s">
        <v>3352</v>
      </c>
      <c r="D859" s="292">
        <v>800000</v>
      </c>
      <c r="E859" s="292">
        <v>550000</v>
      </c>
      <c r="F859" s="292">
        <v>3000000</v>
      </c>
      <c r="G859" s="292">
        <v>2000000</v>
      </c>
      <c r="H859" s="292">
        <v>1000000</v>
      </c>
      <c r="I859" s="89"/>
      <c r="J859" s="237"/>
    </row>
    <row r="860" spans="1:10" s="83" customFormat="1" ht="15.6" x14ac:dyDescent="0.3">
      <c r="A860" s="290">
        <v>5</v>
      </c>
      <c r="B860" s="290">
        <v>22020305</v>
      </c>
      <c r="C860" s="291" t="s">
        <v>3355</v>
      </c>
      <c r="D860" s="292">
        <v>400000</v>
      </c>
      <c r="E860" s="292">
        <v>250000</v>
      </c>
      <c r="F860" s="292">
        <v>1500000</v>
      </c>
      <c r="G860" s="292">
        <v>1000000</v>
      </c>
      <c r="H860" s="292">
        <v>1000000</v>
      </c>
      <c r="I860" s="89"/>
      <c r="J860" s="237"/>
    </row>
    <row r="861" spans="1:10" s="83" customFormat="1" ht="15.6" x14ac:dyDescent="0.3">
      <c r="A861" s="290">
        <v>6</v>
      </c>
      <c r="B861" s="290">
        <v>22020402</v>
      </c>
      <c r="C861" s="291" t="s">
        <v>3366</v>
      </c>
      <c r="D861" s="292">
        <v>400000</v>
      </c>
      <c r="E861" s="292">
        <v>425000</v>
      </c>
      <c r="F861" s="292">
        <v>2000000</v>
      </c>
      <c r="G861" s="292">
        <v>1200000</v>
      </c>
      <c r="H861" s="292">
        <v>1200000</v>
      </c>
      <c r="I861" s="98"/>
      <c r="J861" s="237"/>
    </row>
    <row r="862" spans="1:10" s="83" customFormat="1" ht="15.6" x14ac:dyDescent="0.3">
      <c r="A862" s="290">
        <v>7</v>
      </c>
      <c r="B862" s="290">
        <v>22020501</v>
      </c>
      <c r="C862" s="291" t="s">
        <v>3370</v>
      </c>
      <c r="D862" s="292">
        <v>200000</v>
      </c>
      <c r="E862" s="292">
        <v>3838500</v>
      </c>
      <c r="F862" s="292">
        <v>4000000</v>
      </c>
      <c r="G862" s="292">
        <v>7500000</v>
      </c>
      <c r="H862" s="292">
        <v>3700000</v>
      </c>
      <c r="I862" s="84"/>
      <c r="J862" s="237"/>
    </row>
    <row r="863" spans="1:10" s="83" customFormat="1" ht="15.6" x14ac:dyDescent="0.3">
      <c r="A863" s="290">
        <v>8</v>
      </c>
      <c r="B863" s="290">
        <v>22020712</v>
      </c>
      <c r="C863" s="291" t="s">
        <v>3381</v>
      </c>
      <c r="D863" s="292">
        <v>60000</v>
      </c>
      <c r="E863" s="292">
        <v>200000</v>
      </c>
      <c r="F863" s="292">
        <v>500000</v>
      </c>
      <c r="G863" s="292">
        <v>300000</v>
      </c>
      <c r="H863" s="292">
        <v>300000</v>
      </c>
      <c r="I863" s="89"/>
      <c r="J863" s="237"/>
    </row>
    <row r="864" spans="1:10" s="83" customFormat="1" ht="15.6" x14ac:dyDescent="0.3">
      <c r="A864" s="290">
        <v>9</v>
      </c>
      <c r="B864" s="290">
        <v>22021001</v>
      </c>
      <c r="C864" s="291" t="s">
        <v>3360</v>
      </c>
      <c r="D864" s="292">
        <v>100000</v>
      </c>
      <c r="E864" s="292">
        <v>300000</v>
      </c>
      <c r="F864" s="292">
        <v>1000000</v>
      </c>
      <c r="G864" s="292">
        <v>700000</v>
      </c>
      <c r="H864" s="292">
        <v>700000</v>
      </c>
      <c r="I864" s="89"/>
      <c r="J864" s="237"/>
    </row>
    <row r="865" spans="1:10" s="83" customFormat="1" ht="15.6" x14ac:dyDescent="0.3">
      <c r="A865" s="290">
        <v>10</v>
      </c>
      <c r="B865" s="290">
        <v>22021007</v>
      </c>
      <c r="C865" s="291" t="s">
        <v>3362</v>
      </c>
      <c r="D865" s="292">
        <v>200000</v>
      </c>
      <c r="E865" s="292">
        <v>450000</v>
      </c>
      <c r="F865" s="292">
        <v>1500000</v>
      </c>
      <c r="G865" s="292">
        <v>1000000</v>
      </c>
      <c r="H865" s="292">
        <v>500000</v>
      </c>
      <c r="I865" s="89"/>
      <c r="J865" s="237"/>
    </row>
    <row r="866" spans="1:10" s="83" customFormat="1" ht="15.6" x14ac:dyDescent="0.3">
      <c r="A866" s="678" t="s">
        <v>365</v>
      </c>
      <c r="B866" s="678"/>
      <c r="C866" s="678"/>
      <c r="D866" s="293">
        <v>3000000</v>
      </c>
      <c r="E866" s="293">
        <v>7688800</v>
      </c>
      <c r="F866" s="293">
        <v>18000000</v>
      </c>
      <c r="G866" s="293">
        <v>18000000</v>
      </c>
      <c r="H866" s="293">
        <f>SUM(H856:H865)</f>
        <v>11700000</v>
      </c>
      <c r="I866" s="89"/>
      <c r="J866" s="293"/>
    </row>
    <row r="867" spans="1:10" ht="15.6" x14ac:dyDescent="0.3">
      <c r="A867" s="679" t="s">
        <v>3447</v>
      </c>
      <c r="B867" s="679"/>
      <c r="C867" s="679"/>
      <c r="D867" s="293">
        <f>D866+D854+D840+D828+D817+D806+D793+D781+D778+D765+D753+D736+D724+D710+D697</f>
        <v>92953075.319999993</v>
      </c>
      <c r="E867" s="293">
        <f>E866+E854+E840+E828+E817+E806+E793+E781+E778+E765+E753+E736+E724+E710+E697</f>
        <v>86130232</v>
      </c>
      <c r="F867" s="293">
        <f>F866+F854+F840+F828+F817+F806+F793+F781+F778+F765+F753+F736+F724+F710+F697</f>
        <v>202200000</v>
      </c>
      <c r="G867" s="293">
        <f>G866+G854+G840+G828+G817+G806+G793+G781+G778+G765+G753+G736+G724+G710+G697</f>
        <v>238843402</v>
      </c>
      <c r="H867" s="293">
        <f>H866+H854+H840+H828+H817+H806+H793+H781+H778+H765+H753+H736+H724+H710+H697</f>
        <v>178725000</v>
      </c>
      <c r="I867" s="89"/>
      <c r="J867" s="293"/>
    </row>
    <row r="868" spans="1:10" ht="15.6" x14ac:dyDescent="0.3">
      <c r="A868" s="680" t="s">
        <v>3429</v>
      </c>
      <c r="B868" s="680"/>
      <c r="C868" s="680"/>
      <c r="D868" s="680"/>
      <c r="E868" s="680"/>
      <c r="F868" s="680"/>
      <c r="G868" s="680"/>
      <c r="H868" s="680"/>
      <c r="I868" s="680"/>
      <c r="J868" s="680"/>
    </row>
    <row r="869" spans="1:10" s="83" customFormat="1" ht="15.6" x14ac:dyDescent="0.3">
      <c r="A869" s="288">
        <v>1</v>
      </c>
      <c r="B869" s="288">
        <v>53500100100</v>
      </c>
      <c r="C869" s="677" t="s">
        <v>1007</v>
      </c>
      <c r="D869" s="677"/>
      <c r="E869" s="677"/>
      <c r="F869" s="677"/>
      <c r="G869" s="677"/>
      <c r="H869" s="677"/>
      <c r="I869" s="89"/>
      <c r="J869" s="237"/>
    </row>
    <row r="870" spans="1:10" s="83" customFormat="1" ht="15.6" x14ac:dyDescent="0.3">
      <c r="A870" s="290">
        <v>1</v>
      </c>
      <c r="B870" s="290">
        <v>22020102</v>
      </c>
      <c r="C870" s="291" t="s">
        <v>3349</v>
      </c>
      <c r="D870" s="292">
        <v>3880000</v>
      </c>
      <c r="E870" s="292">
        <v>1575000</v>
      </c>
      <c r="F870" s="292">
        <v>5000000</v>
      </c>
      <c r="G870" s="292">
        <v>3000000</v>
      </c>
      <c r="H870" s="292">
        <v>3000000</v>
      </c>
      <c r="I870" s="89"/>
      <c r="J870" s="237"/>
    </row>
    <row r="871" spans="1:10" s="83" customFormat="1" ht="15.6" x14ac:dyDescent="0.3">
      <c r="A871" s="290">
        <v>2</v>
      </c>
      <c r="B871" s="290">
        <v>22020201</v>
      </c>
      <c r="C871" s="291" t="s">
        <v>3363</v>
      </c>
      <c r="D871" s="292">
        <v>1368000</v>
      </c>
      <c r="E871" s="292">
        <v>157500</v>
      </c>
      <c r="F871" s="292">
        <v>500000</v>
      </c>
      <c r="G871" s="292">
        <v>500000</v>
      </c>
      <c r="H871" s="292">
        <v>500000</v>
      </c>
      <c r="I871" s="89"/>
      <c r="J871" s="237"/>
    </row>
    <row r="872" spans="1:10" s="83" customFormat="1" ht="15.6" x14ac:dyDescent="0.3">
      <c r="A872" s="290">
        <v>3</v>
      </c>
      <c r="B872" s="290">
        <v>22020202</v>
      </c>
      <c r="C872" s="291" t="s">
        <v>3350</v>
      </c>
      <c r="D872" s="292">
        <v>996000</v>
      </c>
      <c r="E872" s="292">
        <v>630000</v>
      </c>
      <c r="F872" s="292">
        <v>2000000</v>
      </c>
      <c r="G872" s="292">
        <v>200000</v>
      </c>
      <c r="H872" s="292">
        <v>200000</v>
      </c>
      <c r="I872" s="89"/>
      <c r="J872" s="237"/>
    </row>
    <row r="873" spans="1:10" s="83" customFormat="1" ht="16.8" x14ac:dyDescent="0.3">
      <c r="A873" s="290">
        <v>4</v>
      </c>
      <c r="B873" s="290">
        <v>22020301</v>
      </c>
      <c r="C873" s="291" t="s">
        <v>3352</v>
      </c>
      <c r="D873" s="292">
        <v>240000</v>
      </c>
      <c r="E873" s="292">
        <v>1417500</v>
      </c>
      <c r="F873" s="292">
        <v>4500000</v>
      </c>
      <c r="G873" s="292">
        <v>3000000</v>
      </c>
      <c r="H873" s="292">
        <v>3000000</v>
      </c>
      <c r="I873" s="89"/>
      <c r="J873" s="237"/>
    </row>
    <row r="874" spans="1:10" s="83" customFormat="1" ht="15.6" x14ac:dyDescent="0.3">
      <c r="A874" s="290">
        <v>5</v>
      </c>
      <c r="B874" s="290">
        <v>22020305</v>
      </c>
      <c r="C874" s="291" t="s">
        <v>3355</v>
      </c>
      <c r="D874" s="292">
        <v>624000</v>
      </c>
      <c r="E874" s="292">
        <v>252000</v>
      </c>
      <c r="F874" s="292">
        <v>800000</v>
      </c>
      <c r="G874" s="292">
        <v>400000</v>
      </c>
      <c r="H874" s="292">
        <v>400000</v>
      </c>
      <c r="I874" s="89"/>
      <c r="J874" s="237"/>
    </row>
    <row r="875" spans="1:10" s="83" customFormat="1" ht="16.8" x14ac:dyDescent="0.3">
      <c r="A875" s="290">
        <v>6</v>
      </c>
      <c r="B875" s="290">
        <v>22020401</v>
      </c>
      <c r="C875" s="291" t="s">
        <v>3356</v>
      </c>
      <c r="D875" s="292">
        <v>5680000</v>
      </c>
      <c r="E875" s="292">
        <v>1102500</v>
      </c>
      <c r="F875" s="292">
        <v>3500000</v>
      </c>
      <c r="G875" s="292">
        <v>3500000</v>
      </c>
      <c r="H875" s="292">
        <v>2800000</v>
      </c>
      <c r="I875" s="89"/>
      <c r="J875" s="237"/>
    </row>
    <row r="876" spans="1:10" s="83" customFormat="1" ht="15.6" x14ac:dyDescent="0.3">
      <c r="A876" s="290">
        <v>7</v>
      </c>
      <c r="B876" s="290">
        <v>22020402</v>
      </c>
      <c r="C876" s="291" t="s">
        <v>3366</v>
      </c>
      <c r="D876" s="292">
        <v>900000</v>
      </c>
      <c r="E876" s="292">
        <v>315000</v>
      </c>
      <c r="F876" s="292">
        <v>1000000</v>
      </c>
      <c r="G876" s="292">
        <v>500000</v>
      </c>
      <c r="H876" s="292">
        <v>500000</v>
      </c>
      <c r="I876" s="89"/>
      <c r="J876" s="237"/>
    </row>
    <row r="877" spans="1:10" s="83" customFormat="1" ht="15.6" x14ac:dyDescent="0.3">
      <c r="A877" s="290">
        <v>8</v>
      </c>
      <c r="B877" s="290">
        <v>22020501</v>
      </c>
      <c r="C877" s="291" t="s">
        <v>3370</v>
      </c>
      <c r="D877" s="292">
        <v>240000</v>
      </c>
      <c r="E877" s="292">
        <v>315000</v>
      </c>
      <c r="F877" s="292">
        <v>1000000</v>
      </c>
      <c r="G877" s="292">
        <v>2000000</v>
      </c>
      <c r="H877" s="292">
        <v>2000000</v>
      </c>
      <c r="I877" s="89"/>
      <c r="J877" s="237"/>
    </row>
    <row r="878" spans="1:10" s="83" customFormat="1" ht="15.6" x14ac:dyDescent="0.3">
      <c r="A878" s="290">
        <v>9</v>
      </c>
      <c r="B878" s="290">
        <v>22020604</v>
      </c>
      <c r="C878" s="291" t="s">
        <v>3393</v>
      </c>
      <c r="D878" s="292">
        <v>312000</v>
      </c>
      <c r="E878" s="292">
        <v>157000</v>
      </c>
      <c r="F878" s="292">
        <v>500000</v>
      </c>
      <c r="G878" s="292">
        <v>1800000</v>
      </c>
      <c r="H878" s="292">
        <v>1800000</v>
      </c>
      <c r="I878" s="89"/>
      <c r="J878" s="237"/>
    </row>
    <row r="879" spans="1:10" s="83" customFormat="1" ht="15.6" x14ac:dyDescent="0.3">
      <c r="A879" s="290">
        <v>10</v>
      </c>
      <c r="B879" s="290">
        <v>22021007</v>
      </c>
      <c r="C879" s="291" t="s">
        <v>3362</v>
      </c>
      <c r="D879" s="292">
        <v>1560000</v>
      </c>
      <c r="E879" s="292">
        <v>378000</v>
      </c>
      <c r="F879" s="292">
        <v>1200000</v>
      </c>
      <c r="G879" s="292">
        <v>100000</v>
      </c>
      <c r="H879" s="292">
        <v>100000</v>
      </c>
      <c r="I879" s="89"/>
      <c r="J879" s="237"/>
    </row>
    <row r="880" spans="1:10" s="83" customFormat="1" ht="15.6" x14ac:dyDescent="0.3">
      <c r="A880" s="678" t="s">
        <v>365</v>
      </c>
      <c r="B880" s="678"/>
      <c r="C880" s="678"/>
      <c r="D880" s="293">
        <v>15800000</v>
      </c>
      <c r="E880" s="293">
        <v>6299500</v>
      </c>
      <c r="F880" s="293">
        <v>20000000</v>
      </c>
      <c r="G880" s="293">
        <v>15000000</v>
      </c>
      <c r="H880" s="293">
        <f>SUM(H870:H879)</f>
        <v>14300000</v>
      </c>
      <c r="I880" s="89"/>
      <c r="J880" s="237"/>
    </row>
    <row r="881" spans="1:10" s="83" customFormat="1" ht="15.6" x14ac:dyDescent="0.3">
      <c r="A881" s="288">
        <v>2</v>
      </c>
      <c r="B881" s="288">
        <v>53505300100</v>
      </c>
      <c r="C881" s="677" t="s">
        <v>2365</v>
      </c>
      <c r="D881" s="677"/>
      <c r="E881" s="677"/>
      <c r="F881" s="677"/>
      <c r="G881" s="677"/>
      <c r="H881" s="677"/>
      <c r="I881" s="89"/>
      <c r="J881" s="237"/>
    </row>
    <row r="882" spans="1:10" s="83" customFormat="1" ht="15.6" x14ac:dyDescent="0.3">
      <c r="A882" s="290">
        <v>1</v>
      </c>
      <c r="B882" s="290">
        <v>22020102</v>
      </c>
      <c r="C882" s="291" t="s">
        <v>3349</v>
      </c>
      <c r="D882" s="292">
        <v>100400</v>
      </c>
      <c r="E882" s="292">
        <v>100000</v>
      </c>
      <c r="F882" s="292">
        <v>1200000</v>
      </c>
      <c r="G882" s="292">
        <v>500000</v>
      </c>
      <c r="H882" s="292">
        <v>500000</v>
      </c>
      <c r="I882" s="563"/>
      <c r="J882" s="237"/>
    </row>
    <row r="883" spans="1:10" s="83" customFormat="1" ht="15.6" x14ac:dyDescent="0.3">
      <c r="A883" s="290">
        <v>2</v>
      </c>
      <c r="B883" s="290">
        <v>22020201</v>
      </c>
      <c r="C883" s="291" t="s">
        <v>3363</v>
      </c>
      <c r="D883" s="292">
        <v>314390</v>
      </c>
      <c r="E883" s="292">
        <v>50000</v>
      </c>
      <c r="F883" s="292">
        <v>900000</v>
      </c>
      <c r="G883" s="292">
        <v>1000000</v>
      </c>
      <c r="H883" s="292">
        <v>800000</v>
      </c>
      <c r="I883" s="89"/>
      <c r="J883" s="237"/>
    </row>
    <row r="884" spans="1:10" s="83" customFormat="1" ht="15.6" x14ac:dyDescent="0.3">
      <c r="A884" s="290">
        <v>3</v>
      </c>
      <c r="B884" s="290">
        <v>22020202</v>
      </c>
      <c r="C884" s="291" t="s">
        <v>3350</v>
      </c>
      <c r="D884" s="295">
        <v>0</v>
      </c>
      <c r="E884" s="292">
        <v>20000</v>
      </c>
      <c r="F884" s="292">
        <v>200000</v>
      </c>
      <c r="G884" s="292">
        <v>200000</v>
      </c>
      <c r="H884" s="292">
        <v>200000</v>
      </c>
      <c r="I884" s="98"/>
      <c r="J884" s="237"/>
    </row>
    <row r="885" spans="1:10" s="83" customFormat="1" ht="15.6" x14ac:dyDescent="0.3">
      <c r="A885" s="290">
        <v>4</v>
      </c>
      <c r="B885" s="290">
        <v>22020203</v>
      </c>
      <c r="C885" s="291" t="s">
        <v>3351</v>
      </c>
      <c r="D885" s="295">
        <v>0</v>
      </c>
      <c r="E885" s="295">
        <v>0</v>
      </c>
      <c r="F885" s="295">
        <v>0</v>
      </c>
      <c r="G885" s="292">
        <v>100000</v>
      </c>
      <c r="H885" s="292">
        <v>100000</v>
      </c>
      <c r="I885" s="127"/>
      <c r="J885" s="237"/>
    </row>
    <row r="886" spans="1:10" s="83" customFormat="1" ht="15.6" x14ac:dyDescent="0.3">
      <c r="A886" s="290">
        <v>5</v>
      </c>
      <c r="B886" s="290">
        <v>22020206</v>
      </c>
      <c r="C886" s="291" t="s">
        <v>3364</v>
      </c>
      <c r="D886" s="295">
        <v>0</v>
      </c>
      <c r="E886" s="295">
        <v>0</v>
      </c>
      <c r="F886" s="292">
        <v>50000</v>
      </c>
      <c r="G886" s="295">
        <v>0</v>
      </c>
      <c r="H886" s="295">
        <v>0</v>
      </c>
      <c r="I886" s="89"/>
      <c r="J886" s="237"/>
    </row>
    <row r="887" spans="1:10" s="83" customFormat="1" ht="15.6" x14ac:dyDescent="0.3">
      <c r="A887" s="290">
        <v>6</v>
      </c>
      <c r="B887" s="290">
        <v>22020210</v>
      </c>
      <c r="C887" s="291" t="s">
        <v>3401</v>
      </c>
      <c r="D887" s="295">
        <v>0</v>
      </c>
      <c r="E887" s="295">
        <v>0</v>
      </c>
      <c r="F887" s="292">
        <v>40000</v>
      </c>
      <c r="G887" s="295">
        <v>0</v>
      </c>
      <c r="H887" s="295">
        <v>0</v>
      </c>
      <c r="I887" s="89"/>
      <c r="J887" s="237"/>
    </row>
    <row r="888" spans="1:10" s="83" customFormat="1" ht="16.8" x14ac:dyDescent="0.3">
      <c r="A888" s="290">
        <v>7</v>
      </c>
      <c r="B888" s="290">
        <v>22020301</v>
      </c>
      <c r="C888" s="291" t="s">
        <v>3352</v>
      </c>
      <c r="D888" s="292">
        <v>388000</v>
      </c>
      <c r="E888" s="292">
        <v>360000</v>
      </c>
      <c r="F888" s="292">
        <v>980000</v>
      </c>
      <c r="G888" s="292">
        <v>1000000</v>
      </c>
      <c r="H888" s="292">
        <v>500000</v>
      </c>
      <c r="I888" s="89"/>
      <c r="J888" s="237"/>
    </row>
    <row r="889" spans="1:10" s="83" customFormat="1" ht="15.6" x14ac:dyDescent="0.3">
      <c r="A889" s="290">
        <v>8</v>
      </c>
      <c r="B889" s="290">
        <v>22020303</v>
      </c>
      <c r="C889" s="291" t="s">
        <v>3353</v>
      </c>
      <c r="D889" s="292">
        <v>150000</v>
      </c>
      <c r="E889" s="292">
        <v>150000</v>
      </c>
      <c r="F889" s="292">
        <v>260000</v>
      </c>
      <c r="G889" s="292">
        <v>200000</v>
      </c>
      <c r="H889" s="292">
        <v>200000</v>
      </c>
      <c r="I889" s="89"/>
      <c r="J889" s="237"/>
    </row>
    <row r="890" spans="1:10" s="83" customFormat="1" ht="15.6" x14ac:dyDescent="0.3">
      <c r="A890" s="290">
        <v>9</v>
      </c>
      <c r="B890" s="290">
        <v>22020304</v>
      </c>
      <c r="C890" s="291" t="s">
        <v>3354</v>
      </c>
      <c r="D890" s="295">
        <v>0</v>
      </c>
      <c r="E890" s="295">
        <v>0</v>
      </c>
      <c r="F890" s="292">
        <v>100000</v>
      </c>
      <c r="G890" s="292">
        <v>100000</v>
      </c>
      <c r="H890" s="292">
        <v>100000</v>
      </c>
      <c r="I890" s="89"/>
      <c r="J890" s="237"/>
    </row>
    <row r="891" spans="1:10" s="83" customFormat="1" ht="16.8" x14ac:dyDescent="0.3">
      <c r="A891" s="290">
        <v>10</v>
      </c>
      <c r="B891" s="290">
        <v>22020401</v>
      </c>
      <c r="C891" s="291" t="s">
        <v>3356</v>
      </c>
      <c r="D891" s="292">
        <v>1561500</v>
      </c>
      <c r="E891" s="292">
        <v>1010000</v>
      </c>
      <c r="F891" s="292">
        <v>2000000</v>
      </c>
      <c r="G891" s="292">
        <v>2000000</v>
      </c>
      <c r="H891" s="292">
        <v>1500000</v>
      </c>
      <c r="I891" s="89"/>
      <c r="J891" s="237"/>
    </row>
    <row r="892" spans="1:10" s="83" customFormat="1" ht="15.6" x14ac:dyDescent="0.3">
      <c r="A892" s="290">
        <v>11</v>
      </c>
      <c r="B892" s="290">
        <v>22020402</v>
      </c>
      <c r="C892" s="291" t="s">
        <v>3366</v>
      </c>
      <c r="D892" s="292">
        <v>322000</v>
      </c>
      <c r="E892" s="292">
        <v>220000</v>
      </c>
      <c r="F892" s="292">
        <v>650000</v>
      </c>
      <c r="G892" s="292">
        <v>550000</v>
      </c>
      <c r="H892" s="292">
        <v>550000</v>
      </c>
      <c r="I892" s="89"/>
      <c r="J892" s="237"/>
    </row>
    <row r="893" spans="1:10" s="83" customFormat="1" ht="16.8" x14ac:dyDescent="0.3">
      <c r="A893" s="290">
        <v>12</v>
      </c>
      <c r="B893" s="290">
        <v>22020403</v>
      </c>
      <c r="C893" s="291" t="s">
        <v>3367</v>
      </c>
      <c r="D893" s="292">
        <v>830000</v>
      </c>
      <c r="E893" s="292">
        <v>510000</v>
      </c>
      <c r="F893" s="292">
        <v>1000000</v>
      </c>
      <c r="G893" s="295">
        <v>0</v>
      </c>
      <c r="H893" s="295">
        <v>0</v>
      </c>
      <c r="I893" s="89"/>
      <c r="J893" s="237"/>
    </row>
    <row r="894" spans="1:10" s="83" customFormat="1" ht="15.6" x14ac:dyDescent="0.3">
      <c r="A894" s="290">
        <v>13</v>
      </c>
      <c r="B894" s="290">
        <v>22020405</v>
      </c>
      <c r="C894" s="291" t="s">
        <v>3369</v>
      </c>
      <c r="D894" s="292">
        <v>305840</v>
      </c>
      <c r="E894" s="292">
        <v>450000</v>
      </c>
      <c r="F894" s="292">
        <v>620000</v>
      </c>
      <c r="G894" s="292">
        <v>1000000</v>
      </c>
      <c r="H894" s="292">
        <v>800000</v>
      </c>
      <c r="I894" s="89"/>
      <c r="J894" s="237"/>
    </row>
    <row r="895" spans="1:10" s="83" customFormat="1" ht="15.6" x14ac:dyDescent="0.3">
      <c r="A895" s="290">
        <v>14</v>
      </c>
      <c r="B895" s="290">
        <v>22020501</v>
      </c>
      <c r="C895" s="291" t="s">
        <v>3370</v>
      </c>
      <c r="D895" s="295">
        <v>0</v>
      </c>
      <c r="E895" s="292">
        <v>465000</v>
      </c>
      <c r="F895" s="292">
        <v>850000</v>
      </c>
      <c r="G895" s="292">
        <v>1000000</v>
      </c>
      <c r="H895" s="292">
        <v>1000000</v>
      </c>
      <c r="I895" s="89"/>
      <c r="J895" s="237"/>
    </row>
    <row r="896" spans="1:10" s="83" customFormat="1" ht="15.6" x14ac:dyDescent="0.3">
      <c r="A896" s="290">
        <v>15</v>
      </c>
      <c r="B896" s="290">
        <v>22020503</v>
      </c>
      <c r="C896" s="291" t="s">
        <v>3358</v>
      </c>
      <c r="D896" s="295">
        <v>0</v>
      </c>
      <c r="E896" s="292">
        <v>100000</v>
      </c>
      <c r="F896" s="292">
        <v>750000</v>
      </c>
      <c r="G896" s="292">
        <v>650000</v>
      </c>
      <c r="H896" s="292">
        <v>650000</v>
      </c>
      <c r="I896" s="89"/>
      <c r="J896" s="237"/>
    </row>
    <row r="897" spans="1:10" s="83" customFormat="1" ht="16.8" x14ac:dyDescent="0.3">
      <c r="A897" s="290">
        <v>16</v>
      </c>
      <c r="B897" s="290">
        <v>22020504</v>
      </c>
      <c r="C897" s="291" t="s">
        <v>3384</v>
      </c>
      <c r="D897" s="295">
        <v>0</v>
      </c>
      <c r="E897" s="295">
        <v>0</v>
      </c>
      <c r="F897" s="292">
        <v>200000</v>
      </c>
      <c r="G897" s="295">
        <v>0</v>
      </c>
      <c r="H897" s="295">
        <v>0</v>
      </c>
      <c r="I897" s="89"/>
      <c r="J897" s="237"/>
    </row>
    <row r="898" spans="1:10" s="83" customFormat="1" ht="15.6" x14ac:dyDescent="0.3">
      <c r="A898" s="290">
        <v>17</v>
      </c>
      <c r="B898" s="290">
        <v>22020601</v>
      </c>
      <c r="C898" s="291" t="s">
        <v>3371</v>
      </c>
      <c r="D898" s="292">
        <v>317800</v>
      </c>
      <c r="E898" s="292">
        <v>100000</v>
      </c>
      <c r="F898" s="292">
        <v>500000</v>
      </c>
      <c r="G898" s="292">
        <v>500000</v>
      </c>
      <c r="H898" s="292">
        <v>500000</v>
      </c>
      <c r="I898" s="89"/>
      <c r="J898" s="237"/>
    </row>
    <row r="899" spans="1:10" s="83" customFormat="1" ht="15.6" x14ac:dyDescent="0.3">
      <c r="A899" s="290">
        <v>18</v>
      </c>
      <c r="B899" s="290">
        <v>22020605</v>
      </c>
      <c r="C899" s="291" t="s">
        <v>3388</v>
      </c>
      <c r="D899" s="295">
        <v>0</v>
      </c>
      <c r="E899" s="295">
        <v>0</v>
      </c>
      <c r="F899" s="295">
        <v>0</v>
      </c>
      <c r="G899" s="292">
        <v>200000</v>
      </c>
      <c r="H899" s="292">
        <v>200000</v>
      </c>
      <c r="I899" s="89"/>
      <c r="J899" s="237"/>
    </row>
    <row r="900" spans="1:10" s="83" customFormat="1" ht="15.6" x14ac:dyDescent="0.3">
      <c r="A900" s="290">
        <v>19</v>
      </c>
      <c r="B900" s="290">
        <v>22020709</v>
      </c>
      <c r="C900" s="291" t="s">
        <v>3391</v>
      </c>
      <c r="D900" s="292">
        <v>1400000</v>
      </c>
      <c r="E900" s="295">
        <v>0</v>
      </c>
      <c r="F900" s="292">
        <v>1400000</v>
      </c>
      <c r="G900" s="292">
        <v>1600000</v>
      </c>
      <c r="H900" s="292">
        <v>1550000</v>
      </c>
      <c r="I900" s="89"/>
      <c r="J900" s="237"/>
    </row>
    <row r="901" spans="1:10" s="83" customFormat="1" ht="15.6" x14ac:dyDescent="0.3">
      <c r="A901" s="290">
        <v>20</v>
      </c>
      <c r="B901" s="290">
        <v>22020711</v>
      </c>
      <c r="C901" s="291" t="s">
        <v>3402</v>
      </c>
      <c r="D901" s="295">
        <v>0</v>
      </c>
      <c r="E901" s="292">
        <v>50000</v>
      </c>
      <c r="F901" s="292">
        <v>300000</v>
      </c>
      <c r="G901" s="292">
        <v>300000</v>
      </c>
      <c r="H901" s="292">
        <v>300000</v>
      </c>
      <c r="I901" s="89"/>
      <c r="J901" s="237"/>
    </row>
    <row r="902" spans="1:10" s="83" customFormat="1" ht="15.6" x14ac:dyDescent="0.3">
      <c r="A902" s="290">
        <v>21</v>
      </c>
      <c r="B902" s="290">
        <v>22020801</v>
      </c>
      <c r="C902" s="291" t="s">
        <v>3372</v>
      </c>
      <c r="D902" s="292">
        <v>2500910</v>
      </c>
      <c r="E902" s="292">
        <v>840000</v>
      </c>
      <c r="F902" s="292">
        <v>2600000</v>
      </c>
      <c r="G902" s="292">
        <v>1700000</v>
      </c>
      <c r="H902" s="292">
        <v>700000</v>
      </c>
      <c r="I902" s="89"/>
      <c r="J902" s="237"/>
    </row>
    <row r="903" spans="1:10" s="83" customFormat="1" ht="15.6" x14ac:dyDescent="0.3">
      <c r="A903" s="290">
        <v>22</v>
      </c>
      <c r="B903" s="290">
        <v>22020802</v>
      </c>
      <c r="C903" s="291" t="s">
        <v>3403</v>
      </c>
      <c r="D903" s="295">
        <v>0</v>
      </c>
      <c r="E903" s="292">
        <v>200000</v>
      </c>
      <c r="F903" s="295">
        <v>0</v>
      </c>
      <c r="G903" s="295">
        <v>0</v>
      </c>
      <c r="H903" s="295">
        <v>0</v>
      </c>
      <c r="I903" s="89"/>
      <c r="J903" s="237"/>
    </row>
    <row r="904" spans="1:10" s="83" customFormat="1" ht="15.6" x14ac:dyDescent="0.3">
      <c r="A904" s="290">
        <v>23</v>
      </c>
      <c r="B904" s="290">
        <v>22021001</v>
      </c>
      <c r="C904" s="291" t="s">
        <v>3360</v>
      </c>
      <c r="D904" s="292">
        <v>849900</v>
      </c>
      <c r="E904" s="292">
        <v>390000</v>
      </c>
      <c r="F904" s="292">
        <v>700000</v>
      </c>
      <c r="G904" s="292">
        <v>500000</v>
      </c>
      <c r="H904" s="292">
        <v>500000</v>
      </c>
      <c r="I904" s="89"/>
      <c r="J904" s="237"/>
    </row>
    <row r="905" spans="1:10" s="83" customFormat="1" ht="15.6" x14ac:dyDescent="0.3">
      <c r="A905" s="290">
        <v>24</v>
      </c>
      <c r="B905" s="290">
        <v>22021002</v>
      </c>
      <c r="C905" s="291" t="s">
        <v>3375</v>
      </c>
      <c r="D905" s="292">
        <v>441000</v>
      </c>
      <c r="E905" s="292">
        <v>60000</v>
      </c>
      <c r="F905" s="292">
        <v>500000</v>
      </c>
      <c r="G905" s="292">
        <v>200000</v>
      </c>
      <c r="H905" s="292">
        <v>200000</v>
      </c>
      <c r="I905" s="89"/>
      <c r="J905" s="237"/>
    </row>
    <row r="906" spans="1:10" s="83" customFormat="1" ht="15.6" x14ac:dyDescent="0.3">
      <c r="A906" s="290">
        <v>25</v>
      </c>
      <c r="B906" s="290">
        <v>22021006</v>
      </c>
      <c r="C906" s="291" t="s">
        <v>3361</v>
      </c>
      <c r="D906" s="295">
        <v>0</v>
      </c>
      <c r="E906" s="292">
        <v>45000</v>
      </c>
      <c r="F906" s="292">
        <v>100000</v>
      </c>
      <c r="G906" s="292">
        <v>200000</v>
      </c>
      <c r="H906" s="292">
        <v>200000</v>
      </c>
      <c r="I906" s="89"/>
      <c r="J906" s="237"/>
    </row>
    <row r="907" spans="1:10" s="83" customFormat="1" ht="15.6" x14ac:dyDescent="0.3">
      <c r="A907" s="290">
        <v>26</v>
      </c>
      <c r="B907" s="290">
        <v>22021007</v>
      </c>
      <c r="C907" s="291" t="s">
        <v>3362</v>
      </c>
      <c r="D907" s="292">
        <v>1314160</v>
      </c>
      <c r="E907" s="292">
        <v>710000</v>
      </c>
      <c r="F907" s="292">
        <v>2500000</v>
      </c>
      <c r="G907" s="292">
        <v>1000000</v>
      </c>
      <c r="H907" s="292">
        <v>800000</v>
      </c>
      <c r="I907" s="89"/>
      <c r="J907" s="237"/>
    </row>
    <row r="908" spans="1:10" s="83" customFormat="1" ht="15.6" x14ac:dyDescent="0.3">
      <c r="A908" s="290">
        <v>27</v>
      </c>
      <c r="B908" s="290">
        <v>22021008</v>
      </c>
      <c r="C908" s="291" t="s">
        <v>3378</v>
      </c>
      <c r="D908" s="295">
        <v>0</v>
      </c>
      <c r="E908" s="295">
        <v>0</v>
      </c>
      <c r="F908" s="292">
        <v>200000</v>
      </c>
      <c r="G908" s="292">
        <v>300000</v>
      </c>
      <c r="H908" s="292">
        <v>300000</v>
      </c>
      <c r="I908" s="98"/>
      <c r="J908" s="237"/>
    </row>
    <row r="909" spans="1:10" s="83" customFormat="1" ht="15.6" x14ac:dyDescent="0.3">
      <c r="A909" s="290">
        <v>28</v>
      </c>
      <c r="B909" s="290">
        <v>22021101</v>
      </c>
      <c r="C909" s="291" t="s">
        <v>3389</v>
      </c>
      <c r="D909" s="295">
        <v>0</v>
      </c>
      <c r="E909" s="292">
        <v>90000</v>
      </c>
      <c r="F909" s="292">
        <v>200000</v>
      </c>
      <c r="G909" s="292">
        <v>200000</v>
      </c>
      <c r="H909" s="292">
        <v>200000</v>
      </c>
      <c r="I909" s="84"/>
      <c r="J909" s="237"/>
    </row>
    <row r="910" spans="1:10" s="83" customFormat="1" ht="15.6" x14ac:dyDescent="0.3">
      <c r="A910" s="678" t="s">
        <v>365</v>
      </c>
      <c r="B910" s="678"/>
      <c r="C910" s="678"/>
      <c r="D910" s="293">
        <v>10795900</v>
      </c>
      <c r="E910" s="293">
        <v>5920000</v>
      </c>
      <c r="F910" s="293">
        <v>18800000</v>
      </c>
      <c r="G910" s="293">
        <v>15000000</v>
      </c>
      <c r="H910" s="293">
        <f>SUM(H882:H909)</f>
        <v>12350000</v>
      </c>
      <c r="I910" s="89"/>
      <c r="J910" s="237"/>
    </row>
    <row r="911" spans="1:10" s="83" customFormat="1" ht="15.6" x14ac:dyDescent="0.3">
      <c r="A911" s="288">
        <v>3</v>
      </c>
      <c r="B911" s="288">
        <v>53500100200</v>
      </c>
      <c r="C911" s="677" t="s">
        <v>1723</v>
      </c>
      <c r="D911" s="677"/>
      <c r="E911" s="677"/>
      <c r="F911" s="677"/>
      <c r="G911" s="677"/>
      <c r="H911" s="677"/>
      <c r="I911" s="89"/>
      <c r="J911" s="237"/>
    </row>
    <row r="912" spans="1:10" s="83" customFormat="1" ht="15.6" x14ac:dyDescent="0.3">
      <c r="A912" s="290">
        <v>1</v>
      </c>
      <c r="B912" s="290">
        <v>22020102</v>
      </c>
      <c r="C912" s="291" t="s">
        <v>3349</v>
      </c>
      <c r="D912" s="295">
        <v>0</v>
      </c>
      <c r="E912" s="292">
        <v>535000</v>
      </c>
      <c r="F912" s="292">
        <v>1500000</v>
      </c>
      <c r="G912" s="292">
        <v>3000000</v>
      </c>
      <c r="H912" s="292">
        <v>2000000</v>
      </c>
      <c r="I912" s="89"/>
      <c r="J912" s="237"/>
    </row>
    <row r="913" spans="1:10" s="83" customFormat="1" ht="15.6" x14ac:dyDescent="0.3">
      <c r="A913" s="290">
        <v>2</v>
      </c>
      <c r="B913" s="290">
        <v>22020201</v>
      </c>
      <c r="C913" s="291" t="s">
        <v>3363</v>
      </c>
      <c r="D913" s="295">
        <v>0</v>
      </c>
      <c r="E913" s="292">
        <v>180000</v>
      </c>
      <c r="F913" s="292">
        <v>300000</v>
      </c>
      <c r="G913" s="292">
        <v>500000</v>
      </c>
      <c r="H913" s="292">
        <v>500000</v>
      </c>
      <c r="I913" s="89"/>
      <c r="J913" s="237"/>
    </row>
    <row r="914" spans="1:10" s="83" customFormat="1" ht="15.6" x14ac:dyDescent="0.3">
      <c r="A914" s="290">
        <v>3</v>
      </c>
      <c r="B914" s="290">
        <v>22020202</v>
      </c>
      <c r="C914" s="291" t="s">
        <v>3350</v>
      </c>
      <c r="D914" s="295">
        <v>0</v>
      </c>
      <c r="E914" s="292">
        <v>50000</v>
      </c>
      <c r="F914" s="292">
        <v>300000</v>
      </c>
      <c r="G914" s="292">
        <v>500000</v>
      </c>
      <c r="H914" s="292">
        <v>500000</v>
      </c>
      <c r="I914" s="89"/>
      <c r="J914" s="237"/>
    </row>
    <row r="915" spans="1:10" s="83" customFormat="1" ht="16.8" x14ac:dyDescent="0.3">
      <c r="A915" s="290">
        <v>4</v>
      </c>
      <c r="B915" s="290">
        <v>22020301</v>
      </c>
      <c r="C915" s="291" t="s">
        <v>3352</v>
      </c>
      <c r="D915" s="295">
        <v>0</v>
      </c>
      <c r="E915" s="292">
        <v>535000</v>
      </c>
      <c r="F915" s="292">
        <v>600000</v>
      </c>
      <c r="G915" s="292">
        <v>2000000</v>
      </c>
      <c r="H915" s="292">
        <v>800000</v>
      </c>
      <c r="I915" s="89"/>
      <c r="J915" s="237"/>
    </row>
    <row r="916" spans="1:10" s="83" customFormat="1" ht="15.6" x14ac:dyDescent="0.3">
      <c r="A916" s="290">
        <v>5</v>
      </c>
      <c r="B916" s="290">
        <v>22020306</v>
      </c>
      <c r="C916" s="291" t="s">
        <v>3383</v>
      </c>
      <c r="D916" s="295">
        <v>0</v>
      </c>
      <c r="E916" s="292">
        <v>45000</v>
      </c>
      <c r="F916" s="292">
        <v>250000</v>
      </c>
      <c r="G916" s="292">
        <v>500000</v>
      </c>
      <c r="H916" s="292">
        <v>500000</v>
      </c>
      <c r="I916" s="89"/>
      <c r="J916" s="237"/>
    </row>
    <row r="917" spans="1:10" s="83" customFormat="1" ht="16.8" x14ac:dyDescent="0.3">
      <c r="A917" s="290">
        <v>6</v>
      </c>
      <c r="B917" s="290">
        <v>22020401</v>
      </c>
      <c r="C917" s="291" t="s">
        <v>3356</v>
      </c>
      <c r="D917" s="295">
        <v>0</v>
      </c>
      <c r="E917" s="292">
        <v>460000</v>
      </c>
      <c r="F917" s="292">
        <v>600000</v>
      </c>
      <c r="G917" s="292">
        <v>2000000</v>
      </c>
      <c r="H917" s="292">
        <v>1800000</v>
      </c>
      <c r="I917" s="89"/>
      <c r="J917" s="237"/>
    </row>
    <row r="918" spans="1:10" s="83" customFormat="1" ht="15.6" x14ac:dyDescent="0.3">
      <c r="A918" s="290">
        <v>7</v>
      </c>
      <c r="B918" s="290">
        <v>22020501</v>
      </c>
      <c r="C918" s="291" t="s">
        <v>3370</v>
      </c>
      <c r="D918" s="295">
        <v>0</v>
      </c>
      <c r="E918" s="292">
        <v>545000</v>
      </c>
      <c r="F918" s="292">
        <v>750000</v>
      </c>
      <c r="G918" s="292">
        <v>2500000</v>
      </c>
      <c r="H918" s="292">
        <v>2000000</v>
      </c>
      <c r="I918" s="89"/>
      <c r="J918" s="237"/>
    </row>
    <row r="919" spans="1:10" s="83" customFormat="1" ht="15.6" x14ac:dyDescent="0.3">
      <c r="A919" s="290">
        <v>8</v>
      </c>
      <c r="B919" s="290">
        <v>22021001</v>
      </c>
      <c r="C919" s="291" t="s">
        <v>3360</v>
      </c>
      <c r="D919" s="295">
        <v>0</v>
      </c>
      <c r="E919" s="292">
        <v>140000</v>
      </c>
      <c r="F919" s="292">
        <v>400000</v>
      </c>
      <c r="G919" s="292">
        <v>500000</v>
      </c>
      <c r="H919" s="292">
        <v>500000</v>
      </c>
      <c r="I919" s="89"/>
      <c r="J919" s="237"/>
    </row>
    <row r="920" spans="1:10" s="83" customFormat="1" ht="15.6" x14ac:dyDescent="0.3">
      <c r="A920" s="290">
        <v>9</v>
      </c>
      <c r="B920" s="290">
        <v>22021007</v>
      </c>
      <c r="C920" s="291" t="s">
        <v>3362</v>
      </c>
      <c r="D920" s="295">
        <v>0</v>
      </c>
      <c r="E920" s="292">
        <v>135000</v>
      </c>
      <c r="F920" s="292">
        <v>300000</v>
      </c>
      <c r="G920" s="292">
        <v>500000</v>
      </c>
      <c r="H920" s="292">
        <v>500000</v>
      </c>
      <c r="I920" s="89"/>
      <c r="J920" s="237"/>
    </row>
    <row r="921" spans="1:10" s="83" customFormat="1" ht="15.6" x14ac:dyDescent="0.3">
      <c r="A921" s="678" t="s">
        <v>365</v>
      </c>
      <c r="B921" s="678"/>
      <c r="C921" s="678"/>
      <c r="D921" s="296">
        <v>0</v>
      </c>
      <c r="E921" s="293">
        <v>2625000</v>
      </c>
      <c r="F921" s="293">
        <v>5000000</v>
      </c>
      <c r="G921" s="293">
        <v>12000000</v>
      </c>
      <c r="H921" s="293">
        <f>SUM(H912:H920)</f>
        <v>9100000</v>
      </c>
      <c r="I921" s="89"/>
      <c r="J921" s="237"/>
    </row>
    <row r="922" spans="1:10" ht="14.4" customHeight="1" x14ac:dyDescent="0.3">
      <c r="A922" s="679" t="s">
        <v>3430</v>
      </c>
      <c r="B922" s="679"/>
      <c r="C922" s="679"/>
      <c r="D922" s="300">
        <f>D921+D910+D880</f>
        <v>26595900</v>
      </c>
      <c r="E922" s="300">
        <f>E921+E910+E880</f>
        <v>14844500</v>
      </c>
      <c r="F922" s="300">
        <f>F921+F910+F880</f>
        <v>43800000</v>
      </c>
      <c r="G922" s="300">
        <f>G921+G910+G880</f>
        <v>42000000</v>
      </c>
      <c r="H922" s="300">
        <f>H921+H910+H880</f>
        <v>35750000</v>
      </c>
      <c r="I922" s="89"/>
      <c r="J922" s="293"/>
    </row>
    <row r="923" spans="1:10" ht="15.6" x14ac:dyDescent="0.3">
      <c r="A923" s="680" t="s">
        <v>3448</v>
      </c>
      <c r="B923" s="680"/>
      <c r="C923" s="680"/>
      <c r="D923" s="680"/>
      <c r="E923" s="680"/>
      <c r="F923" s="680"/>
      <c r="G923" s="680"/>
      <c r="H923" s="680"/>
      <c r="I923" s="680"/>
      <c r="J923" s="680"/>
    </row>
    <row r="924" spans="1:10" ht="13.2" customHeight="1" x14ac:dyDescent="0.3">
      <c r="A924" s="533"/>
      <c r="B924" s="533"/>
      <c r="C924" s="533"/>
      <c r="D924" s="533"/>
      <c r="E924" s="533"/>
      <c r="F924" s="533"/>
      <c r="G924" s="533"/>
      <c r="H924" s="533"/>
      <c r="I924" s="89"/>
      <c r="J924" s="533"/>
    </row>
    <row r="925" spans="1:10" ht="14.4" customHeight="1" x14ac:dyDescent="0.3">
      <c r="A925" s="679" t="s">
        <v>3449</v>
      </c>
      <c r="B925" s="679"/>
      <c r="C925" s="679"/>
      <c r="D925" s="300">
        <f>D924</f>
        <v>0</v>
      </c>
      <c r="E925" s="300">
        <f>E924</f>
        <v>0</v>
      </c>
      <c r="F925" s="300">
        <f>F924</f>
        <v>0</v>
      </c>
      <c r="G925" s="300">
        <f>G924</f>
        <v>0</v>
      </c>
      <c r="H925" s="300">
        <f>H924</f>
        <v>0</v>
      </c>
      <c r="I925" s="89"/>
      <c r="J925" s="293"/>
    </row>
    <row r="926" spans="1:10" ht="15.6" x14ac:dyDescent="0.3">
      <c r="A926" s="680" t="s">
        <v>3433</v>
      </c>
      <c r="B926" s="680"/>
      <c r="C926" s="680"/>
      <c r="D926" s="680"/>
      <c r="E926" s="680"/>
      <c r="F926" s="680"/>
      <c r="G926" s="680"/>
      <c r="H926" s="680"/>
      <c r="I926" s="680"/>
      <c r="J926" s="680"/>
    </row>
    <row r="927" spans="1:10" s="83" customFormat="1" ht="15.6" x14ac:dyDescent="0.3">
      <c r="A927" s="288">
        <v>1</v>
      </c>
      <c r="B927" s="288">
        <v>32600100100</v>
      </c>
      <c r="C927" s="677" t="s">
        <v>1312</v>
      </c>
      <c r="D927" s="677"/>
      <c r="E927" s="677"/>
      <c r="F927" s="677"/>
      <c r="G927" s="677"/>
      <c r="H927" s="677"/>
      <c r="I927" s="89"/>
      <c r="J927" s="237"/>
    </row>
    <row r="928" spans="1:10" s="83" customFormat="1" ht="15.6" x14ac:dyDescent="0.3">
      <c r="A928" s="290">
        <v>1</v>
      </c>
      <c r="B928" s="290">
        <v>22020102</v>
      </c>
      <c r="C928" s="291" t="s">
        <v>3349</v>
      </c>
      <c r="D928" s="292">
        <v>11378437.07</v>
      </c>
      <c r="E928" s="292">
        <v>9425130.3000000007</v>
      </c>
      <c r="F928" s="292">
        <v>16092000</v>
      </c>
      <c r="G928" s="292">
        <v>10800000</v>
      </c>
      <c r="H928" s="292">
        <v>7800000</v>
      </c>
      <c r="I928" s="89"/>
      <c r="J928" s="237"/>
    </row>
    <row r="929" spans="1:10" s="83" customFormat="1" ht="15.6" x14ac:dyDescent="0.3">
      <c r="A929" s="290">
        <v>2</v>
      </c>
      <c r="B929" s="290">
        <v>22020201</v>
      </c>
      <c r="C929" s="291" t="s">
        <v>3363</v>
      </c>
      <c r="D929" s="292">
        <v>352916.63</v>
      </c>
      <c r="E929" s="292">
        <v>288749.96999999997</v>
      </c>
      <c r="F929" s="292">
        <v>1000000</v>
      </c>
      <c r="G929" s="292">
        <v>1000000</v>
      </c>
      <c r="H929" s="292">
        <v>1000000</v>
      </c>
      <c r="I929" s="89"/>
      <c r="J929" s="237"/>
    </row>
    <row r="930" spans="1:10" s="83" customFormat="1" ht="15.6" x14ac:dyDescent="0.3">
      <c r="A930" s="290">
        <v>3</v>
      </c>
      <c r="B930" s="290">
        <v>22020202</v>
      </c>
      <c r="C930" s="291" t="s">
        <v>3350</v>
      </c>
      <c r="D930" s="292">
        <v>352916.63</v>
      </c>
      <c r="E930" s="292">
        <v>288749.96999999997</v>
      </c>
      <c r="F930" s="292">
        <v>1000000</v>
      </c>
      <c r="G930" s="292">
        <v>1000000</v>
      </c>
      <c r="H930" s="292">
        <v>1000000</v>
      </c>
      <c r="I930" s="89"/>
      <c r="J930" s="237"/>
    </row>
    <row r="931" spans="1:10" s="83" customFormat="1" ht="16.8" x14ac:dyDescent="0.3">
      <c r="A931" s="290">
        <v>4</v>
      </c>
      <c r="B931" s="290">
        <v>22020301</v>
      </c>
      <c r="C931" s="291" t="s">
        <v>3352</v>
      </c>
      <c r="D931" s="292">
        <v>705833.26</v>
      </c>
      <c r="E931" s="292">
        <v>577499.93999999994</v>
      </c>
      <c r="F931" s="292">
        <v>2000000</v>
      </c>
      <c r="G931" s="292">
        <v>2000000</v>
      </c>
      <c r="H931" s="292">
        <v>2000000</v>
      </c>
      <c r="I931" s="89"/>
      <c r="J931" s="237"/>
    </row>
    <row r="932" spans="1:10" s="83" customFormat="1" ht="15.6" x14ac:dyDescent="0.3">
      <c r="A932" s="290">
        <v>5</v>
      </c>
      <c r="B932" s="290">
        <v>22020305</v>
      </c>
      <c r="C932" s="291" t="s">
        <v>3355</v>
      </c>
      <c r="D932" s="292">
        <v>564666.63</v>
      </c>
      <c r="E932" s="292">
        <v>461999.97</v>
      </c>
      <c r="F932" s="292">
        <v>1800000</v>
      </c>
      <c r="G932" s="292">
        <v>1800000</v>
      </c>
      <c r="H932" s="292">
        <v>1800000</v>
      </c>
      <c r="I932" s="89"/>
      <c r="J932" s="237"/>
    </row>
    <row r="933" spans="1:10" s="83" customFormat="1" ht="16.8" x14ac:dyDescent="0.3">
      <c r="A933" s="290">
        <v>6</v>
      </c>
      <c r="B933" s="290">
        <v>22020401</v>
      </c>
      <c r="C933" s="291" t="s">
        <v>3356</v>
      </c>
      <c r="D933" s="292">
        <v>1764583.26</v>
      </c>
      <c r="E933" s="292">
        <v>1443749.94</v>
      </c>
      <c r="F933" s="292">
        <v>2500000</v>
      </c>
      <c r="G933" s="292">
        <v>2500000</v>
      </c>
      <c r="H933" s="292">
        <v>1500000</v>
      </c>
      <c r="I933" s="89"/>
      <c r="J933" s="237"/>
    </row>
    <row r="934" spans="1:10" s="83" customFormat="1" ht="15.6" x14ac:dyDescent="0.3">
      <c r="A934" s="290">
        <v>7</v>
      </c>
      <c r="B934" s="290">
        <v>22020402</v>
      </c>
      <c r="C934" s="291" t="s">
        <v>3366</v>
      </c>
      <c r="D934" s="292">
        <v>635250</v>
      </c>
      <c r="E934" s="292">
        <v>519750</v>
      </c>
      <c r="F934" s="292">
        <v>900000</v>
      </c>
      <c r="G934" s="292">
        <v>900000</v>
      </c>
      <c r="H934" s="292">
        <v>900000</v>
      </c>
      <c r="I934" s="98"/>
      <c r="J934" s="237"/>
    </row>
    <row r="935" spans="1:10" s="83" customFormat="1" ht="15.6" x14ac:dyDescent="0.3">
      <c r="A935" s="290">
        <v>8</v>
      </c>
      <c r="B935" s="290">
        <v>22020415</v>
      </c>
      <c r="C935" s="291" t="s">
        <v>3380</v>
      </c>
      <c r="D935" s="295">
        <v>0</v>
      </c>
      <c r="E935" s="295">
        <v>0</v>
      </c>
      <c r="F935" s="295">
        <v>0</v>
      </c>
      <c r="G935" s="292">
        <v>1500000</v>
      </c>
      <c r="H935" s="292">
        <v>1000000</v>
      </c>
      <c r="I935" s="171"/>
      <c r="J935" s="237"/>
    </row>
    <row r="936" spans="1:10" s="83" customFormat="1" ht="15.6" x14ac:dyDescent="0.3">
      <c r="A936" s="290">
        <v>9</v>
      </c>
      <c r="B936" s="290">
        <v>22020501</v>
      </c>
      <c r="C936" s="291" t="s">
        <v>3370</v>
      </c>
      <c r="D936" s="292">
        <v>852646.63</v>
      </c>
      <c r="E936" s="292">
        <v>697619.97</v>
      </c>
      <c r="F936" s="292">
        <v>8208000</v>
      </c>
      <c r="G936" s="292">
        <v>6000000</v>
      </c>
      <c r="H936" s="292">
        <v>2278000</v>
      </c>
      <c r="I936" s="11"/>
      <c r="J936" s="237"/>
    </row>
    <row r="937" spans="1:10" s="83" customFormat="1" ht="15.6" x14ac:dyDescent="0.3">
      <c r="A937" s="290">
        <v>10</v>
      </c>
      <c r="B937" s="290">
        <v>22021001</v>
      </c>
      <c r="C937" s="291" t="s">
        <v>3360</v>
      </c>
      <c r="D937" s="292">
        <v>141166.63</v>
      </c>
      <c r="E937" s="295">
        <v>0</v>
      </c>
      <c r="F937" s="292">
        <v>600000</v>
      </c>
      <c r="G937" s="292">
        <v>600000</v>
      </c>
      <c r="H937" s="292">
        <v>600000</v>
      </c>
      <c r="I937" s="167"/>
      <c r="J937" s="237"/>
    </row>
    <row r="938" spans="1:10" s="83" customFormat="1" ht="15.6" x14ac:dyDescent="0.3">
      <c r="A938" s="290">
        <v>11</v>
      </c>
      <c r="B938" s="290">
        <v>22021007</v>
      </c>
      <c r="C938" s="291" t="s">
        <v>3362</v>
      </c>
      <c r="D938" s="292">
        <v>917583.26</v>
      </c>
      <c r="E938" s="292">
        <v>750749.94</v>
      </c>
      <c r="F938" s="292">
        <v>1900000</v>
      </c>
      <c r="G938" s="292">
        <v>1900000</v>
      </c>
      <c r="H938" s="292">
        <v>1000000</v>
      </c>
      <c r="I938" s="127"/>
      <c r="J938" s="237"/>
    </row>
    <row r="939" spans="1:10" s="83" customFormat="1" ht="15.6" x14ac:dyDescent="0.3">
      <c r="A939" s="678" t="s">
        <v>365</v>
      </c>
      <c r="B939" s="678"/>
      <c r="C939" s="678"/>
      <c r="D939" s="293">
        <v>17666000</v>
      </c>
      <c r="E939" s="293">
        <v>14454000</v>
      </c>
      <c r="F939" s="293">
        <v>36000000</v>
      </c>
      <c r="G939" s="293">
        <v>30000000</v>
      </c>
      <c r="H939" s="293">
        <f>SUM(H928:H938)</f>
        <v>20878000</v>
      </c>
      <c r="I939" s="89"/>
      <c r="J939" s="237"/>
    </row>
    <row r="940" spans="1:10" s="83" customFormat="1" ht="15.6" x14ac:dyDescent="0.3">
      <c r="A940" s="288">
        <v>2</v>
      </c>
      <c r="B940" s="288">
        <v>32600200100</v>
      </c>
      <c r="C940" s="677" t="s">
        <v>2822</v>
      </c>
      <c r="D940" s="677"/>
      <c r="E940" s="677"/>
      <c r="F940" s="677"/>
      <c r="G940" s="677"/>
      <c r="H940" s="677"/>
      <c r="I940" s="89"/>
      <c r="J940" s="237"/>
    </row>
    <row r="941" spans="1:10" s="83" customFormat="1" ht="15.6" x14ac:dyDescent="0.3">
      <c r="A941" s="290">
        <v>1</v>
      </c>
      <c r="B941" s="290">
        <v>22020102</v>
      </c>
      <c r="C941" s="291" t="s">
        <v>3349</v>
      </c>
      <c r="D941" s="292">
        <v>2803400</v>
      </c>
      <c r="E941" s="292">
        <v>1919000</v>
      </c>
      <c r="F941" s="292">
        <v>3000000</v>
      </c>
      <c r="G941" s="292">
        <v>3000000</v>
      </c>
      <c r="H941" s="292">
        <v>1600000</v>
      </c>
      <c r="I941" s="89"/>
      <c r="J941" s="237"/>
    </row>
    <row r="942" spans="1:10" s="83" customFormat="1" ht="15.6" x14ac:dyDescent="0.3">
      <c r="A942" s="290">
        <v>2</v>
      </c>
      <c r="B942" s="290">
        <v>22020201</v>
      </c>
      <c r="C942" s="291" t="s">
        <v>3363</v>
      </c>
      <c r="D942" s="292">
        <v>435550</v>
      </c>
      <c r="E942" s="292">
        <v>168000</v>
      </c>
      <c r="F942" s="292">
        <v>500000</v>
      </c>
      <c r="G942" s="292">
        <v>500000</v>
      </c>
      <c r="H942" s="292">
        <v>500000</v>
      </c>
      <c r="I942" s="89"/>
      <c r="J942" s="237"/>
    </row>
    <row r="943" spans="1:10" s="83" customFormat="1" ht="15.6" x14ac:dyDescent="0.3">
      <c r="A943" s="290">
        <v>3</v>
      </c>
      <c r="B943" s="290">
        <v>22020202</v>
      </c>
      <c r="C943" s="291" t="s">
        <v>3350</v>
      </c>
      <c r="D943" s="292">
        <v>388900</v>
      </c>
      <c r="E943" s="292">
        <v>161000</v>
      </c>
      <c r="F943" s="292">
        <v>450000</v>
      </c>
      <c r="G943" s="292">
        <v>450000</v>
      </c>
      <c r="H943" s="292">
        <v>450000</v>
      </c>
      <c r="I943" s="89"/>
      <c r="J943" s="237"/>
    </row>
    <row r="944" spans="1:10" s="83" customFormat="1" ht="16.8" x14ac:dyDescent="0.3">
      <c r="A944" s="290">
        <v>4</v>
      </c>
      <c r="B944" s="290">
        <v>22020301</v>
      </c>
      <c r="C944" s="291" t="s">
        <v>3352</v>
      </c>
      <c r="D944" s="292">
        <v>522500</v>
      </c>
      <c r="E944" s="292">
        <v>189000</v>
      </c>
      <c r="F944" s="292">
        <v>700000</v>
      </c>
      <c r="G944" s="292">
        <v>700000</v>
      </c>
      <c r="H944" s="292">
        <v>700000</v>
      </c>
      <c r="I944" s="89"/>
      <c r="J944" s="237"/>
    </row>
    <row r="945" spans="1:10" s="83" customFormat="1" ht="15.6" x14ac:dyDescent="0.3">
      <c r="A945" s="290">
        <v>5</v>
      </c>
      <c r="B945" s="290">
        <v>22020305</v>
      </c>
      <c r="C945" s="291" t="s">
        <v>3355</v>
      </c>
      <c r="D945" s="292">
        <v>212000</v>
      </c>
      <c r="E945" s="292">
        <v>91000</v>
      </c>
      <c r="F945" s="292">
        <v>250000</v>
      </c>
      <c r="G945" s="292">
        <v>250000</v>
      </c>
      <c r="H945" s="292">
        <v>250000</v>
      </c>
      <c r="I945" s="98"/>
      <c r="J945" s="237"/>
    </row>
    <row r="946" spans="1:10" s="83" customFormat="1" ht="16.8" x14ac:dyDescent="0.3">
      <c r="A946" s="290">
        <v>6</v>
      </c>
      <c r="B946" s="290">
        <v>22020401</v>
      </c>
      <c r="C946" s="291" t="s">
        <v>3356</v>
      </c>
      <c r="D946" s="292">
        <v>1209000</v>
      </c>
      <c r="E946" s="292">
        <v>469000</v>
      </c>
      <c r="F946" s="292">
        <v>1450000</v>
      </c>
      <c r="G946" s="292">
        <v>1450000</v>
      </c>
      <c r="H946" s="292">
        <v>400000</v>
      </c>
      <c r="I946" s="98"/>
      <c r="J946" s="237"/>
    </row>
    <row r="947" spans="1:10" s="83" customFormat="1" ht="15.6" x14ac:dyDescent="0.3">
      <c r="A947" s="290">
        <v>7</v>
      </c>
      <c r="B947" s="290">
        <v>22020402</v>
      </c>
      <c r="C947" s="291" t="s">
        <v>3366</v>
      </c>
      <c r="D947" s="292">
        <v>999100</v>
      </c>
      <c r="E947" s="292">
        <v>371000</v>
      </c>
      <c r="F947" s="292">
        <v>1000000</v>
      </c>
      <c r="G947" s="292">
        <v>1000000</v>
      </c>
      <c r="H947" s="292">
        <v>500000</v>
      </c>
      <c r="I947" s="531"/>
      <c r="J947" s="237"/>
    </row>
    <row r="948" spans="1:10" s="83" customFormat="1" ht="15.6" x14ac:dyDescent="0.3">
      <c r="A948" s="290">
        <v>8</v>
      </c>
      <c r="B948" s="290">
        <v>22020501</v>
      </c>
      <c r="C948" s="291" t="s">
        <v>3370</v>
      </c>
      <c r="D948" s="292">
        <v>418800</v>
      </c>
      <c r="E948" s="292">
        <v>168000</v>
      </c>
      <c r="F948" s="292">
        <v>650000</v>
      </c>
      <c r="G948" s="292">
        <v>1000000</v>
      </c>
      <c r="H948" s="292">
        <v>800000</v>
      </c>
      <c r="I948" s="127"/>
      <c r="J948" s="237"/>
    </row>
    <row r="949" spans="1:10" s="83" customFormat="1" ht="15.6" x14ac:dyDescent="0.3">
      <c r="A949" s="290">
        <v>9</v>
      </c>
      <c r="B949" s="290">
        <v>22020712</v>
      </c>
      <c r="C949" s="291" t="s">
        <v>3381</v>
      </c>
      <c r="D949" s="295">
        <v>0</v>
      </c>
      <c r="E949" s="295">
        <v>0</v>
      </c>
      <c r="F949" s="292">
        <v>100000</v>
      </c>
      <c r="G949" s="292">
        <v>100000</v>
      </c>
      <c r="H949" s="292">
        <v>100000</v>
      </c>
      <c r="I949" s="89"/>
      <c r="J949" s="237"/>
    </row>
    <row r="950" spans="1:10" s="83" customFormat="1" ht="15.6" x14ac:dyDescent="0.3">
      <c r="A950" s="290">
        <v>10</v>
      </c>
      <c r="B950" s="290">
        <v>22021001</v>
      </c>
      <c r="C950" s="291" t="s">
        <v>3360</v>
      </c>
      <c r="D950" s="292">
        <v>373950</v>
      </c>
      <c r="E950" s="292">
        <v>154000</v>
      </c>
      <c r="F950" s="292">
        <v>400000</v>
      </c>
      <c r="G950" s="292">
        <v>250000</v>
      </c>
      <c r="H950" s="292">
        <v>250000</v>
      </c>
      <c r="I950" s="89"/>
      <c r="J950" s="237"/>
    </row>
    <row r="951" spans="1:10" s="83" customFormat="1" ht="15.6" x14ac:dyDescent="0.3">
      <c r="A951" s="290">
        <v>11</v>
      </c>
      <c r="B951" s="290">
        <v>22021007</v>
      </c>
      <c r="C951" s="291" t="s">
        <v>3362</v>
      </c>
      <c r="D951" s="292">
        <v>431800</v>
      </c>
      <c r="E951" s="292">
        <v>154000</v>
      </c>
      <c r="F951" s="292">
        <v>500000</v>
      </c>
      <c r="G951" s="292">
        <v>300000</v>
      </c>
      <c r="H951" s="292">
        <v>300000</v>
      </c>
      <c r="I951" s="89"/>
      <c r="J951" s="237"/>
    </row>
    <row r="952" spans="1:10" s="83" customFormat="1" ht="15.6" x14ac:dyDescent="0.3">
      <c r="A952" s="678" t="s">
        <v>365</v>
      </c>
      <c r="B952" s="678"/>
      <c r="C952" s="678"/>
      <c r="D952" s="293">
        <v>7795000</v>
      </c>
      <c r="E952" s="293">
        <v>3844000</v>
      </c>
      <c r="F952" s="293">
        <v>9000000</v>
      </c>
      <c r="G952" s="293">
        <v>9000000</v>
      </c>
      <c r="H952" s="293">
        <f>SUM(H941:H951)</f>
        <v>5850000</v>
      </c>
      <c r="I952" s="89"/>
      <c r="J952" s="237"/>
    </row>
    <row r="953" spans="1:10" s="83" customFormat="1" ht="15.6" x14ac:dyDescent="0.3">
      <c r="A953" s="288">
        <v>3</v>
      </c>
      <c r="B953" s="288">
        <v>31800100100</v>
      </c>
      <c r="C953" s="677" t="s">
        <v>2790</v>
      </c>
      <c r="D953" s="677"/>
      <c r="E953" s="677"/>
      <c r="F953" s="677"/>
      <c r="G953" s="677"/>
      <c r="H953" s="677"/>
      <c r="I953" s="677"/>
      <c r="J953" s="677"/>
    </row>
    <row r="954" spans="1:10" s="83" customFormat="1" ht="15.6" x14ac:dyDescent="0.3">
      <c r="A954" s="290">
        <v>1</v>
      </c>
      <c r="B954" s="290">
        <v>22020102</v>
      </c>
      <c r="C954" s="291" t="s">
        <v>3349</v>
      </c>
      <c r="D954" s="292">
        <v>17471082</v>
      </c>
      <c r="E954" s="292">
        <v>14991600</v>
      </c>
      <c r="F954" s="292">
        <v>15000000</v>
      </c>
      <c r="G954" s="292">
        <v>13200000</v>
      </c>
      <c r="H954" s="292">
        <v>12200000</v>
      </c>
      <c r="I954" s="89"/>
      <c r="J954" s="237"/>
    </row>
    <row r="955" spans="1:10" s="83" customFormat="1" ht="15.6" x14ac:dyDescent="0.3">
      <c r="A955" s="290">
        <v>2</v>
      </c>
      <c r="B955" s="290">
        <v>22020201</v>
      </c>
      <c r="C955" s="291" t="s">
        <v>3363</v>
      </c>
      <c r="D955" s="292">
        <v>970893</v>
      </c>
      <c r="E955" s="292">
        <v>1000000</v>
      </c>
      <c r="F955" s="292">
        <v>1000000</v>
      </c>
      <c r="G955" s="292">
        <v>1000000</v>
      </c>
      <c r="H955" s="292">
        <v>1000000</v>
      </c>
      <c r="I955" s="89"/>
      <c r="J955" s="237"/>
    </row>
    <row r="956" spans="1:10" s="83" customFormat="1" ht="15.6" x14ac:dyDescent="0.3">
      <c r="A956" s="290">
        <v>3</v>
      </c>
      <c r="B956" s="290">
        <v>22020202</v>
      </c>
      <c r="C956" s="291" t="s">
        <v>3350</v>
      </c>
      <c r="D956" s="292">
        <v>970893</v>
      </c>
      <c r="E956" s="292">
        <v>875000</v>
      </c>
      <c r="F956" s="292">
        <v>1000000</v>
      </c>
      <c r="G956" s="292">
        <v>500000</v>
      </c>
      <c r="H956" s="292">
        <v>500000</v>
      </c>
      <c r="I956" s="89"/>
      <c r="J956" s="237"/>
    </row>
    <row r="957" spans="1:10" s="83" customFormat="1" ht="15.6" x14ac:dyDescent="0.3">
      <c r="A957" s="290">
        <v>4</v>
      </c>
      <c r="B957" s="290">
        <v>22020203</v>
      </c>
      <c r="C957" s="291" t="s">
        <v>3351</v>
      </c>
      <c r="D957" s="295">
        <v>0</v>
      </c>
      <c r="E957" s="292">
        <v>1000000</v>
      </c>
      <c r="F957" s="292">
        <v>1000000</v>
      </c>
      <c r="G957" s="292">
        <v>500000</v>
      </c>
      <c r="H957" s="292">
        <v>500000</v>
      </c>
      <c r="I957" s="89"/>
      <c r="J957" s="237"/>
    </row>
    <row r="958" spans="1:10" s="83" customFormat="1" ht="15.6" x14ac:dyDescent="0.3">
      <c r="A958" s="290">
        <v>5</v>
      </c>
      <c r="B958" s="290">
        <v>22020206</v>
      </c>
      <c r="C958" s="291" t="s">
        <v>3364</v>
      </c>
      <c r="D958" s="295">
        <v>0</v>
      </c>
      <c r="E958" s="292">
        <v>1000000</v>
      </c>
      <c r="F958" s="292">
        <v>1000000</v>
      </c>
      <c r="G958" s="292">
        <v>1000000</v>
      </c>
      <c r="H958" s="292">
        <v>1000000</v>
      </c>
      <c r="I958" s="89"/>
      <c r="J958" s="237"/>
    </row>
    <row r="959" spans="1:10" s="83" customFormat="1" ht="16.8" x14ac:dyDescent="0.3">
      <c r="A959" s="290">
        <v>6</v>
      </c>
      <c r="B959" s="290">
        <v>22020301</v>
      </c>
      <c r="C959" s="291" t="s">
        <v>3352</v>
      </c>
      <c r="D959" s="292">
        <v>7766148</v>
      </c>
      <c r="E959" s="292">
        <v>8000000</v>
      </c>
      <c r="F959" s="292">
        <v>8000000</v>
      </c>
      <c r="G959" s="292">
        <v>8000000</v>
      </c>
      <c r="H959" s="292">
        <v>5000000</v>
      </c>
      <c r="I959" s="89"/>
      <c r="J959" s="237"/>
    </row>
    <row r="960" spans="1:10" s="83" customFormat="1" ht="15.6" x14ac:dyDescent="0.3">
      <c r="A960" s="290">
        <v>7</v>
      </c>
      <c r="B960" s="290">
        <v>22020303</v>
      </c>
      <c r="C960" s="291" t="s">
        <v>3353</v>
      </c>
      <c r="D960" s="295">
        <v>0</v>
      </c>
      <c r="E960" s="292">
        <v>1000000</v>
      </c>
      <c r="F960" s="292">
        <v>1000000</v>
      </c>
      <c r="G960" s="292">
        <v>500000</v>
      </c>
      <c r="H960" s="292">
        <v>500000</v>
      </c>
      <c r="I960" s="89"/>
      <c r="J960" s="237"/>
    </row>
    <row r="961" spans="1:10" s="83" customFormat="1" ht="15.6" x14ac:dyDescent="0.3">
      <c r="A961" s="290">
        <v>8</v>
      </c>
      <c r="B961" s="290">
        <v>22020305</v>
      </c>
      <c r="C961" s="291" t="s">
        <v>3355</v>
      </c>
      <c r="D961" s="292">
        <v>970893</v>
      </c>
      <c r="E961" s="292">
        <v>991600</v>
      </c>
      <c r="F961" s="292">
        <v>1000000</v>
      </c>
      <c r="G961" s="292">
        <v>1500000</v>
      </c>
      <c r="H961" s="292">
        <v>1500000</v>
      </c>
      <c r="I961" s="89"/>
      <c r="J961" s="237"/>
    </row>
    <row r="962" spans="1:10" s="83" customFormat="1" ht="15.6" x14ac:dyDescent="0.3">
      <c r="A962" s="290">
        <v>9</v>
      </c>
      <c r="B962" s="290">
        <v>22020307</v>
      </c>
      <c r="C962" s="291" t="s">
        <v>3365</v>
      </c>
      <c r="D962" s="295">
        <v>0</v>
      </c>
      <c r="E962" s="292">
        <v>1000000</v>
      </c>
      <c r="F962" s="292">
        <v>1000000</v>
      </c>
      <c r="G962" s="292">
        <v>500000</v>
      </c>
      <c r="H962" s="292">
        <v>500000</v>
      </c>
      <c r="I962" s="89"/>
      <c r="J962" s="237"/>
    </row>
    <row r="963" spans="1:10" s="83" customFormat="1" ht="16.8" x14ac:dyDescent="0.3">
      <c r="A963" s="290">
        <v>10</v>
      </c>
      <c r="B963" s="290">
        <v>22020401</v>
      </c>
      <c r="C963" s="291" t="s">
        <v>3356</v>
      </c>
      <c r="D963" s="292">
        <v>7766148</v>
      </c>
      <c r="E963" s="292">
        <v>7000000</v>
      </c>
      <c r="F963" s="292">
        <v>7000000</v>
      </c>
      <c r="G963" s="292">
        <v>5000000</v>
      </c>
      <c r="H963" s="292">
        <v>5000000</v>
      </c>
      <c r="I963" s="89"/>
      <c r="J963" s="237"/>
    </row>
    <row r="964" spans="1:10" s="83" customFormat="1" ht="15.6" x14ac:dyDescent="0.3">
      <c r="A964" s="290">
        <v>11</v>
      </c>
      <c r="B964" s="290">
        <v>22020402</v>
      </c>
      <c r="C964" s="291" t="s">
        <v>3366</v>
      </c>
      <c r="D964" s="292">
        <v>7766148</v>
      </c>
      <c r="E964" s="292">
        <v>5400000</v>
      </c>
      <c r="F964" s="292">
        <v>7000000</v>
      </c>
      <c r="G964" s="292">
        <v>5000000</v>
      </c>
      <c r="H964" s="292">
        <v>3000000</v>
      </c>
      <c r="I964" s="89"/>
      <c r="J964" s="237"/>
    </row>
    <row r="965" spans="1:10" s="83" customFormat="1" ht="16.8" x14ac:dyDescent="0.3">
      <c r="A965" s="290">
        <v>12</v>
      </c>
      <c r="B965" s="290">
        <v>22020403</v>
      </c>
      <c r="C965" s="291" t="s">
        <v>3367</v>
      </c>
      <c r="D965" s="295">
        <v>0</v>
      </c>
      <c r="E965" s="292">
        <v>2000000</v>
      </c>
      <c r="F965" s="292">
        <v>2000000</v>
      </c>
      <c r="G965" s="292">
        <v>1000000</v>
      </c>
      <c r="H965" s="292">
        <v>1000000</v>
      </c>
      <c r="I965" s="89"/>
      <c r="J965" s="237"/>
    </row>
    <row r="966" spans="1:10" s="83" customFormat="1" ht="15.6" x14ac:dyDescent="0.3">
      <c r="A966" s="290">
        <v>13</v>
      </c>
      <c r="B966" s="290">
        <v>22020404</v>
      </c>
      <c r="C966" s="291" t="s">
        <v>3368</v>
      </c>
      <c r="D966" s="295">
        <v>0</v>
      </c>
      <c r="E966" s="292">
        <v>350000</v>
      </c>
      <c r="F966" s="292">
        <v>1000000</v>
      </c>
      <c r="G966" s="292">
        <v>1000000</v>
      </c>
      <c r="H966" s="292">
        <v>1000000</v>
      </c>
      <c r="I966" s="89"/>
      <c r="J966" s="237"/>
    </row>
    <row r="967" spans="1:10" s="83" customFormat="1" ht="15.6" x14ac:dyDescent="0.3">
      <c r="A967" s="290">
        <v>14</v>
      </c>
      <c r="B967" s="290">
        <v>22020405</v>
      </c>
      <c r="C967" s="291" t="s">
        <v>3369</v>
      </c>
      <c r="D967" s="295">
        <v>0</v>
      </c>
      <c r="E967" s="292">
        <v>1400000</v>
      </c>
      <c r="F967" s="292">
        <v>2000000</v>
      </c>
      <c r="G967" s="292">
        <v>1000000</v>
      </c>
      <c r="H967" s="292">
        <v>1000000</v>
      </c>
      <c r="I967" s="89"/>
      <c r="J967" s="237"/>
    </row>
    <row r="968" spans="1:10" s="83" customFormat="1" ht="15.6" x14ac:dyDescent="0.3">
      <c r="A968" s="290">
        <v>15</v>
      </c>
      <c r="B968" s="290">
        <v>22020406</v>
      </c>
      <c r="C968" s="291" t="s">
        <v>3357</v>
      </c>
      <c r="D968" s="295">
        <v>0</v>
      </c>
      <c r="E968" s="295">
        <v>0</v>
      </c>
      <c r="F968" s="295">
        <v>0</v>
      </c>
      <c r="G968" s="292">
        <v>500000</v>
      </c>
      <c r="H968" s="292">
        <v>500000</v>
      </c>
      <c r="I968" s="89"/>
      <c r="J968" s="237"/>
    </row>
    <row r="969" spans="1:10" s="83" customFormat="1" ht="15.6" x14ac:dyDescent="0.3">
      <c r="A969" s="290">
        <v>16</v>
      </c>
      <c r="B969" s="290">
        <v>22020501</v>
      </c>
      <c r="C969" s="291" t="s">
        <v>3370</v>
      </c>
      <c r="D969" s="292">
        <v>7766148</v>
      </c>
      <c r="E969" s="292">
        <v>8000000</v>
      </c>
      <c r="F969" s="292">
        <v>8000000</v>
      </c>
      <c r="G969" s="292">
        <v>8000000</v>
      </c>
      <c r="H969" s="292">
        <v>8000000</v>
      </c>
      <c r="I969" s="89"/>
      <c r="J969" s="237"/>
    </row>
    <row r="970" spans="1:10" s="83" customFormat="1" ht="15.6" x14ac:dyDescent="0.3">
      <c r="A970" s="290">
        <v>17</v>
      </c>
      <c r="B970" s="290">
        <v>22020503</v>
      </c>
      <c r="C970" s="291" t="s">
        <v>3358</v>
      </c>
      <c r="D970" s="295">
        <v>0</v>
      </c>
      <c r="E970" s="295">
        <v>0</v>
      </c>
      <c r="F970" s="295">
        <v>0</v>
      </c>
      <c r="G970" s="292">
        <v>5000000</v>
      </c>
      <c r="H970" s="292">
        <f>5000000-834200</f>
        <v>4165800</v>
      </c>
      <c r="I970" s="89"/>
      <c r="J970" s="237"/>
    </row>
    <row r="971" spans="1:10" s="83" customFormat="1" ht="15.6" x14ac:dyDescent="0.3">
      <c r="A971" s="290">
        <v>18</v>
      </c>
      <c r="B971" s="290">
        <v>22020601</v>
      </c>
      <c r="C971" s="291" t="s">
        <v>3371</v>
      </c>
      <c r="D971" s="295">
        <v>0</v>
      </c>
      <c r="E971" s="295">
        <v>0</v>
      </c>
      <c r="F971" s="295">
        <v>0</v>
      </c>
      <c r="G971" s="292">
        <v>500000</v>
      </c>
      <c r="H971" s="292">
        <v>500000</v>
      </c>
      <c r="I971" s="89"/>
      <c r="J971" s="237"/>
    </row>
    <row r="972" spans="1:10" s="83" customFormat="1" ht="15.6" x14ac:dyDescent="0.3">
      <c r="A972" s="290">
        <v>19</v>
      </c>
      <c r="B972" s="290">
        <v>22020801</v>
      </c>
      <c r="C972" s="291" t="s">
        <v>3372</v>
      </c>
      <c r="D972" s="295">
        <v>0</v>
      </c>
      <c r="E972" s="295">
        <v>0</v>
      </c>
      <c r="F972" s="292">
        <v>2000000</v>
      </c>
      <c r="G972" s="292">
        <v>2000000</v>
      </c>
      <c r="H972" s="292">
        <v>1000000</v>
      </c>
      <c r="I972" s="89"/>
      <c r="J972" s="237"/>
    </row>
    <row r="973" spans="1:10" s="83" customFormat="1" ht="15.6" x14ac:dyDescent="0.3">
      <c r="A973" s="290">
        <v>20</v>
      </c>
      <c r="B973" s="290">
        <v>22020803</v>
      </c>
      <c r="C973" s="291" t="s">
        <v>3373</v>
      </c>
      <c r="D973" s="295">
        <v>0</v>
      </c>
      <c r="E973" s="292">
        <v>2400000</v>
      </c>
      <c r="F973" s="292">
        <v>2400000</v>
      </c>
      <c r="G973" s="292">
        <v>3000000</v>
      </c>
      <c r="H973" s="292">
        <v>2500000</v>
      </c>
      <c r="I973" s="89"/>
      <c r="J973" s="237"/>
    </row>
    <row r="974" spans="1:10" s="83" customFormat="1" ht="15.6" x14ac:dyDescent="0.3">
      <c r="A974" s="290">
        <v>21</v>
      </c>
      <c r="B974" s="290">
        <v>22020901</v>
      </c>
      <c r="C974" s="291" t="s">
        <v>3374</v>
      </c>
      <c r="D974" s="295">
        <v>0</v>
      </c>
      <c r="E974" s="292">
        <v>50000</v>
      </c>
      <c r="F974" s="292">
        <v>200000</v>
      </c>
      <c r="G974" s="292">
        <v>50000</v>
      </c>
      <c r="H974" s="292">
        <v>50000</v>
      </c>
      <c r="I974" s="89"/>
      <c r="J974" s="237"/>
    </row>
    <row r="975" spans="1:10" s="83" customFormat="1" ht="15.6" x14ac:dyDescent="0.3">
      <c r="A975" s="290">
        <v>22</v>
      </c>
      <c r="B975" s="290">
        <v>22021001</v>
      </c>
      <c r="C975" s="291" t="s">
        <v>3360</v>
      </c>
      <c r="D975" s="292">
        <v>970893</v>
      </c>
      <c r="E975" s="292">
        <v>699600</v>
      </c>
      <c r="F975" s="292">
        <v>1200000</v>
      </c>
      <c r="G975" s="292">
        <v>1000000</v>
      </c>
      <c r="H975" s="292">
        <v>1000000</v>
      </c>
      <c r="I975" s="89"/>
      <c r="J975" s="237"/>
    </row>
    <row r="976" spans="1:10" s="83" customFormat="1" ht="15.6" x14ac:dyDescent="0.3">
      <c r="A976" s="290">
        <v>23</v>
      </c>
      <c r="B976" s="290">
        <v>22021002</v>
      </c>
      <c r="C976" s="291" t="s">
        <v>3375</v>
      </c>
      <c r="D976" s="295">
        <v>0</v>
      </c>
      <c r="E976" s="295">
        <v>0</v>
      </c>
      <c r="F976" s="295">
        <v>0</v>
      </c>
      <c r="G976" s="292">
        <v>1000000</v>
      </c>
      <c r="H976" s="292">
        <v>1000000</v>
      </c>
      <c r="I976" s="89"/>
      <c r="J976" s="237"/>
    </row>
    <row r="977" spans="1:10" s="83" customFormat="1" ht="15.6" x14ac:dyDescent="0.3">
      <c r="A977" s="290">
        <v>24</v>
      </c>
      <c r="B977" s="290">
        <v>22021003</v>
      </c>
      <c r="C977" s="291" t="s">
        <v>3376</v>
      </c>
      <c r="D977" s="295">
        <v>0</v>
      </c>
      <c r="E977" s="295">
        <v>0</v>
      </c>
      <c r="F977" s="295">
        <v>0</v>
      </c>
      <c r="G977" s="292">
        <v>500000</v>
      </c>
      <c r="H977" s="292">
        <v>500000</v>
      </c>
      <c r="I977" s="89"/>
      <c r="J977" s="237"/>
    </row>
    <row r="978" spans="1:10" s="83" customFormat="1" ht="15.6" x14ac:dyDescent="0.3">
      <c r="A978" s="290">
        <v>25</v>
      </c>
      <c r="B978" s="290">
        <v>22021004</v>
      </c>
      <c r="C978" s="291" t="s">
        <v>3377</v>
      </c>
      <c r="D978" s="295">
        <v>0</v>
      </c>
      <c r="E978" s="295">
        <v>0</v>
      </c>
      <c r="F978" s="295">
        <v>0</v>
      </c>
      <c r="G978" s="292">
        <v>500000</v>
      </c>
      <c r="H978" s="292">
        <v>500000</v>
      </c>
      <c r="I978" s="89"/>
      <c r="J978" s="237"/>
    </row>
    <row r="979" spans="1:10" s="83" customFormat="1" ht="15.6" x14ac:dyDescent="0.3">
      <c r="A979" s="290">
        <v>26</v>
      </c>
      <c r="B979" s="290">
        <v>22021006</v>
      </c>
      <c r="C979" s="291" t="s">
        <v>3361</v>
      </c>
      <c r="D979" s="295">
        <v>0</v>
      </c>
      <c r="E979" s="295">
        <v>0</v>
      </c>
      <c r="F979" s="295">
        <v>0</v>
      </c>
      <c r="G979" s="292">
        <v>250000</v>
      </c>
      <c r="H979" s="292">
        <v>250000</v>
      </c>
      <c r="I979" s="89"/>
      <c r="J979" s="237"/>
    </row>
    <row r="980" spans="1:10" s="83" customFormat="1" ht="15.6" x14ac:dyDescent="0.3">
      <c r="A980" s="290">
        <v>27</v>
      </c>
      <c r="B980" s="290">
        <v>22021007</v>
      </c>
      <c r="C980" s="291" t="s">
        <v>3362</v>
      </c>
      <c r="D980" s="292">
        <v>5824362</v>
      </c>
      <c r="E980" s="292">
        <v>5410000</v>
      </c>
      <c r="F980" s="292">
        <v>6000000</v>
      </c>
      <c r="G980" s="292">
        <v>5000000</v>
      </c>
      <c r="H980" s="292">
        <v>4000000</v>
      </c>
      <c r="I980" s="89"/>
      <c r="J980" s="237"/>
    </row>
    <row r="981" spans="1:10" s="83" customFormat="1" ht="15.6" x14ac:dyDescent="0.3">
      <c r="A981" s="290">
        <v>28</v>
      </c>
      <c r="B981" s="290">
        <v>22021008</v>
      </c>
      <c r="C981" s="291" t="s">
        <v>3378</v>
      </c>
      <c r="D981" s="295">
        <v>0</v>
      </c>
      <c r="E981" s="292">
        <v>750000</v>
      </c>
      <c r="F981" s="292">
        <v>1200000</v>
      </c>
      <c r="G981" s="292">
        <v>1000000</v>
      </c>
      <c r="H981" s="292">
        <v>1000000</v>
      </c>
      <c r="I981" s="89"/>
      <c r="J981" s="237"/>
    </row>
    <row r="982" spans="1:10" s="83" customFormat="1" ht="15.6" x14ac:dyDescent="0.3">
      <c r="A982" s="290">
        <v>29</v>
      </c>
      <c r="B982" s="290">
        <v>22021052</v>
      </c>
      <c r="C982" s="291" t="s">
        <v>3379</v>
      </c>
      <c r="D982" s="295">
        <v>0</v>
      </c>
      <c r="E982" s="295">
        <v>0</v>
      </c>
      <c r="F982" s="295">
        <v>0</v>
      </c>
      <c r="G982" s="292">
        <v>2000000</v>
      </c>
      <c r="H982" s="292">
        <v>2000000</v>
      </c>
      <c r="I982" s="98"/>
      <c r="J982" s="5"/>
    </row>
    <row r="983" spans="1:10" s="83" customFormat="1" ht="15.6" x14ac:dyDescent="0.3">
      <c r="A983" s="678" t="s">
        <v>365</v>
      </c>
      <c r="B983" s="678"/>
      <c r="C983" s="678"/>
      <c r="D983" s="293">
        <v>58243608</v>
      </c>
      <c r="E983" s="293">
        <v>63317800</v>
      </c>
      <c r="F983" s="293">
        <v>70000000</v>
      </c>
      <c r="G983" s="293">
        <v>70000000</v>
      </c>
      <c r="H983" s="293">
        <f>SUM(H954:H982)</f>
        <v>60665800</v>
      </c>
      <c r="I983" s="85"/>
      <c r="J983" s="301"/>
    </row>
    <row r="984" spans="1:10" s="83" customFormat="1" ht="15.6" x14ac:dyDescent="0.3">
      <c r="A984" s="288">
        <v>4</v>
      </c>
      <c r="B984" s="288">
        <v>31801100100</v>
      </c>
      <c r="C984" s="677" t="s">
        <v>2090</v>
      </c>
      <c r="D984" s="677"/>
      <c r="E984" s="677"/>
      <c r="F984" s="677"/>
      <c r="G984" s="677"/>
      <c r="H984" s="677"/>
      <c r="I984" s="677"/>
      <c r="J984" s="677"/>
    </row>
    <row r="985" spans="1:10" s="83" customFormat="1" ht="15.6" x14ac:dyDescent="0.3">
      <c r="A985" s="290">
        <v>1</v>
      </c>
      <c r="B985" s="290">
        <v>22020102</v>
      </c>
      <c r="C985" s="291" t="s">
        <v>3349</v>
      </c>
      <c r="D985" s="292">
        <v>3750000.03</v>
      </c>
      <c r="E985" s="292">
        <v>3400000</v>
      </c>
      <c r="F985" s="292">
        <v>6000000</v>
      </c>
      <c r="G985" s="292">
        <v>4000000</v>
      </c>
      <c r="H985" s="292">
        <v>4000000</v>
      </c>
      <c r="I985" s="11"/>
      <c r="J985" s="237"/>
    </row>
    <row r="986" spans="1:10" s="83" customFormat="1" ht="15.6" x14ac:dyDescent="0.3">
      <c r="A986" s="290">
        <v>2</v>
      </c>
      <c r="B986" s="290">
        <v>22020201</v>
      </c>
      <c r="C986" s="291" t="s">
        <v>3363</v>
      </c>
      <c r="D986" s="292">
        <v>1500000.03</v>
      </c>
      <c r="E986" s="292">
        <v>1350000</v>
      </c>
      <c r="F986" s="292">
        <v>2000000</v>
      </c>
      <c r="G986" s="292">
        <v>1000000</v>
      </c>
      <c r="H986" s="292">
        <v>1000000</v>
      </c>
      <c r="I986" s="11"/>
      <c r="J986" s="237"/>
    </row>
    <row r="987" spans="1:10" s="83" customFormat="1" ht="15.6" x14ac:dyDescent="0.3">
      <c r="A987" s="290">
        <v>3</v>
      </c>
      <c r="B987" s="290">
        <v>22020202</v>
      </c>
      <c r="C987" s="291" t="s">
        <v>3350</v>
      </c>
      <c r="D987" s="292">
        <v>1874999.97</v>
      </c>
      <c r="E987" s="292">
        <v>1250150</v>
      </c>
      <c r="F987" s="292">
        <v>2500000</v>
      </c>
      <c r="G987" s="292">
        <v>1000000</v>
      </c>
      <c r="H987" s="292">
        <v>1000000</v>
      </c>
      <c r="I987" s="11"/>
      <c r="J987" s="237"/>
    </row>
    <row r="988" spans="1:10" s="83" customFormat="1" ht="15.6" x14ac:dyDescent="0.3">
      <c r="A988" s="290">
        <v>4</v>
      </c>
      <c r="B988" s="290">
        <v>22020203</v>
      </c>
      <c r="C988" s="291" t="s">
        <v>3351</v>
      </c>
      <c r="D988" s="295">
        <v>0</v>
      </c>
      <c r="E988" s="295">
        <v>0</v>
      </c>
      <c r="F988" s="295">
        <v>0</v>
      </c>
      <c r="G988" s="292">
        <v>500000</v>
      </c>
      <c r="H988" s="292">
        <v>500000</v>
      </c>
      <c r="I988" s="11"/>
      <c r="J988" s="237"/>
    </row>
    <row r="989" spans="1:10" s="83" customFormat="1" ht="15.6" x14ac:dyDescent="0.3">
      <c r="A989" s="290">
        <v>5</v>
      </c>
      <c r="B989" s="290">
        <v>22020206</v>
      </c>
      <c r="C989" s="291" t="s">
        <v>3364</v>
      </c>
      <c r="D989" s="295">
        <v>0</v>
      </c>
      <c r="E989" s="295">
        <v>0</v>
      </c>
      <c r="F989" s="295">
        <v>0</v>
      </c>
      <c r="G989" s="292">
        <v>500000</v>
      </c>
      <c r="H989" s="292">
        <v>500000</v>
      </c>
      <c r="I989" s="11"/>
      <c r="J989" s="237"/>
    </row>
    <row r="990" spans="1:10" s="83" customFormat="1" ht="16.8" x14ac:dyDescent="0.3">
      <c r="A990" s="290">
        <v>6</v>
      </c>
      <c r="B990" s="290">
        <v>22020301</v>
      </c>
      <c r="C990" s="291" t="s">
        <v>3352</v>
      </c>
      <c r="D990" s="292">
        <v>3750000.03</v>
      </c>
      <c r="E990" s="292">
        <v>3850450</v>
      </c>
      <c r="F990" s="292">
        <v>5000000</v>
      </c>
      <c r="G990" s="292">
        <v>3500000</v>
      </c>
      <c r="H990" s="292">
        <v>3500000</v>
      </c>
      <c r="I990" s="11"/>
      <c r="J990" s="237"/>
    </row>
    <row r="991" spans="1:10" s="83" customFormat="1" ht="15.6" x14ac:dyDescent="0.3">
      <c r="A991" s="290">
        <v>7</v>
      </c>
      <c r="B991" s="290">
        <v>22020303</v>
      </c>
      <c r="C991" s="291" t="s">
        <v>3353</v>
      </c>
      <c r="D991" s="295">
        <v>0</v>
      </c>
      <c r="E991" s="295">
        <v>0</v>
      </c>
      <c r="F991" s="295">
        <v>0</v>
      </c>
      <c r="G991" s="292">
        <v>380000</v>
      </c>
      <c r="H991" s="292">
        <v>380000</v>
      </c>
      <c r="I991" s="11"/>
      <c r="J991" s="237"/>
    </row>
    <row r="992" spans="1:10" s="83" customFormat="1" ht="15.6" x14ac:dyDescent="0.3">
      <c r="A992" s="290">
        <v>8</v>
      </c>
      <c r="B992" s="290">
        <v>22020305</v>
      </c>
      <c r="C992" s="291" t="s">
        <v>3355</v>
      </c>
      <c r="D992" s="292">
        <v>2625000.0299999998</v>
      </c>
      <c r="E992" s="292">
        <v>2450000</v>
      </c>
      <c r="F992" s="292">
        <v>3000000</v>
      </c>
      <c r="G992" s="292">
        <v>1300000</v>
      </c>
      <c r="H992" s="292">
        <v>1300000</v>
      </c>
      <c r="I992" s="11"/>
      <c r="J992" s="237"/>
    </row>
    <row r="993" spans="1:10" s="83" customFormat="1" ht="16.8" x14ac:dyDescent="0.3">
      <c r="A993" s="290">
        <v>9</v>
      </c>
      <c r="B993" s="290">
        <v>22020401</v>
      </c>
      <c r="C993" s="291" t="s">
        <v>3356</v>
      </c>
      <c r="D993" s="292">
        <v>2250000</v>
      </c>
      <c r="E993" s="292">
        <v>1600000</v>
      </c>
      <c r="F993" s="292">
        <v>3000000</v>
      </c>
      <c r="G993" s="292">
        <v>2000000</v>
      </c>
      <c r="H993" s="292">
        <v>2000000</v>
      </c>
      <c r="I993" s="11"/>
      <c r="J993" s="237"/>
    </row>
    <row r="994" spans="1:10" s="83" customFormat="1" ht="15.6" x14ac:dyDescent="0.3">
      <c r="A994" s="290">
        <v>10</v>
      </c>
      <c r="B994" s="290">
        <v>22020402</v>
      </c>
      <c r="C994" s="291" t="s">
        <v>3366</v>
      </c>
      <c r="D994" s="292">
        <v>2999999</v>
      </c>
      <c r="E994" s="292">
        <v>2100000</v>
      </c>
      <c r="F994" s="292">
        <v>3000000</v>
      </c>
      <c r="G994" s="292">
        <v>2000000</v>
      </c>
      <c r="H994" s="292">
        <v>2000000</v>
      </c>
      <c r="I994" s="11"/>
      <c r="J994" s="237"/>
    </row>
    <row r="995" spans="1:10" s="83" customFormat="1" ht="15.6" x14ac:dyDescent="0.3">
      <c r="A995" s="290">
        <v>11</v>
      </c>
      <c r="B995" s="290">
        <v>22020501</v>
      </c>
      <c r="C995" s="291" t="s">
        <v>3370</v>
      </c>
      <c r="D995" s="292">
        <v>3375000</v>
      </c>
      <c r="E995" s="292">
        <v>2200000</v>
      </c>
      <c r="F995" s="292">
        <v>6000000</v>
      </c>
      <c r="G995" s="292">
        <v>5000000</v>
      </c>
      <c r="H995" s="292">
        <v>5000000</v>
      </c>
      <c r="I995" s="11"/>
      <c r="J995" s="237"/>
    </row>
    <row r="996" spans="1:10" s="83" customFormat="1" ht="15.6" x14ac:dyDescent="0.3">
      <c r="A996" s="290">
        <v>12</v>
      </c>
      <c r="B996" s="290">
        <v>22020801</v>
      </c>
      <c r="C996" s="291" t="s">
        <v>3372</v>
      </c>
      <c r="D996" s="295">
        <v>0</v>
      </c>
      <c r="E996" s="295">
        <v>0</v>
      </c>
      <c r="F996" s="295">
        <v>0</v>
      </c>
      <c r="G996" s="292">
        <v>1000000</v>
      </c>
      <c r="H996" s="292">
        <v>1000000</v>
      </c>
      <c r="I996" s="11"/>
      <c r="J996" s="237"/>
    </row>
    <row r="997" spans="1:10" s="83" customFormat="1" ht="15.6" x14ac:dyDescent="0.3">
      <c r="A997" s="290">
        <v>13</v>
      </c>
      <c r="B997" s="290">
        <v>22020803</v>
      </c>
      <c r="C997" s="291" t="s">
        <v>3373</v>
      </c>
      <c r="D997" s="295">
        <v>0</v>
      </c>
      <c r="E997" s="295">
        <v>0</v>
      </c>
      <c r="F997" s="295">
        <v>0</v>
      </c>
      <c r="G997" s="292">
        <v>2000000</v>
      </c>
      <c r="H997" s="292">
        <v>2000000</v>
      </c>
      <c r="I997" s="11"/>
      <c r="J997" s="237"/>
    </row>
    <row r="998" spans="1:10" s="83" customFormat="1" ht="15.6" x14ac:dyDescent="0.3">
      <c r="A998" s="290">
        <v>14</v>
      </c>
      <c r="B998" s="290">
        <v>22020901</v>
      </c>
      <c r="C998" s="291" t="s">
        <v>3374</v>
      </c>
      <c r="D998" s="295">
        <v>0</v>
      </c>
      <c r="E998" s="295">
        <v>0</v>
      </c>
      <c r="F998" s="295">
        <v>0</v>
      </c>
      <c r="G998" s="292">
        <v>20000</v>
      </c>
      <c r="H998" s="292">
        <v>20000</v>
      </c>
      <c r="I998" s="11"/>
      <c r="J998" s="237"/>
    </row>
    <row r="999" spans="1:10" s="83" customFormat="1" ht="15.6" x14ac:dyDescent="0.3">
      <c r="A999" s="290">
        <v>15</v>
      </c>
      <c r="B999" s="290">
        <v>22021001</v>
      </c>
      <c r="C999" s="291" t="s">
        <v>3360</v>
      </c>
      <c r="D999" s="292">
        <v>2250000</v>
      </c>
      <c r="E999" s="292">
        <v>1050000</v>
      </c>
      <c r="F999" s="292">
        <v>2000000</v>
      </c>
      <c r="G999" s="292">
        <v>3000000</v>
      </c>
      <c r="H999" s="292">
        <v>3000000</v>
      </c>
      <c r="I999" s="11"/>
      <c r="J999" s="237"/>
    </row>
    <row r="1000" spans="1:10" s="83" customFormat="1" ht="15.6" x14ac:dyDescent="0.3">
      <c r="A1000" s="290">
        <v>16</v>
      </c>
      <c r="B1000" s="290">
        <v>22021002</v>
      </c>
      <c r="C1000" s="291" t="s">
        <v>3375</v>
      </c>
      <c r="D1000" s="295">
        <v>0</v>
      </c>
      <c r="E1000" s="295">
        <v>0</v>
      </c>
      <c r="F1000" s="295">
        <v>0</v>
      </c>
      <c r="G1000" s="292">
        <v>2000000</v>
      </c>
      <c r="H1000" s="292">
        <v>2000000</v>
      </c>
      <c r="I1000" s="11"/>
      <c r="J1000" s="237"/>
    </row>
    <row r="1001" spans="1:10" s="83" customFormat="1" ht="15.6" x14ac:dyDescent="0.3">
      <c r="A1001" s="290">
        <v>17</v>
      </c>
      <c r="B1001" s="290">
        <v>22021006</v>
      </c>
      <c r="C1001" s="291" t="s">
        <v>3361</v>
      </c>
      <c r="D1001" s="295">
        <v>0</v>
      </c>
      <c r="E1001" s="295">
        <v>0</v>
      </c>
      <c r="F1001" s="295">
        <v>0</v>
      </c>
      <c r="G1001" s="292">
        <v>1000000</v>
      </c>
      <c r="H1001" s="292">
        <v>1000000</v>
      </c>
      <c r="I1001" s="11"/>
      <c r="J1001" s="237"/>
    </row>
    <row r="1002" spans="1:10" s="83" customFormat="1" ht="15.6" x14ac:dyDescent="0.3">
      <c r="A1002" s="290">
        <v>18</v>
      </c>
      <c r="B1002" s="290">
        <v>22021007</v>
      </c>
      <c r="C1002" s="291" t="s">
        <v>3362</v>
      </c>
      <c r="D1002" s="292">
        <v>1874999.97</v>
      </c>
      <c r="E1002" s="292">
        <v>1999400</v>
      </c>
      <c r="F1002" s="292">
        <v>2500000</v>
      </c>
      <c r="G1002" s="292">
        <v>4000000</v>
      </c>
      <c r="H1002" s="292">
        <v>4000000</v>
      </c>
      <c r="I1002" s="11"/>
      <c r="J1002" s="237"/>
    </row>
    <row r="1003" spans="1:10" s="83" customFormat="1" ht="15.6" x14ac:dyDescent="0.3">
      <c r="A1003" s="290">
        <v>19</v>
      </c>
      <c r="B1003" s="290">
        <v>22021008</v>
      </c>
      <c r="C1003" s="291" t="s">
        <v>3378</v>
      </c>
      <c r="D1003" s="295">
        <v>0</v>
      </c>
      <c r="E1003" s="295">
        <v>0</v>
      </c>
      <c r="F1003" s="295">
        <v>0</v>
      </c>
      <c r="G1003" s="292">
        <v>800000</v>
      </c>
      <c r="H1003" s="292">
        <v>800000</v>
      </c>
      <c r="I1003" s="11"/>
      <c r="J1003" s="237"/>
    </row>
    <row r="1004" spans="1:10" s="83" customFormat="1" ht="16.8" x14ac:dyDescent="0.3">
      <c r="A1004" s="290">
        <v>20</v>
      </c>
      <c r="B1004" s="290">
        <v>22021011</v>
      </c>
      <c r="C1004" s="291" t="s">
        <v>3392</v>
      </c>
      <c r="D1004" s="295">
        <v>0</v>
      </c>
      <c r="E1004" s="295">
        <v>0</v>
      </c>
      <c r="F1004" s="295">
        <v>0</v>
      </c>
      <c r="G1004" s="292">
        <v>1000000</v>
      </c>
      <c r="H1004" s="292">
        <v>1000000</v>
      </c>
      <c r="I1004" s="167"/>
      <c r="J1004" s="237"/>
    </row>
    <row r="1005" spans="1:10" s="83" customFormat="1" ht="15.6" x14ac:dyDescent="0.3">
      <c r="A1005" s="290">
        <v>21</v>
      </c>
      <c r="B1005" s="290">
        <v>22021052</v>
      </c>
      <c r="C1005" s="291" t="s">
        <v>3379</v>
      </c>
      <c r="D1005" s="295">
        <v>0</v>
      </c>
      <c r="E1005" s="295">
        <v>0</v>
      </c>
      <c r="F1005" s="295">
        <v>0</v>
      </c>
      <c r="G1005" s="292">
        <v>4000000</v>
      </c>
      <c r="H1005" s="292">
        <v>3000000</v>
      </c>
      <c r="I1005" s="84"/>
      <c r="J1005" s="237"/>
    </row>
    <row r="1006" spans="1:10" s="83" customFormat="1" ht="15.6" x14ac:dyDescent="0.3">
      <c r="A1006" s="678" t="s">
        <v>365</v>
      </c>
      <c r="B1006" s="678"/>
      <c r="C1006" s="678"/>
      <c r="D1006" s="293">
        <v>26249999.059999999</v>
      </c>
      <c r="E1006" s="293">
        <v>21250000</v>
      </c>
      <c r="F1006" s="293">
        <v>35000000</v>
      </c>
      <c r="G1006" s="293">
        <v>40000000</v>
      </c>
      <c r="H1006" s="293">
        <f>SUM(H985:H1005)</f>
        <v>39000000</v>
      </c>
      <c r="I1006" s="120"/>
      <c r="J1006" s="237"/>
    </row>
    <row r="1007" spans="1:10" s="83" customFormat="1" ht="15.6" x14ac:dyDescent="0.3">
      <c r="A1007" s="288">
        <v>5</v>
      </c>
      <c r="B1007" s="288">
        <v>31801200100</v>
      </c>
      <c r="C1007" s="677" t="s">
        <v>2971</v>
      </c>
      <c r="D1007" s="677"/>
      <c r="E1007" s="677"/>
      <c r="F1007" s="677"/>
      <c r="G1007" s="677"/>
      <c r="H1007" s="677"/>
      <c r="I1007" s="677"/>
      <c r="J1007" s="677"/>
    </row>
    <row r="1008" spans="1:10" s="83" customFormat="1" ht="15.6" x14ac:dyDescent="0.3">
      <c r="A1008" s="290">
        <v>1</v>
      </c>
      <c r="B1008" s="290">
        <v>22020102</v>
      </c>
      <c r="C1008" s="291" t="s">
        <v>3349</v>
      </c>
      <c r="D1008" s="292">
        <v>6167071</v>
      </c>
      <c r="E1008" s="292">
        <v>6999800</v>
      </c>
      <c r="F1008" s="292">
        <v>7000000</v>
      </c>
      <c r="G1008" s="292">
        <v>9000000</v>
      </c>
      <c r="H1008" s="292">
        <v>7000000</v>
      </c>
      <c r="I1008" s="98"/>
      <c r="J1008" s="237"/>
    </row>
    <row r="1009" spans="1:10" s="83" customFormat="1" ht="15.6" x14ac:dyDescent="0.3">
      <c r="A1009" s="290">
        <v>2</v>
      </c>
      <c r="B1009" s="290">
        <v>22020201</v>
      </c>
      <c r="C1009" s="291" t="s">
        <v>3363</v>
      </c>
      <c r="D1009" s="292">
        <v>717023</v>
      </c>
      <c r="E1009" s="292">
        <v>500000</v>
      </c>
      <c r="F1009" s="292">
        <v>500000</v>
      </c>
      <c r="G1009" s="292">
        <v>1000000</v>
      </c>
      <c r="H1009" s="292">
        <v>1000000</v>
      </c>
      <c r="I1009" s="430"/>
      <c r="J1009" s="237"/>
    </row>
    <row r="1010" spans="1:10" s="83" customFormat="1" ht="15.6" x14ac:dyDescent="0.3">
      <c r="A1010" s="290">
        <v>3</v>
      </c>
      <c r="B1010" s="290">
        <v>22020202</v>
      </c>
      <c r="C1010" s="291" t="s">
        <v>3350</v>
      </c>
      <c r="D1010" s="292">
        <v>717023</v>
      </c>
      <c r="E1010" s="292">
        <v>400000</v>
      </c>
      <c r="F1010" s="292">
        <v>400000</v>
      </c>
      <c r="G1010" s="292">
        <v>480000</v>
      </c>
      <c r="H1010" s="292">
        <v>480000</v>
      </c>
      <c r="I1010" s="533"/>
      <c r="J1010" s="237"/>
    </row>
    <row r="1011" spans="1:10" s="83" customFormat="1" ht="15.6" x14ac:dyDescent="0.3">
      <c r="A1011" s="290">
        <v>4</v>
      </c>
      <c r="B1011" s="290">
        <v>22020203</v>
      </c>
      <c r="C1011" s="291" t="s">
        <v>3351</v>
      </c>
      <c r="D1011" s="295">
        <v>0</v>
      </c>
      <c r="E1011" s="292">
        <v>950000</v>
      </c>
      <c r="F1011" s="292">
        <v>1000000</v>
      </c>
      <c r="G1011" s="292">
        <v>500000</v>
      </c>
      <c r="H1011" s="292">
        <v>500000</v>
      </c>
      <c r="I1011" s="533"/>
      <c r="J1011" s="237"/>
    </row>
    <row r="1012" spans="1:10" s="83" customFormat="1" ht="15.6" x14ac:dyDescent="0.3">
      <c r="A1012" s="290">
        <v>5</v>
      </c>
      <c r="B1012" s="290">
        <v>22020206</v>
      </c>
      <c r="C1012" s="291" t="s">
        <v>3364</v>
      </c>
      <c r="D1012" s="295">
        <v>0</v>
      </c>
      <c r="E1012" s="292">
        <v>700000</v>
      </c>
      <c r="F1012" s="292">
        <v>1000000</v>
      </c>
      <c r="G1012" s="292">
        <v>1000000</v>
      </c>
      <c r="H1012" s="292">
        <v>1000000</v>
      </c>
      <c r="I1012" s="430"/>
      <c r="J1012" s="237"/>
    </row>
    <row r="1013" spans="1:10" s="83" customFormat="1" ht="16.8" x14ac:dyDescent="0.3">
      <c r="A1013" s="290">
        <v>6</v>
      </c>
      <c r="B1013" s="290">
        <v>22020301</v>
      </c>
      <c r="C1013" s="291" t="s">
        <v>3352</v>
      </c>
      <c r="D1013" s="292">
        <v>4303813</v>
      </c>
      <c r="E1013" s="292">
        <v>2950000</v>
      </c>
      <c r="F1013" s="292">
        <v>4000000</v>
      </c>
      <c r="G1013" s="292">
        <v>3000000</v>
      </c>
      <c r="H1013" s="292">
        <v>2500000</v>
      </c>
      <c r="I1013" s="533"/>
      <c r="J1013" s="237"/>
    </row>
    <row r="1014" spans="1:10" s="83" customFormat="1" ht="15.6" x14ac:dyDescent="0.3">
      <c r="A1014" s="290">
        <v>7</v>
      </c>
      <c r="B1014" s="290">
        <v>22020303</v>
      </c>
      <c r="C1014" s="291" t="s">
        <v>3353</v>
      </c>
      <c r="D1014" s="295">
        <v>0</v>
      </c>
      <c r="E1014" s="292">
        <v>450000</v>
      </c>
      <c r="F1014" s="292">
        <v>500000</v>
      </c>
      <c r="G1014" s="292">
        <v>500000</v>
      </c>
      <c r="H1014" s="292">
        <v>500000</v>
      </c>
      <c r="I1014" s="84"/>
      <c r="J1014" s="237"/>
    </row>
    <row r="1015" spans="1:10" s="83" customFormat="1" ht="15.6" x14ac:dyDescent="0.3">
      <c r="A1015" s="290">
        <v>8</v>
      </c>
      <c r="B1015" s="290">
        <v>22020305</v>
      </c>
      <c r="C1015" s="291" t="s">
        <v>3355</v>
      </c>
      <c r="D1015" s="292">
        <v>717023</v>
      </c>
      <c r="E1015" s="292">
        <v>500000</v>
      </c>
      <c r="F1015" s="292">
        <v>500000</v>
      </c>
      <c r="G1015" s="292">
        <v>500000</v>
      </c>
      <c r="H1015" s="292">
        <v>500000</v>
      </c>
      <c r="I1015" s="89"/>
      <c r="J1015" s="237"/>
    </row>
    <row r="1016" spans="1:10" s="83" customFormat="1" ht="16.8" x14ac:dyDescent="0.3">
      <c r="A1016" s="290">
        <v>9</v>
      </c>
      <c r="B1016" s="290">
        <v>22020401</v>
      </c>
      <c r="C1016" s="291" t="s">
        <v>3356</v>
      </c>
      <c r="D1016" s="292">
        <v>3514000</v>
      </c>
      <c r="E1016" s="292">
        <v>1950000</v>
      </c>
      <c r="F1016" s="292">
        <v>2000000</v>
      </c>
      <c r="G1016" s="292">
        <v>2000000</v>
      </c>
      <c r="H1016" s="292">
        <v>1500000</v>
      </c>
      <c r="I1016" s="89"/>
      <c r="J1016" s="237"/>
    </row>
    <row r="1017" spans="1:10" s="83" customFormat="1" ht="15.6" x14ac:dyDescent="0.3">
      <c r="A1017" s="290">
        <v>10</v>
      </c>
      <c r="B1017" s="290">
        <v>22020402</v>
      </c>
      <c r="C1017" s="291" t="s">
        <v>3366</v>
      </c>
      <c r="D1017" s="292">
        <v>3944047</v>
      </c>
      <c r="E1017" s="292">
        <v>950000</v>
      </c>
      <c r="F1017" s="292">
        <v>1500000</v>
      </c>
      <c r="G1017" s="292">
        <v>1000000</v>
      </c>
      <c r="H1017" s="292">
        <v>1000000</v>
      </c>
      <c r="I1017" s="89"/>
      <c r="J1017" s="237"/>
    </row>
    <row r="1018" spans="1:10" s="83" customFormat="1" ht="15.6" x14ac:dyDescent="0.3">
      <c r="A1018" s="290">
        <v>11</v>
      </c>
      <c r="B1018" s="290">
        <v>22020406</v>
      </c>
      <c r="C1018" s="291" t="s">
        <v>3357</v>
      </c>
      <c r="D1018" s="295">
        <v>0</v>
      </c>
      <c r="E1018" s="292">
        <v>500000</v>
      </c>
      <c r="F1018" s="292">
        <v>1000000</v>
      </c>
      <c r="G1018" s="292">
        <v>1000000</v>
      </c>
      <c r="H1018" s="292">
        <v>1000000</v>
      </c>
      <c r="I1018" s="89"/>
      <c r="J1018" s="237"/>
    </row>
    <row r="1019" spans="1:10" s="83" customFormat="1" ht="15.6" x14ac:dyDescent="0.3">
      <c r="A1019" s="290">
        <v>12</v>
      </c>
      <c r="B1019" s="290">
        <v>22020501</v>
      </c>
      <c r="C1019" s="291" t="s">
        <v>3370</v>
      </c>
      <c r="D1019" s="295">
        <v>0</v>
      </c>
      <c r="E1019" s="295">
        <v>0</v>
      </c>
      <c r="F1019" s="295">
        <v>0</v>
      </c>
      <c r="G1019" s="292">
        <v>2000000</v>
      </c>
      <c r="H1019" s="292">
        <v>2000000</v>
      </c>
      <c r="I1019" s="89"/>
      <c r="J1019" s="237"/>
    </row>
    <row r="1020" spans="1:10" s="83" customFormat="1" ht="15.6" x14ac:dyDescent="0.3">
      <c r="A1020" s="290">
        <v>13</v>
      </c>
      <c r="B1020" s="290">
        <v>22020503</v>
      </c>
      <c r="C1020" s="291" t="s">
        <v>3358</v>
      </c>
      <c r="D1020" s="295">
        <v>0</v>
      </c>
      <c r="E1020" s="295">
        <v>0</v>
      </c>
      <c r="F1020" s="295">
        <v>0</v>
      </c>
      <c r="G1020" s="292">
        <v>2000000</v>
      </c>
      <c r="H1020" s="292">
        <v>2000000</v>
      </c>
      <c r="I1020" s="89"/>
      <c r="J1020" s="237"/>
    </row>
    <row r="1021" spans="1:10" s="83" customFormat="1" ht="15.6" x14ac:dyDescent="0.3">
      <c r="A1021" s="290">
        <v>14</v>
      </c>
      <c r="B1021" s="290">
        <v>22020604</v>
      </c>
      <c r="C1021" s="291" t="s">
        <v>3393</v>
      </c>
      <c r="D1021" s="295">
        <v>0</v>
      </c>
      <c r="E1021" s="292">
        <v>9999800</v>
      </c>
      <c r="F1021" s="292">
        <v>10000000</v>
      </c>
      <c r="G1021" s="292">
        <v>5000000</v>
      </c>
      <c r="H1021" s="292">
        <v>3000000</v>
      </c>
      <c r="I1021" s="89"/>
      <c r="J1021" s="237"/>
    </row>
    <row r="1022" spans="1:10" s="83" customFormat="1" ht="15.6" x14ac:dyDescent="0.3">
      <c r="A1022" s="290">
        <v>15</v>
      </c>
      <c r="B1022" s="290">
        <v>22020708</v>
      </c>
      <c r="C1022" s="291" t="s">
        <v>3394</v>
      </c>
      <c r="D1022" s="295">
        <v>0</v>
      </c>
      <c r="E1022" s="292">
        <v>5000000</v>
      </c>
      <c r="F1022" s="292">
        <v>5000000</v>
      </c>
      <c r="G1022" s="292">
        <v>500000</v>
      </c>
      <c r="H1022" s="292">
        <v>500000</v>
      </c>
      <c r="I1022" s="89"/>
      <c r="J1022" s="237"/>
    </row>
    <row r="1023" spans="1:10" s="83" customFormat="1" ht="15.6" x14ac:dyDescent="0.3">
      <c r="A1023" s="290">
        <v>16</v>
      </c>
      <c r="B1023" s="290">
        <v>22020801</v>
      </c>
      <c r="C1023" s="291" t="s">
        <v>3372</v>
      </c>
      <c r="D1023" s="295">
        <v>0</v>
      </c>
      <c r="E1023" s="292">
        <v>1850000</v>
      </c>
      <c r="F1023" s="292">
        <v>2000000</v>
      </c>
      <c r="G1023" s="292">
        <v>3000000</v>
      </c>
      <c r="H1023" s="292">
        <f>3000000-334200</f>
        <v>2665800</v>
      </c>
      <c r="I1023" s="89"/>
      <c r="J1023" s="237"/>
    </row>
    <row r="1024" spans="1:10" s="83" customFormat="1" ht="15.6" x14ac:dyDescent="0.3">
      <c r="A1024" s="290">
        <v>17</v>
      </c>
      <c r="B1024" s="290">
        <v>22020806</v>
      </c>
      <c r="C1024" s="291" t="s">
        <v>3395</v>
      </c>
      <c r="D1024" s="295">
        <v>0</v>
      </c>
      <c r="E1024" s="292">
        <v>950000</v>
      </c>
      <c r="F1024" s="292">
        <v>1000000</v>
      </c>
      <c r="G1024" s="292">
        <v>1000000</v>
      </c>
      <c r="H1024" s="292">
        <v>1000000</v>
      </c>
      <c r="I1024" s="89"/>
      <c r="J1024" s="237"/>
    </row>
    <row r="1025" spans="1:10" s="83" customFormat="1" ht="15.6" x14ac:dyDescent="0.3">
      <c r="A1025" s="290">
        <v>18</v>
      </c>
      <c r="B1025" s="290">
        <v>22020901</v>
      </c>
      <c r="C1025" s="291" t="s">
        <v>3374</v>
      </c>
      <c r="D1025" s="295">
        <v>0</v>
      </c>
      <c r="E1025" s="295">
        <v>0</v>
      </c>
      <c r="F1025" s="292">
        <v>100000</v>
      </c>
      <c r="G1025" s="292">
        <v>20000</v>
      </c>
      <c r="H1025" s="292">
        <v>20000</v>
      </c>
      <c r="I1025" s="89"/>
      <c r="J1025" s="237"/>
    </row>
    <row r="1026" spans="1:10" s="83" customFormat="1" ht="15.6" x14ac:dyDescent="0.3">
      <c r="A1026" s="290">
        <v>19</v>
      </c>
      <c r="B1026" s="290">
        <v>22021001</v>
      </c>
      <c r="C1026" s="291" t="s">
        <v>3360</v>
      </c>
      <c r="D1026" s="292">
        <v>2868930</v>
      </c>
      <c r="E1026" s="292">
        <v>966600</v>
      </c>
      <c r="F1026" s="292">
        <v>1000000</v>
      </c>
      <c r="G1026" s="292">
        <v>2000000</v>
      </c>
      <c r="H1026" s="292">
        <v>2000000</v>
      </c>
      <c r="I1026" s="128"/>
      <c r="J1026" s="237"/>
    </row>
    <row r="1027" spans="1:10" s="83" customFormat="1" ht="15.6" x14ac:dyDescent="0.3">
      <c r="A1027" s="290">
        <v>20</v>
      </c>
      <c r="B1027" s="290">
        <v>22021004</v>
      </c>
      <c r="C1027" s="291" t="s">
        <v>3377</v>
      </c>
      <c r="D1027" s="295">
        <v>0</v>
      </c>
      <c r="E1027" s="295">
        <v>0</v>
      </c>
      <c r="F1027" s="295">
        <v>0</v>
      </c>
      <c r="G1027" s="292">
        <v>12000000</v>
      </c>
      <c r="H1027" s="292">
        <v>2000000</v>
      </c>
      <c r="I1027" s="89"/>
      <c r="J1027" s="302"/>
    </row>
    <row r="1028" spans="1:10" s="83" customFormat="1" ht="15.6" x14ac:dyDescent="0.3">
      <c r="A1028" s="290">
        <v>21</v>
      </c>
      <c r="B1028" s="290">
        <v>22021006</v>
      </c>
      <c r="C1028" s="291" t="s">
        <v>3361</v>
      </c>
      <c r="D1028" s="295">
        <v>0</v>
      </c>
      <c r="E1028" s="292">
        <v>116600</v>
      </c>
      <c r="F1028" s="292">
        <v>500000</v>
      </c>
      <c r="G1028" s="292">
        <v>500000</v>
      </c>
      <c r="H1028" s="292">
        <v>500000</v>
      </c>
      <c r="I1028" s="89"/>
      <c r="J1028" s="237"/>
    </row>
    <row r="1029" spans="1:10" s="83" customFormat="1" ht="15.6" x14ac:dyDescent="0.3">
      <c r="A1029" s="290">
        <v>22</v>
      </c>
      <c r="B1029" s="290">
        <v>22021007</v>
      </c>
      <c r="C1029" s="291" t="s">
        <v>3362</v>
      </c>
      <c r="D1029" s="292">
        <v>2151070</v>
      </c>
      <c r="E1029" s="292">
        <v>1000000</v>
      </c>
      <c r="F1029" s="292">
        <v>1000000</v>
      </c>
      <c r="G1029" s="292">
        <v>2000000</v>
      </c>
      <c r="H1029" s="292">
        <v>2000000</v>
      </c>
      <c r="I1029" s="89"/>
      <c r="J1029" s="237"/>
    </row>
    <row r="1030" spans="1:10" s="83" customFormat="1" ht="15.6" x14ac:dyDescent="0.3">
      <c r="A1030" s="678" t="s">
        <v>365</v>
      </c>
      <c r="B1030" s="678"/>
      <c r="C1030" s="678"/>
      <c r="D1030" s="293">
        <v>25100000</v>
      </c>
      <c r="E1030" s="293">
        <v>36732800</v>
      </c>
      <c r="F1030" s="293">
        <v>40000000</v>
      </c>
      <c r="G1030" s="293">
        <v>50000000</v>
      </c>
      <c r="H1030" s="293">
        <f>SUM(H1008:H1029)</f>
        <v>34665800</v>
      </c>
      <c r="I1030" s="89"/>
      <c r="J1030" s="237"/>
    </row>
    <row r="1031" spans="1:10" s="83" customFormat="1" ht="15.6" x14ac:dyDescent="0.3">
      <c r="A1031" s="288">
        <v>6</v>
      </c>
      <c r="B1031" s="288">
        <v>32600300100</v>
      </c>
      <c r="C1031" s="677" t="s">
        <v>2955</v>
      </c>
      <c r="D1031" s="677"/>
      <c r="E1031" s="677"/>
      <c r="F1031" s="677"/>
      <c r="G1031" s="677"/>
      <c r="H1031" s="677"/>
      <c r="I1031" s="677"/>
      <c r="J1031" s="677"/>
    </row>
    <row r="1032" spans="1:10" s="83" customFormat="1" ht="15.6" x14ac:dyDescent="0.3">
      <c r="A1032" s="290">
        <v>1</v>
      </c>
      <c r="B1032" s="290">
        <v>22020102</v>
      </c>
      <c r="C1032" s="291" t="s">
        <v>3349</v>
      </c>
      <c r="D1032" s="292">
        <v>1191666.6299999999</v>
      </c>
      <c r="E1032" s="292">
        <v>1779309.6</v>
      </c>
      <c r="F1032" s="292">
        <v>2036000</v>
      </c>
      <c r="G1032" s="292">
        <v>2036000</v>
      </c>
      <c r="H1032" s="292">
        <v>2036000</v>
      </c>
      <c r="I1032" s="98"/>
      <c r="J1032" s="237"/>
    </row>
    <row r="1033" spans="1:10" s="83" customFormat="1" ht="15.6" x14ac:dyDescent="0.3">
      <c r="A1033" s="290">
        <v>2</v>
      </c>
      <c r="B1033" s="290">
        <v>22020202</v>
      </c>
      <c r="C1033" s="291" t="s">
        <v>3350</v>
      </c>
      <c r="D1033" s="292">
        <v>366666.63</v>
      </c>
      <c r="E1033" s="292">
        <v>461200</v>
      </c>
      <c r="F1033" s="292">
        <v>600000</v>
      </c>
      <c r="G1033" s="292">
        <v>600000</v>
      </c>
      <c r="H1033" s="292">
        <v>600000</v>
      </c>
      <c r="I1033" s="85"/>
      <c r="J1033" s="237"/>
    </row>
    <row r="1034" spans="1:10" s="83" customFormat="1" ht="16.8" x14ac:dyDescent="0.3">
      <c r="A1034" s="290">
        <v>3</v>
      </c>
      <c r="B1034" s="290">
        <v>22020301</v>
      </c>
      <c r="C1034" s="291" t="s">
        <v>3352</v>
      </c>
      <c r="D1034" s="292">
        <v>366666.63</v>
      </c>
      <c r="E1034" s="292">
        <v>222400</v>
      </c>
      <c r="F1034" s="292">
        <v>600000</v>
      </c>
      <c r="G1034" s="292">
        <v>600000</v>
      </c>
      <c r="H1034" s="292">
        <v>600000</v>
      </c>
      <c r="I1034" s="11"/>
      <c r="J1034" s="237"/>
    </row>
    <row r="1035" spans="1:10" s="83" customFormat="1" ht="15.6" x14ac:dyDescent="0.3">
      <c r="A1035" s="290">
        <v>4</v>
      </c>
      <c r="B1035" s="290">
        <v>22020305</v>
      </c>
      <c r="C1035" s="291" t="s">
        <v>3355</v>
      </c>
      <c r="D1035" s="292">
        <v>183333.26</v>
      </c>
      <c r="E1035" s="292">
        <v>397200</v>
      </c>
      <c r="F1035" s="292">
        <v>400000</v>
      </c>
      <c r="G1035" s="292">
        <v>400000</v>
      </c>
      <c r="H1035" s="292">
        <v>400000</v>
      </c>
      <c r="I1035" s="11"/>
      <c r="J1035" s="237"/>
    </row>
    <row r="1036" spans="1:10" s="83" customFormat="1" ht="16.8" x14ac:dyDescent="0.3">
      <c r="A1036" s="290">
        <v>5</v>
      </c>
      <c r="B1036" s="290">
        <v>22020401</v>
      </c>
      <c r="C1036" s="291" t="s">
        <v>3356</v>
      </c>
      <c r="D1036" s="292">
        <v>825000</v>
      </c>
      <c r="E1036" s="292">
        <v>576000</v>
      </c>
      <c r="F1036" s="292">
        <v>1000000</v>
      </c>
      <c r="G1036" s="292">
        <v>1000000</v>
      </c>
      <c r="H1036" s="292">
        <v>1000000</v>
      </c>
      <c r="I1036" s="11"/>
      <c r="J1036" s="237"/>
    </row>
    <row r="1037" spans="1:10" s="83" customFormat="1" ht="15.6" x14ac:dyDescent="0.3">
      <c r="A1037" s="290">
        <v>6</v>
      </c>
      <c r="B1037" s="290">
        <v>22020402</v>
      </c>
      <c r="C1037" s="291" t="s">
        <v>3366</v>
      </c>
      <c r="D1037" s="292">
        <v>366666.63</v>
      </c>
      <c r="E1037" s="292">
        <v>110160</v>
      </c>
      <c r="F1037" s="292">
        <v>500000</v>
      </c>
      <c r="G1037" s="292">
        <v>500000</v>
      </c>
      <c r="H1037" s="292">
        <v>500000</v>
      </c>
      <c r="I1037" s="11"/>
      <c r="J1037" s="237"/>
    </row>
    <row r="1038" spans="1:10" s="83" customFormat="1" ht="15.6" x14ac:dyDescent="0.3">
      <c r="A1038" s="290">
        <v>7</v>
      </c>
      <c r="B1038" s="290">
        <v>22020503</v>
      </c>
      <c r="C1038" s="291" t="s">
        <v>3358</v>
      </c>
      <c r="D1038" s="292">
        <v>458333.37</v>
      </c>
      <c r="E1038" s="292">
        <v>453600</v>
      </c>
      <c r="F1038" s="292">
        <v>500000</v>
      </c>
      <c r="G1038" s="292">
        <v>3000000</v>
      </c>
      <c r="H1038" s="292">
        <f>3000000-750000</f>
        <v>2250000</v>
      </c>
      <c r="I1038" s="11"/>
      <c r="J1038" s="237"/>
    </row>
    <row r="1039" spans="1:10" s="83" customFormat="1" ht="15.6" x14ac:dyDescent="0.3">
      <c r="A1039" s="290">
        <v>8</v>
      </c>
      <c r="B1039" s="290">
        <v>22020605</v>
      </c>
      <c r="C1039" s="291" t="s">
        <v>3388</v>
      </c>
      <c r="D1039" s="292">
        <v>242000</v>
      </c>
      <c r="E1039" s="292">
        <v>147240</v>
      </c>
      <c r="F1039" s="292">
        <v>264000</v>
      </c>
      <c r="G1039" s="292">
        <v>264000</v>
      </c>
      <c r="H1039" s="292">
        <v>264000</v>
      </c>
      <c r="I1039" s="11"/>
      <c r="J1039" s="237"/>
    </row>
    <row r="1040" spans="1:10" s="83" customFormat="1" ht="15.6" x14ac:dyDescent="0.3">
      <c r="A1040" s="290">
        <v>9</v>
      </c>
      <c r="B1040" s="290">
        <v>22020703</v>
      </c>
      <c r="C1040" s="291" t="s">
        <v>3396</v>
      </c>
      <c r="D1040" s="292">
        <v>275000</v>
      </c>
      <c r="E1040" s="292">
        <v>175000</v>
      </c>
      <c r="F1040" s="292">
        <v>400000</v>
      </c>
      <c r="G1040" s="292">
        <v>400000</v>
      </c>
      <c r="H1040" s="292">
        <v>400000</v>
      </c>
      <c r="I1040" s="11"/>
      <c r="J1040" s="237"/>
    </row>
    <row r="1041" spans="1:10" s="83" customFormat="1" ht="15.6" x14ac:dyDescent="0.3">
      <c r="A1041" s="290">
        <v>10</v>
      </c>
      <c r="B1041" s="290">
        <v>22021001</v>
      </c>
      <c r="C1041" s="291" t="s">
        <v>3360</v>
      </c>
      <c r="D1041" s="292">
        <v>183333.37</v>
      </c>
      <c r="E1041" s="292">
        <v>61200</v>
      </c>
      <c r="F1041" s="292">
        <v>200000</v>
      </c>
      <c r="G1041" s="292">
        <v>200000</v>
      </c>
      <c r="H1041" s="292">
        <v>200000</v>
      </c>
      <c r="I1041" s="11"/>
      <c r="J1041" s="237"/>
    </row>
    <row r="1042" spans="1:10" s="83" customFormat="1" ht="15.6" x14ac:dyDescent="0.3">
      <c r="A1042" s="290">
        <v>11</v>
      </c>
      <c r="B1042" s="290">
        <v>22021003</v>
      </c>
      <c r="C1042" s="291" t="s">
        <v>3376</v>
      </c>
      <c r="D1042" s="292">
        <v>275000</v>
      </c>
      <c r="E1042" s="292">
        <v>175000</v>
      </c>
      <c r="F1042" s="292">
        <v>400000</v>
      </c>
      <c r="G1042" s="292">
        <v>400000</v>
      </c>
      <c r="H1042" s="292">
        <v>400000</v>
      </c>
      <c r="I1042" s="11"/>
      <c r="J1042" s="237"/>
    </row>
    <row r="1043" spans="1:10" s="83" customFormat="1" ht="15.6" x14ac:dyDescent="0.3">
      <c r="A1043" s="290">
        <v>12</v>
      </c>
      <c r="B1043" s="290">
        <v>22021006</v>
      </c>
      <c r="C1043" s="291" t="s">
        <v>3361</v>
      </c>
      <c r="D1043" s="292">
        <v>183333.37</v>
      </c>
      <c r="E1043" s="292">
        <v>116662</v>
      </c>
      <c r="F1043" s="292">
        <v>200000</v>
      </c>
      <c r="G1043" s="292">
        <v>200000</v>
      </c>
      <c r="H1043" s="292">
        <v>200000</v>
      </c>
      <c r="I1043" s="11"/>
      <c r="J1043" s="237"/>
    </row>
    <row r="1044" spans="1:10" s="83" customFormat="1" ht="15.6" x14ac:dyDescent="0.3">
      <c r="A1044" s="290">
        <v>13</v>
      </c>
      <c r="B1044" s="290">
        <v>22021058</v>
      </c>
      <c r="C1044" s="291" t="s">
        <v>3397</v>
      </c>
      <c r="D1044" s="292">
        <v>733333.37</v>
      </c>
      <c r="E1044" s="292">
        <v>725028.4</v>
      </c>
      <c r="F1044" s="292">
        <v>900000</v>
      </c>
      <c r="G1044" s="292">
        <v>900000</v>
      </c>
      <c r="H1044" s="292">
        <v>900000</v>
      </c>
      <c r="I1044" s="11"/>
      <c r="J1044" s="237"/>
    </row>
    <row r="1045" spans="1:10" s="83" customFormat="1" ht="15.6" x14ac:dyDescent="0.3">
      <c r="A1045" s="290">
        <v>14</v>
      </c>
      <c r="B1045" s="290">
        <v>41040105</v>
      </c>
      <c r="C1045" s="291" t="s">
        <v>3382</v>
      </c>
      <c r="D1045" s="292">
        <v>91666.74</v>
      </c>
      <c r="E1045" s="295">
        <v>0</v>
      </c>
      <c r="F1045" s="295">
        <v>0</v>
      </c>
      <c r="G1045" s="295">
        <v>0</v>
      </c>
      <c r="H1045" s="295">
        <v>0</v>
      </c>
      <c r="I1045" s="11"/>
      <c r="J1045" s="237"/>
    </row>
    <row r="1046" spans="1:10" s="83" customFormat="1" ht="15.6" x14ac:dyDescent="0.3">
      <c r="A1046" s="678" t="s">
        <v>365</v>
      </c>
      <c r="B1046" s="678"/>
      <c r="C1046" s="678"/>
      <c r="D1046" s="293">
        <v>5742000</v>
      </c>
      <c r="E1046" s="293">
        <v>5400000</v>
      </c>
      <c r="F1046" s="293">
        <v>8000000</v>
      </c>
      <c r="G1046" s="293">
        <v>10500000</v>
      </c>
      <c r="H1046" s="293">
        <f>SUM(H1032:H1045)</f>
        <v>9750000</v>
      </c>
      <c r="I1046" s="11"/>
      <c r="J1046" s="237"/>
    </row>
    <row r="1047" spans="1:10" s="83" customFormat="1" ht="15.6" x14ac:dyDescent="0.3">
      <c r="A1047" s="288">
        <v>7</v>
      </c>
      <c r="B1047" s="288">
        <v>32605200100</v>
      </c>
      <c r="C1047" s="677" t="s">
        <v>409</v>
      </c>
      <c r="D1047" s="677"/>
      <c r="E1047" s="677"/>
      <c r="F1047" s="677"/>
      <c r="G1047" s="677"/>
      <c r="H1047" s="677"/>
      <c r="I1047" s="677"/>
      <c r="J1047" s="677"/>
    </row>
    <row r="1048" spans="1:10" s="83" customFormat="1" ht="15.6" x14ac:dyDescent="0.3">
      <c r="A1048" s="290">
        <v>1</v>
      </c>
      <c r="B1048" s="290">
        <v>22020102</v>
      </c>
      <c r="C1048" s="291" t="s">
        <v>3349</v>
      </c>
      <c r="D1048" s="292">
        <v>3850000</v>
      </c>
      <c r="E1048" s="292">
        <v>5472000</v>
      </c>
      <c r="F1048" s="292">
        <v>10000000</v>
      </c>
      <c r="G1048" s="292">
        <v>10000000</v>
      </c>
      <c r="H1048" s="292">
        <v>10000000</v>
      </c>
      <c r="I1048" s="85"/>
      <c r="J1048" s="237"/>
    </row>
    <row r="1049" spans="1:10" s="83" customFormat="1" ht="15.6" x14ac:dyDescent="0.3">
      <c r="A1049" s="290">
        <v>2</v>
      </c>
      <c r="B1049" s="290">
        <v>22020201</v>
      </c>
      <c r="C1049" s="291" t="s">
        <v>3363</v>
      </c>
      <c r="D1049" s="292">
        <v>1800000</v>
      </c>
      <c r="E1049" s="292">
        <v>3100000</v>
      </c>
      <c r="F1049" s="292">
        <v>4000000</v>
      </c>
      <c r="G1049" s="292">
        <v>4000000</v>
      </c>
      <c r="H1049" s="292">
        <v>4000000</v>
      </c>
      <c r="I1049" s="11"/>
      <c r="J1049" s="237"/>
    </row>
    <row r="1050" spans="1:10" s="83" customFormat="1" ht="15.6" x14ac:dyDescent="0.3">
      <c r="A1050" s="290">
        <v>3</v>
      </c>
      <c r="B1050" s="290">
        <v>22020202</v>
      </c>
      <c r="C1050" s="291" t="s">
        <v>3350</v>
      </c>
      <c r="D1050" s="292">
        <v>2350000</v>
      </c>
      <c r="E1050" s="292">
        <v>2500000</v>
      </c>
      <c r="F1050" s="292">
        <v>4000000</v>
      </c>
      <c r="G1050" s="292">
        <v>4000000</v>
      </c>
      <c r="H1050" s="292">
        <v>2600000</v>
      </c>
      <c r="I1050" s="11"/>
      <c r="J1050" s="237"/>
    </row>
    <row r="1051" spans="1:10" s="83" customFormat="1" ht="16.8" x14ac:dyDescent="0.3">
      <c r="A1051" s="290">
        <v>4</v>
      </c>
      <c r="B1051" s="290">
        <v>22020301</v>
      </c>
      <c r="C1051" s="291" t="s">
        <v>3352</v>
      </c>
      <c r="D1051" s="292">
        <v>2400000</v>
      </c>
      <c r="E1051" s="292">
        <v>2300000</v>
      </c>
      <c r="F1051" s="292">
        <v>3000000</v>
      </c>
      <c r="G1051" s="292">
        <v>3000000</v>
      </c>
      <c r="H1051" s="292">
        <v>3000000</v>
      </c>
      <c r="I1051" s="11"/>
      <c r="J1051" s="237"/>
    </row>
    <row r="1052" spans="1:10" s="83" customFormat="1" ht="15.6" x14ac:dyDescent="0.3">
      <c r="A1052" s="290">
        <v>5</v>
      </c>
      <c r="B1052" s="290">
        <v>22020305</v>
      </c>
      <c r="C1052" s="291" t="s">
        <v>3355</v>
      </c>
      <c r="D1052" s="292">
        <v>2150000</v>
      </c>
      <c r="E1052" s="292">
        <v>2100000</v>
      </c>
      <c r="F1052" s="292">
        <v>3000000</v>
      </c>
      <c r="G1052" s="292">
        <v>3000000</v>
      </c>
      <c r="H1052" s="292">
        <v>3000000</v>
      </c>
      <c r="I1052" s="11"/>
      <c r="J1052" s="237"/>
    </row>
    <row r="1053" spans="1:10" s="83" customFormat="1" ht="16.8" x14ac:dyDescent="0.3">
      <c r="A1053" s="290">
        <v>6</v>
      </c>
      <c r="B1053" s="290">
        <v>22020401</v>
      </c>
      <c r="C1053" s="291" t="s">
        <v>3356</v>
      </c>
      <c r="D1053" s="292">
        <v>1225000</v>
      </c>
      <c r="E1053" s="292">
        <v>950000</v>
      </c>
      <c r="F1053" s="292">
        <v>2000000</v>
      </c>
      <c r="G1053" s="292">
        <v>3000000</v>
      </c>
      <c r="H1053" s="292">
        <v>3000000</v>
      </c>
      <c r="I1053" s="11"/>
      <c r="J1053" s="237"/>
    </row>
    <row r="1054" spans="1:10" s="83" customFormat="1" ht="15.6" x14ac:dyDescent="0.3">
      <c r="A1054" s="290">
        <v>7</v>
      </c>
      <c r="B1054" s="290">
        <v>22020402</v>
      </c>
      <c r="C1054" s="291" t="s">
        <v>3366</v>
      </c>
      <c r="D1054" s="292">
        <v>1225000</v>
      </c>
      <c r="E1054" s="292">
        <v>1450000</v>
      </c>
      <c r="F1054" s="292">
        <v>2000000</v>
      </c>
      <c r="G1054" s="292">
        <v>2000000</v>
      </c>
      <c r="H1054" s="292">
        <v>2000000</v>
      </c>
      <c r="I1054" s="11"/>
      <c r="J1054" s="237"/>
    </row>
    <row r="1055" spans="1:10" s="83" customFormat="1" ht="15.6" x14ac:dyDescent="0.3">
      <c r="A1055" s="290">
        <v>8</v>
      </c>
      <c r="B1055" s="290">
        <v>22020501</v>
      </c>
      <c r="C1055" s="291" t="s">
        <v>3370</v>
      </c>
      <c r="D1055" s="292">
        <v>2975000</v>
      </c>
      <c r="E1055" s="292">
        <v>4712000</v>
      </c>
      <c r="F1055" s="292">
        <v>6000000</v>
      </c>
      <c r="G1055" s="292">
        <v>5000000</v>
      </c>
      <c r="H1055" s="292">
        <v>5000000</v>
      </c>
      <c r="I1055" s="564"/>
      <c r="J1055" s="237"/>
    </row>
    <row r="1056" spans="1:10" s="83" customFormat="1" ht="15.6" x14ac:dyDescent="0.3">
      <c r="A1056" s="290">
        <v>9</v>
      </c>
      <c r="B1056" s="290">
        <v>22021001</v>
      </c>
      <c r="C1056" s="291" t="s">
        <v>3360</v>
      </c>
      <c r="D1056" s="292">
        <v>1425000</v>
      </c>
      <c r="E1056" s="292">
        <v>862000</v>
      </c>
      <c r="F1056" s="292">
        <v>2000000</v>
      </c>
      <c r="G1056" s="292">
        <v>2000000</v>
      </c>
      <c r="H1056" s="292">
        <v>2000000</v>
      </c>
      <c r="I1056" s="11"/>
      <c r="J1056" s="237"/>
    </row>
    <row r="1057" spans="1:11" s="83" customFormat="1" ht="15.6" x14ac:dyDescent="0.3">
      <c r="A1057" s="290">
        <v>10</v>
      </c>
      <c r="B1057" s="290">
        <v>22021007</v>
      </c>
      <c r="C1057" s="291" t="s">
        <v>3362</v>
      </c>
      <c r="D1057" s="292">
        <v>1525000</v>
      </c>
      <c r="E1057" s="292">
        <v>1150000</v>
      </c>
      <c r="F1057" s="292">
        <v>2000000</v>
      </c>
      <c r="G1057" s="292">
        <v>2000000</v>
      </c>
      <c r="H1057" s="292">
        <v>2000000</v>
      </c>
      <c r="I1057" s="11"/>
      <c r="J1057" s="237"/>
    </row>
    <row r="1058" spans="1:11" s="83" customFormat="1" ht="15.6" x14ac:dyDescent="0.3">
      <c r="A1058" s="678" t="s">
        <v>365</v>
      </c>
      <c r="B1058" s="678"/>
      <c r="C1058" s="678"/>
      <c r="D1058" s="293">
        <v>20925000</v>
      </c>
      <c r="E1058" s="293">
        <v>24596000</v>
      </c>
      <c r="F1058" s="293">
        <v>38000000</v>
      </c>
      <c r="G1058" s="293">
        <v>38000000</v>
      </c>
      <c r="H1058" s="293">
        <f>SUM(H1048:H1057)</f>
        <v>36600000</v>
      </c>
      <c r="I1058" s="11"/>
      <c r="J1058" s="237"/>
    </row>
    <row r="1059" spans="1:11" s="83" customFormat="1" ht="15.6" x14ac:dyDescent="0.3">
      <c r="A1059" s="288">
        <v>8</v>
      </c>
      <c r="B1059" s="288">
        <v>32605200200</v>
      </c>
      <c r="C1059" s="677" t="s">
        <v>2997</v>
      </c>
      <c r="D1059" s="677"/>
      <c r="E1059" s="677"/>
      <c r="F1059" s="677"/>
      <c r="G1059" s="677"/>
      <c r="H1059" s="677"/>
      <c r="I1059" s="677"/>
      <c r="J1059" s="677"/>
    </row>
    <row r="1060" spans="1:11" s="83" customFormat="1" ht="15.6" x14ac:dyDescent="0.3">
      <c r="A1060" s="290">
        <v>1</v>
      </c>
      <c r="B1060" s="290">
        <v>22020102</v>
      </c>
      <c r="C1060" s="291" t="s">
        <v>3349</v>
      </c>
      <c r="D1060" s="292">
        <v>3100000</v>
      </c>
      <c r="E1060" s="292">
        <v>3613000</v>
      </c>
      <c r="F1060" s="292">
        <v>5000000</v>
      </c>
      <c r="G1060" s="292">
        <v>8000000</v>
      </c>
      <c r="H1060" s="292">
        <v>9400000</v>
      </c>
      <c r="I1060" s="11"/>
      <c r="J1060" s="237"/>
    </row>
    <row r="1061" spans="1:11" s="83" customFormat="1" ht="15.6" x14ac:dyDescent="0.3">
      <c r="A1061" s="290">
        <v>2</v>
      </c>
      <c r="B1061" s="290">
        <v>22020201</v>
      </c>
      <c r="C1061" s="291" t="s">
        <v>3363</v>
      </c>
      <c r="D1061" s="292">
        <v>860000</v>
      </c>
      <c r="E1061" s="292">
        <v>700000</v>
      </c>
      <c r="F1061" s="292">
        <v>1000000</v>
      </c>
      <c r="G1061" s="292">
        <v>2000000</v>
      </c>
      <c r="H1061" s="292">
        <v>4000000</v>
      </c>
      <c r="I1061" s="11"/>
      <c r="J1061" s="237"/>
    </row>
    <row r="1062" spans="1:11" s="83" customFormat="1" ht="15.6" x14ac:dyDescent="0.3">
      <c r="A1062" s="290">
        <v>3</v>
      </c>
      <c r="B1062" s="290">
        <v>22020202</v>
      </c>
      <c r="C1062" s="291" t="s">
        <v>3350</v>
      </c>
      <c r="D1062" s="292">
        <v>800000</v>
      </c>
      <c r="E1062" s="292">
        <v>750000</v>
      </c>
      <c r="F1062" s="292">
        <v>1000000</v>
      </c>
      <c r="G1062" s="292">
        <v>2000000</v>
      </c>
      <c r="H1062" s="292">
        <v>2600000</v>
      </c>
      <c r="I1062" s="11"/>
      <c r="J1062" s="237"/>
    </row>
    <row r="1063" spans="1:11" s="83" customFormat="1" ht="16.8" x14ac:dyDescent="0.3">
      <c r="A1063" s="290">
        <v>4</v>
      </c>
      <c r="B1063" s="290">
        <v>22020301</v>
      </c>
      <c r="C1063" s="291" t="s">
        <v>3352</v>
      </c>
      <c r="D1063" s="292">
        <v>1425000</v>
      </c>
      <c r="E1063" s="292">
        <v>1300000</v>
      </c>
      <c r="F1063" s="292">
        <v>2000000</v>
      </c>
      <c r="G1063" s="292">
        <v>1000000</v>
      </c>
      <c r="H1063" s="292">
        <v>3000000</v>
      </c>
      <c r="I1063" s="167"/>
      <c r="J1063" s="237"/>
    </row>
    <row r="1064" spans="1:11" s="83" customFormat="1" ht="15.6" x14ac:dyDescent="0.3">
      <c r="A1064" s="290">
        <v>5</v>
      </c>
      <c r="B1064" s="290">
        <v>22020305</v>
      </c>
      <c r="C1064" s="291" t="s">
        <v>3355</v>
      </c>
      <c r="D1064" s="292">
        <v>910000</v>
      </c>
      <c r="E1064" s="292">
        <v>500000</v>
      </c>
      <c r="F1064" s="292">
        <v>1000000</v>
      </c>
      <c r="G1064" s="292">
        <v>2000000</v>
      </c>
      <c r="H1064" s="292">
        <v>3000000</v>
      </c>
      <c r="I1064" s="127"/>
      <c r="J1064" s="237"/>
    </row>
    <row r="1065" spans="1:11" s="83" customFormat="1" ht="16.8" x14ac:dyDescent="0.3">
      <c r="A1065" s="290">
        <v>6</v>
      </c>
      <c r="B1065" s="290">
        <v>22020401</v>
      </c>
      <c r="C1065" s="291" t="s">
        <v>3356</v>
      </c>
      <c r="D1065" s="292">
        <v>1200000</v>
      </c>
      <c r="E1065" s="292">
        <v>1050000</v>
      </c>
      <c r="F1065" s="292">
        <v>2000000</v>
      </c>
      <c r="G1065" s="292">
        <v>2000000</v>
      </c>
      <c r="H1065" s="292">
        <v>3000000</v>
      </c>
      <c r="I1065" s="128"/>
      <c r="J1065" s="237"/>
    </row>
    <row r="1066" spans="1:11" s="83" customFormat="1" ht="15.6" x14ac:dyDescent="0.3">
      <c r="A1066" s="290">
        <v>7</v>
      </c>
      <c r="B1066" s="290">
        <v>22020402</v>
      </c>
      <c r="C1066" s="291" t="s">
        <v>3366</v>
      </c>
      <c r="D1066" s="292">
        <v>1200000</v>
      </c>
      <c r="E1066" s="292">
        <v>1312000</v>
      </c>
      <c r="F1066" s="292">
        <v>2000000</v>
      </c>
      <c r="G1066" s="292">
        <v>2000000</v>
      </c>
      <c r="H1066" s="292">
        <v>2000000</v>
      </c>
      <c r="I1066" s="128"/>
      <c r="J1066" s="237"/>
    </row>
    <row r="1067" spans="1:11" s="83" customFormat="1" ht="15.6" x14ac:dyDescent="0.3">
      <c r="A1067" s="290">
        <v>8</v>
      </c>
      <c r="B1067" s="290">
        <v>22020501</v>
      </c>
      <c r="C1067" s="291" t="s">
        <v>3370</v>
      </c>
      <c r="D1067" s="292">
        <v>1325000</v>
      </c>
      <c r="E1067" s="292">
        <v>900000</v>
      </c>
      <c r="F1067" s="292">
        <v>2000000</v>
      </c>
      <c r="G1067" s="292">
        <v>2000000</v>
      </c>
      <c r="H1067" s="292">
        <v>5000000</v>
      </c>
      <c r="I1067" s="128"/>
      <c r="J1067" s="237"/>
    </row>
    <row r="1068" spans="1:11" s="83" customFormat="1" ht="15.6" x14ac:dyDescent="0.3">
      <c r="A1068" s="290">
        <v>9</v>
      </c>
      <c r="B1068" s="290">
        <v>22021001</v>
      </c>
      <c r="C1068" s="291" t="s">
        <v>3360</v>
      </c>
      <c r="D1068" s="292">
        <v>1300000</v>
      </c>
      <c r="E1068" s="292">
        <v>1100000</v>
      </c>
      <c r="F1068" s="292">
        <v>2000000</v>
      </c>
      <c r="G1068" s="292">
        <v>2000000</v>
      </c>
      <c r="H1068" s="292">
        <v>2000000</v>
      </c>
      <c r="I1068" s="128"/>
      <c r="J1068" s="237"/>
    </row>
    <row r="1069" spans="1:11" s="83" customFormat="1" ht="15.6" x14ac:dyDescent="0.3">
      <c r="A1069" s="290">
        <v>10</v>
      </c>
      <c r="B1069" s="290">
        <v>22021007</v>
      </c>
      <c r="C1069" s="291" t="s">
        <v>3362</v>
      </c>
      <c r="D1069" s="292">
        <v>1325000</v>
      </c>
      <c r="E1069" s="292">
        <v>1375000</v>
      </c>
      <c r="F1069" s="292">
        <v>2000000</v>
      </c>
      <c r="G1069" s="292">
        <v>2000000</v>
      </c>
      <c r="H1069" s="292">
        <v>2000000</v>
      </c>
      <c r="I1069" s="128"/>
      <c r="J1069" s="237"/>
      <c r="K1069" s="163"/>
    </row>
    <row r="1070" spans="1:11" s="83" customFormat="1" ht="15.6" x14ac:dyDescent="0.3">
      <c r="A1070" s="678" t="s">
        <v>365</v>
      </c>
      <c r="B1070" s="678"/>
      <c r="C1070" s="678"/>
      <c r="D1070" s="293">
        <v>13445000</v>
      </c>
      <c r="E1070" s="293">
        <v>12600000</v>
      </c>
      <c r="F1070" s="293">
        <v>20000000</v>
      </c>
      <c r="G1070" s="293">
        <v>25000000</v>
      </c>
      <c r="H1070" s="293">
        <f>SUM(H1060:H1069)</f>
        <v>36000000</v>
      </c>
      <c r="I1070" s="128"/>
      <c r="J1070" s="237"/>
    </row>
    <row r="1071" spans="1:11" s="83" customFormat="1" ht="15.6" x14ac:dyDescent="0.3">
      <c r="A1071" s="288">
        <v>9</v>
      </c>
      <c r="B1071" s="288">
        <v>32605200300</v>
      </c>
      <c r="C1071" s="677" t="s">
        <v>2968</v>
      </c>
      <c r="D1071" s="677"/>
      <c r="E1071" s="677"/>
      <c r="F1071" s="677"/>
      <c r="G1071" s="677"/>
      <c r="H1071" s="677"/>
      <c r="I1071" s="677"/>
      <c r="J1071" s="677"/>
    </row>
    <row r="1072" spans="1:11" s="83" customFormat="1" ht="15.6" x14ac:dyDescent="0.3">
      <c r="A1072" s="290">
        <v>1</v>
      </c>
      <c r="B1072" s="290">
        <v>22020102</v>
      </c>
      <c r="C1072" s="291" t="s">
        <v>3349</v>
      </c>
      <c r="D1072" s="292">
        <v>1600000</v>
      </c>
      <c r="E1072" s="292">
        <v>1100000</v>
      </c>
      <c r="F1072" s="292">
        <v>2000000</v>
      </c>
      <c r="G1072" s="292">
        <v>2000000</v>
      </c>
      <c r="H1072" s="292">
        <v>2000000</v>
      </c>
      <c r="I1072" s="128"/>
      <c r="J1072" s="237"/>
    </row>
    <row r="1073" spans="1:10" s="83" customFormat="1" ht="15.6" x14ac:dyDescent="0.3">
      <c r="A1073" s="290">
        <v>2</v>
      </c>
      <c r="B1073" s="290">
        <v>22020201</v>
      </c>
      <c r="C1073" s="291" t="s">
        <v>3363</v>
      </c>
      <c r="D1073" s="292">
        <v>3000000</v>
      </c>
      <c r="E1073" s="292">
        <v>2045000</v>
      </c>
      <c r="F1073" s="292">
        <v>3000000</v>
      </c>
      <c r="G1073" s="292">
        <v>3000000</v>
      </c>
      <c r="H1073" s="292">
        <v>3000000</v>
      </c>
      <c r="I1073" s="98"/>
      <c r="J1073" s="237"/>
    </row>
    <row r="1074" spans="1:10" s="83" customFormat="1" ht="16.8" x14ac:dyDescent="0.3">
      <c r="A1074" s="290">
        <v>3</v>
      </c>
      <c r="B1074" s="290">
        <v>22020301</v>
      </c>
      <c r="C1074" s="291" t="s">
        <v>3352</v>
      </c>
      <c r="D1074" s="292">
        <v>1200000</v>
      </c>
      <c r="E1074" s="292">
        <v>1200000</v>
      </c>
      <c r="F1074" s="292">
        <v>2000000</v>
      </c>
      <c r="G1074" s="292">
        <v>2000000</v>
      </c>
      <c r="H1074" s="292">
        <v>2000000</v>
      </c>
      <c r="I1074" s="84"/>
      <c r="J1074" s="237"/>
    </row>
    <row r="1075" spans="1:10" s="83" customFormat="1" ht="16.8" x14ac:dyDescent="0.3">
      <c r="A1075" s="290">
        <v>4</v>
      </c>
      <c r="B1075" s="290">
        <v>22020401</v>
      </c>
      <c r="C1075" s="291" t="s">
        <v>3356</v>
      </c>
      <c r="D1075" s="292">
        <v>1400000</v>
      </c>
      <c r="E1075" s="292">
        <v>1430000</v>
      </c>
      <c r="F1075" s="292">
        <v>2000000</v>
      </c>
      <c r="G1075" s="292">
        <v>2000000</v>
      </c>
      <c r="H1075" s="292">
        <v>1500000</v>
      </c>
      <c r="I1075" s="89"/>
      <c r="J1075" s="237"/>
    </row>
    <row r="1076" spans="1:10" s="83" customFormat="1" ht="15.6" x14ac:dyDescent="0.3">
      <c r="A1076" s="290">
        <v>5</v>
      </c>
      <c r="B1076" s="290">
        <v>22020501</v>
      </c>
      <c r="C1076" s="291" t="s">
        <v>3370</v>
      </c>
      <c r="D1076" s="292">
        <v>1600000</v>
      </c>
      <c r="E1076" s="292">
        <v>1200000</v>
      </c>
      <c r="F1076" s="292">
        <v>2000000</v>
      </c>
      <c r="G1076" s="292">
        <v>2000000</v>
      </c>
      <c r="H1076" s="292">
        <v>2000000</v>
      </c>
      <c r="I1076" s="89"/>
      <c r="J1076" s="237"/>
    </row>
    <row r="1077" spans="1:10" s="83" customFormat="1" ht="15.6" x14ac:dyDescent="0.3">
      <c r="A1077" s="290">
        <v>6</v>
      </c>
      <c r="B1077" s="290">
        <v>22021001</v>
      </c>
      <c r="C1077" s="291" t="s">
        <v>3360</v>
      </c>
      <c r="D1077" s="292">
        <v>1080000</v>
      </c>
      <c r="E1077" s="292">
        <v>1050000</v>
      </c>
      <c r="F1077" s="292">
        <v>1000000</v>
      </c>
      <c r="G1077" s="292">
        <v>1000000</v>
      </c>
      <c r="H1077" s="292">
        <v>1000000</v>
      </c>
      <c r="I1077" s="89"/>
      <c r="J1077" s="237"/>
    </row>
    <row r="1078" spans="1:10" s="83" customFormat="1" ht="15.6" x14ac:dyDescent="0.3">
      <c r="A1078" s="290">
        <v>7</v>
      </c>
      <c r="B1078" s="290">
        <v>22021007</v>
      </c>
      <c r="C1078" s="291" t="s">
        <v>3362</v>
      </c>
      <c r="D1078" s="292">
        <v>800000</v>
      </c>
      <c r="E1078" s="292">
        <v>975000</v>
      </c>
      <c r="F1078" s="292">
        <v>2000000</v>
      </c>
      <c r="G1078" s="292">
        <v>2000000</v>
      </c>
      <c r="H1078" s="292">
        <v>2000000</v>
      </c>
      <c r="I1078" s="89"/>
      <c r="J1078" s="237"/>
    </row>
    <row r="1079" spans="1:10" s="83" customFormat="1" ht="15.6" x14ac:dyDescent="0.3">
      <c r="A1079" s="678" t="s">
        <v>365</v>
      </c>
      <c r="B1079" s="678"/>
      <c r="C1079" s="678"/>
      <c r="D1079" s="293">
        <v>10680000</v>
      </c>
      <c r="E1079" s="293">
        <v>9000000</v>
      </c>
      <c r="F1079" s="293">
        <v>14000000</v>
      </c>
      <c r="G1079" s="293">
        <v>14000000</v>
      </c>
      <c r="H1079" s="293">
        <f>SUM(H1072:H1078)</f>
        <v>13500000</v>
      </c>
      <c r="I1079" s="89"/>
      <c r="J1079" s="237"/>
    </row>
    <row r="1080" spans="1:10" s="83" customFormat="1" ht="15.6" x14ac:dyDescent="0.3">
      <c r="A1080" s="288">
        <v>10</v>
      </c>
      <c r="B1080" s="288">
        <v>31801300100</v>
      </c>
      <c r="C1080" s="677" t="s">
        <v>3059</v>
      </c>
      <c r="D1080" s="677"/>
      <c r="E1080" s="677"/>
      <c r="F1080" s="677"/>
      <c r="G1080" s="677"/>
      <c r="H1080" s="677"/>
      <c r="I1080" s="98"/>
      <c r="J1080" s="237"/>
    </row>
    <row r="1081" spans="1:10" s="83" customFormat="1" ht="15.6" x14ac:dyDescent="0.3">
      <c r="A1081" s="290">
        <v>1</v>
      </c>
      <c r="B1081" s="290">
        <v>22020102</v>
      </c>
      <c r="C1081" s="291" t="s">
        <v>3349</v>
      </c>
      <c r="D1081" s="292">
        <v>5713005.4000000004</v>
      </c>
      <c r="E1081" s="292">
        <v>4982143</v>
      </c>
      <c r="F1081" s="292">
        <v>5500000</v>
      </c>
      <c r="G1081" s="292">
        <v>5000000</v>
      </c>
      <c r="H1081" s="292">
        <v>5000000</v>
      </c>
      <c r="I1081" s="430"/>
      <c r="J1081" s="237"/>
    </row>
    <row r="1082" spans="1:10" s="83" customFormat="1" ht="15.6" x14ac:dyDescent="0.3">
      <c r="A1082" s="290">
        <v>2</v>
      </c>
      <c r="B1082" s="290">
        <v>22020201</v>
      </c>
      <c r="C1082" s="291" t="s">
        <v>3363</v>
      </c>
      <c r="D1082" s="292">
        <v>713998</v>
      </c>
      <c r="E1082" s="292">
        <v>1000000</v>
      </c>
      <c r="F1082" s="292">
        <v>1000000</v>
      </c>
      <c r="G1082" s="292">
        <v>1000000</v>
      </c>
      <c r="H1082" s="292">
        <v>1000000</v>
      </c>
      <c r="I1082" s="533"/>
      <c r="J1082" s="237"/>
    </row>
    <row r="1083" spans="1:10" s="83" customFormat="1" ht="15.6" x14ac:dyDescent="0.3">
      <c r="A1083" s="290">
        <v>3</v>
      </c>
      <c r="B1083" s="290">
        <v>22020202</v>
      </c>
      <c r="C1083" s="291" t="s">
        <v>3350</v>
      </c>
      <c r="D1083" s="292">
        <v>713998</v>
      </c>
      <c r="E1083" s="292">
        <v>1225000</v>
      </c>
      <c r="F1083" s="292">
        <v>1500000</v>
      </c>
      <c r="G1083" s="292">
        <v>500000</v>
      </c>
      <c r="H1083" s="292">
        <v>500000</v>
      </c>
      <c r="I1083" s="84"/>
      <c r="J1083" s="237"/>
    </row>
    <row r="1084" spans="1:10" s="83" customFormat="1" ht="15.6" x14ac:dyDescent="0.3">
      <c r="A1084" s="290">
        <v>4</v>
      </c>
      <c r="B1084" s="290">
        <v>22020203</v>
      </c>
      <c r="C1084" s="291" t="s">
        <v>3351</v>
      </c>
      <c r="D1084" s="295">
        <v>0</v>
      </c>
      <c r="E1084" s="292">
        <v>450000</v>
      </c>
      <c r="F1084" s="292">
        <v>500000</v>
      </c>
      <c r="G1084" s="292">
        <v>500000</v>
      </c>
      <c r="H1084" s="292">
        <v>500000</v>
      </c>
      <c r="I1084" s="89"/>
      <c r="J1084" s="237"/>
    </row>
    <row r="1085" spans="1:10" s="83" customFormat="1" ht="15.6" x14ac:dyDescent="0.3">
      <c r="A1085" s="290">
        <v>5</v>
      </c>
      <c r="B1085" s="290">
        <v>22020206</v>
      </c>
      <c r="C1085" s="291" t="s">
        <v>3364</v>
      </c>
      <c r="D1085" s="295">
        <v>0</v>
      </c>
      <c r="E1085" s="292">
        <v>450000</v>
      </c>
      <c r="F1085" s="292">
        <v>500000</v>
      </c>
      <c r="G1085" s="292">
        <v>500000</v>
      </c>
      <c r="H1085" s="292">
        <v>500000</v>
      </c>
      <c r="I1085" s="89"/>
      <c r="J1085" s="237"/>
    </row>
    <row r="1086" spans="1:10" s="83" customFormat="1" ht="16.8" x14ac:dyDescent="0.3">
      <c r="A1086" s="290">
        <v>6</v>
      </c>
      <c r="B1086" s="290">
        <v>22020301</v>
      </c>
      <c r="C1086" s="291" t="s">
        <v>3352</v>
      </c>
      <c r="D1086" s="292">
        <v>2142998.7999999998</v>
      </c>
      <c r="E1086" s="292">
        <v>2200000</v>
      </c>
      <c r="F1086" s="292">
        <v>3000000</v>
      </c>
      <c r="G1086" s="292">
        <v>2000000</v>
      </c>
      <c r="H1086" s="292">
        <v>2000000</v>
      </c>
      <c r="I1086" s="89"/>
      <c r="J1086" s="237"/>
    </row>
    <row r="1087" spans="1:10" s="83" customFormat="1" ht="15.6" x14ac:dyDescent="0.3">
      <c r="A1087" s="290">
        <v>7</v>
      </c>
      <c r="B1087" s="290">
        <v>22020303</v>
      </c>
      <c r="C1087" s="291" t="s">
        <v>3353</v>
      </c>
      <c r="D1087" s="295">
        <v>0</v>
      </c>
      <c r="E1087" s="292">
        <v>50000</v>
      </c>
      <c r="F1087" s="292">
        <v>500000</v>
      </c>
      <c r="G1087" s="292">
        <v>500000</v>
      </c>
      <c r="H1087" s="292">
        <v>500000</v>
      </c>
      <c r="I1087" s="89"/>
      <c r="J1087" s="237"/>
    </row>
    <row r="1088" spans="1:10" s="83" customFormat="1" ht="15.6" x14ac:dyDescent="0.3">
      <c r="A1088" s="290">
        <v>8</v>
      </c>
      <c r="B1088" s="290">
        <v>22020305</v>
      </c>
      <c r="C1088" s="291" t="s">
        <v>3355</v>
      </c>
      <c r="D1088" s="292">
        <v>1429000.8</v>
      </c>
      <c r="E1088" s="292">
        <v>1350000</v>
      </c>
      <c r="F1088" s="292">
        <v>2000000</v>
      </c>
      <c r="G1088" s="292">
        <v>1000000</v>
      </c>
      <c r="H1088" s="292">
        <v>1000000</v>
      </c>
      <c r="I1088" s="89"/>
      <c r="J1088" s="237"/>
    </row>
    <row r="1089" spans="1:10" s="83" customFormat="1" ht="15.6" x14ac:dyDescent="0.3">
      <c r="A1089" s="290">
        <v>9</v>
      </c>
      <c r="B1089" s="290">
        <v>22020307</v>
      </c>
      <c r="C1089" s="291" t="s">
        <v>3365</v>
      </c>
      <c r="D1089" s="295">
        <v>0</v>
      </c>
      <c r="E1089" s="292">
        <v>300000</v>
      </c>
      <c r="F1089" s="292">
        <v>500000</v>
      </c>
      <c r="G1089" s="292">
        <v>500000</v>
      </c>
      <c r="H1089" s="292">
        <v>500000</v>
      </c>
      <c r="I1089" s="89"/>
      <c r="J1089" s="237"/>
    </row>
    <row r="1090" spans="1:10" s="83" customFormat="1" ht="16.8" x14ac:dyDescent="0.3">
      <c r="A1090" s="290">
        <v>10</v>
      </c>
      <c r="B1090" s="290">
        <v>22020401</v>
      </c>
      <c r="C1090" s="291" t="s">
        <v>3356</v>
      </c>
      <c r="D1090" s="292">
        <v>2142998.7999999998</v>
      </c>
      <c r="E1090" s="292">
        <v>1600000</v>
      </c>
      <c r="F1090" s="292">
        <v>2500000</v>
      </c>
      <c r="G1090" s="292">
        <v>1000000</v>
      </c>
      <c r="H1090" s="292">
        <v>1000000</v>
      </c>
      <c r="I1090" s="89"/>
      <c r="J1090" s="237"/>
    </row>
    <row r="1091" spans="1:10" s="83" customFormat="1" ht="15.6" x14ac:dyDescent="0.3">
      <c r="A1091" s="290">
        <v>11</v>
      </c>
      <c r="B1091" s="290">
        <v>22020402</v>
      </c>
      <c r="C1091" s="291" t="s">
        <v>3366</v>
      </c>
      <c r="D1091" s="292">
        <v>2142998.7999999998</v>
      </c>
      <c r="E1091" s="292">
        <v>2450000</v>
      </c>
      <c r="F1091" s="292">
        <v>2500000</v>
      </c>
      <c r="G1091" s="292">
        <v>1500000</v>
      </c>
      <c r="H1091" s="292">
        <v>1500000</v>
      </c>
      <c r="I1091" s="89"/>
      <c r="J1091" s="237"/>
    </row>
    <row r="1092" spans="1:10" s="83" customFormat="1" ht="16.8" x14ac:dyDescent="0.3">
      <c r="A1092" s="290">
        <v>12</v>
      </c>
      <c r="B1092" s="290">
        <v>22020403</v>
      </c>
      <c r="C1092" s="291" t="s">
        <v>3367</v>
      </c>
      <c r="D1092" s="295">
        <v>0</v>
      </c>
      <c r="E1092" s="292">
        <v>200000</v>
      </c>
      <c r="F1092" s="292">
        <v>500000</v>
      </c>
      <c r="G1092" s="292">
        <v>500000</v>
      </c>
      <c r="H1092" s="292">
        <v>500000</v>
      </c>
      <c r="I1092" s="89"/>
      <c r="J1092" s="237"/>
    </row>
    <row r="1093" spans="1:10" s="83" customFormat="1" ht="15.6" x14ac:dyDescent="0.3">
      <c r="A1093" s="290">
        <v>13</v>
      </c>
      <c r="B1093" s="290">
        <v>22020404</v>
      </c>
      <c r="C1093" s="291" t="s">
        <v>3368</v>
      </c>
      <c r="D1093" s="295">
        <v>0</v>
      </c>
      <c r="E1093" s="292">
        <v>800000</v>
      </c>
      <c r="F1093" s="292">
        <v>1000000</v>
      </c>
      <c r="G1093" s="292">
        <v>800000</v>
      </c>
      <c r="H1093" s="292">
        <v>800000</v>
      </c>
      <c r="I1093" s="89"/>
      <c r="J1093" s="237"/>
    </row>
    <row r="1094" spans="1:10" s="83" customFormat="1" ht="15.6" x14ac:dyDescent="0.3">
      <c r="A1094" s="290">
        <v>14</v>
      </c>
      <c r="B1094" s="290">
        <v>22020405</v>
      </c>
      <c r="C1094" s="291" t="s">
        <v>3369</v>
      </c>
      <c r="D1094" s="295">
        <v>0</v>
      </c>
      <c r="E1094" s="292">
        <v>800000</v>
      </c>
      <c r="F1094" s="292">
        <v>1000000</v>
      </c>
      <c r="G1094" s="292">
        <v>1000000</v>
      </c>
      <c r="H1094" s="292">
        <v>1000000</v>
      </c>
      <c r="I1094" s="89"/>
      <c r="J1094" s="237"/>
    </row>
    <row r="1095" spans="1:10" s="83" customFormat="1" ht="15.6" x14ac:dyDescent="0.3">
      <c r="A1095" s="290">
        <v>15</v>
      </c>
      <c r="B1095" s="290">
        <v>22020406</v>
      </c>
      <c r="C1095" s="291" t="s">
        <v>3357</v>
      </c>
      <c r="D1095" s="295">
        <v>0</v>
      </c>
      <c r="E1095" s="295">
        <v>0</v>
      </c>
      <c r="F1095" s="295">
        <v>0</v>
      </c>
      <c r="G1095" s="292">
        <v>500000</v>
      </c>
      <c r="H1095" s="292">
        <v>500000</v>
      </c>
      <c r="I1095" s="89"/>
      <c r="J1095" s="237"/>
    </row>
    <row r="1096" spans="1:10" s="83" customFormat="1" ht="15.6" x14ac:dyDescent="0.3">
      <c r="A1096" s="290">
        <v>16</v>
      </c>
      <c r="B1096" s="290">
        <v>22020501</v>
      </c>
      <c r="C1096" s="291" t="s">
        <v>3370</v>
      </c>
      <c r="D1096" s="292">
        <v>2142998.7999999998</v>
      </c>
      <c r="E1096" s="292">
        <v>2000000</v>
      </c>
      <c r="F1096" s="292">
        <v>2500000</v>
      </c>
      <c r="G1096" s="292">
        <v>2000000</v>
      </c>
      <c r="H1096" s="292">
        <v>2000000</v>
      </c>
      <c r="I1096" s="89"/>
      <c r="J1096" s="237"/>
    </row>
    <row r="1097" spans="1:10" s="83" customFormat="1" ht="15.6" x14ac:dyDescent="0.3">
      <c r="A1097" s="290">
        <v>17</v>
      </c>
      <c r="B1097" s="290">
        <v>22020503</v>
      </c>
      <c r="C1097" s="291" t="s">
        <v>3358</v>
      </c>
      <c r="D1097" s="295">
        <v>0</v>
      </c>
      <c r="E1097" s="295">
        <v>0</v>
      </c>
      <c r="F1097" s="295">
        <v>0</v>
      </c>
      <c r="G1097" s="292">
        <v>1000000</v>
      </c>
      <c r="H1097" s="292">
        <v>1000000</v>
      </c>
      <c r="I1097" s="89"/>
      <c r="J1097" s="237"/>
    </row>
    <row r="1098" spans="1:10" s="83" customFormat="1" ht="15.6" x14ac:dyDescent="0.3">
      <c r="A1098" s="290">
        <v>18</v>
      </c>
      <c r="B1098" s="290">
        <v>22020601</v>
      </c>
      <c r="C1098" s="291" t="s">
        <v>3371</v>
      </c>
      <c r="D1098" s="295">
        <v>0</v>
      </c>
      <c r="E1098" s="295">
        <v>0</v>
      </c>
      <c r="F1098" s="295">
        <v>0</v>
      </c>
      <c r="G1098" s="292">
        <v>500000</v>
      </c>
      <c r="H1098" s="292">
        <v>500000</v>
      </c>
      <c r="I1098" s="89"/>
      <c r="J1098" s="237"/>
    </row>
    <row r="1099" spans="1:10" s="83" customFormat="1" ht="15.6" x14ac:dyDescent="0.3">
      <c r="A1099" s="290">
        <v>19</v>
      </c>
      <c r="B1099" s="290">
        <v>22020801</v>
      </c>
      <c r="C1099" s="291" t="s">
        <v>3372</v>
      </c>
      <c r="D1099" s="295">
        <v>0</v>
      </c>
      <c r="E1099" s="292">
        <v>300000</v>
      </c>
      <c r="F1099" s="292">
        <v>500000</v>
      </c>
      <c r="G1099" s="292">
        <v>500000</v>
      </c>
      <c r="H1099" s="292">
        <v>500000</v>
      </c>
      <c r="I1099" s="89"/>
      <c r="J1099" s="237"/>
    </row>
    <row r="1100" spans="1:10" s="83" customFormat="1" ht="15.6" x14ac:dyDescent="0.3">
      <c r="A1100" s="290">
        <v>20</v>
      </c>
      <c r="B1100" s="290">
        <v>22020803</v>
      </c>
      <c r="C1100" s="291" t="s">
        <v>3373</v>
      </c>
      <c r="D1100" s="295">
        <v>0</v>
      </c>
      <c r="E1100" s="292">
        <v>875000</v>
      </c>
      <c r="F1100" s="292">
        <v>1000000</v>
      </c>
      <c r="G1100" s="292">
        <v>5000000</v>
      </c>
      <c r="H1100" s="292">
        <v>1000000</v>
      </c>
      <c r="I1100" s="89"/>
      <c r="J1100" s="237"/>
    </row>
    <row r="1101" spans="1:10" s="83" customFormat="1" ht="15.6" x14ac:dyDescent="0.3">
      <c r="A1101" s="290">
        <v>21</v>
      </c>
      <c r="B1101" s="290">
        <v>22020901</v>
      </c>
      <c r="C1101" s="291" t="s">
        <v>3374</v>
      </c>
      <c r="D1101" s="295">
        <v>0</v>
      </c>
      <c r="E1101" s="292">
        <v>50000</v>
      </c>
      <c r="F1101" s="292">
        <v>100000</v>
      </c>
      <c r="G1101" s="292">
        <v>50000</v>
      </c>
      <c r="H1101" s="292">
        <v>50000</v>
      </c>
      <c r="I1101" s="89"/>
      <c r="J1101" s="237"/>
    </row>
    <row r="1102" spans="1:10" s="83" customFormat="1" ht="15.6" x14ac:dyDescent="0.3">
      <c r="A1102" s="290">
        <v>22</v>
      </c>
      <c r="B1102" s="290">
        <v>22021001</v>
      </c>
      <c r="C1102" s="291" t="s">
        <v>3360</v>
      </c>
      <c r="D1102" s="292">
        <v>1429000.8</v>
      </c>
      <c r="E1102" s="292">
        <v>1321428</v>
      </c>
      <c r="F1102" s="292">
        <v>1500000</v>
      </c>
      <c r="G1102" s="292">
        <v>1000000</v>
      </c>
      <c r="H1102" s="292">
        <v>1000000</v>
      </c>
      <c r="I1102" s="89"/>
      <c r="J1102" s="237"/>
    </row>
    <row r="1103" spans="1:10" s="83" customFormat="1" ht="15.6" x14ac:dyDescent="0.3">
      <c r="A1103" s="290">
        <v>23</v>
      </c>
      <c r="B1103" s="290">
        <v>22021002</v>
      </c>
      <c r="C1103" s="291" t="s">
        <v>3375</v>
      </c>
      <c r="D1103" s="295">
        <v>0</v>
      </c>
      <c r="E1103" s="295">
        <v>0</v>
      </c>
      <c r="F1103" s="295">
        <v>0</v>
      </c>
      <c r="G1103" s="292">
        <v>500000</v>
      </c>
      <c r="H1103" s="292">
        <v>500000</v>
      </c>
      <c r="I1103" s="89"/>
      <c r="J1103" s="237"/>
    </row>
    <row r="1104" spans="1:10" s="83" customFormat="1" ht="15.6" x14ac:dyDescent="0.3">
      <c r="A1104" s="290">
        <v>24</v>
      </c>
      <c r="B1104" s="290">
        <v>22021003</v>
      </c>
      <c r="C1104" s="291" t="s">
        <v>3376</v>
      </c>
      <c r="D1104" s="295">
        <v>0</v>
      </c>
      <c r="E1104" s="295">
        <v>0</v>
      </c>
      <c r="F1104" s="295">
        <v>0</v>
      </c>
      <c r="G1104" s="292">
        <v>200000</v>
      </c>
      <c r="H1104" s="292">
        <v>200000</v>
      </c>
      <c r="I1104" s="89"/>
      <c r="J1104" s="237"/>
    </row>
    <row r="1105" spans="1:10" s="83" customFormat="1" ht="15.6" x14ac:dyDescent="0.3">
      <c r="A1105" s="290">
        <v>25</v>
      </c>
      <c r="B1105" s="290">
        <v>22021004</v>
      </c>
      <c r="C1105" s="291" t="s">
        <v>3377</v>
      </c>
      <c r="D1105" s="295">
        <v>0</v>
      </c>
      <c r="E1105" s="295">
        <v>0</v>
      </c>
      <c r="F1105" s="295">
        <v>0</v>
      </c>
      <c r="G1105" s="292">
        <v>500000</v>
      </c>
      <c r="H1105" s="292">
        <v>500000</v>
      </c>
      <c r="I1105" s="98"/>
      <c r="J1105" s="237"/>
    </row>
    <row r="1106" spans="1:10" s="83" customFormat="1" ht="15.6" x14ac:dyDescent="0.3">
      <c r="A1106" s="290">
        <v>26</v>
      </c>
      <c r="B1106" s="290">
        <v>22021006</v>
      </c>
      <c r="C1106" s="291" t="s">
        <v>3361</v>
      </c>
      <c r="D1106" s="295">
        <v>0</v>
      </c>
      <c r="E1106" s="295">
        <v>0</v>
      </c>
      <c r="F1106" s="295">
        <v>0</v>
      </c>
      <c r="G1106" s="292">
        <v>250000</v>
      </c>
      <c r="H1106" s="292">
        <v>250000</v>
      </c>
      <c r="I1106" s="98"/>
      <c r="J1106" s="237"/>
    </row>
    <row r="1107" spans="1:10" s="83" customFormat="1" ht="15.6" x14ac:dyDescent="0.3">
      <c r="A1107" s="290">
        <v>27</v>
      </c>
      <c r="B1107" s="290">
        <v>22021007</v>
      </c>
      <c r="C1107" s="291" t="s">
        <v>3362</v>
      </c>
      <c r="D1107" s="292">
        <v>1429000.8</v>
      </c>
      <c r="E1107" s="292">
        <v>1450000</v>
      </c>
      <c r="F1107" s="292">
        <v>1500000</v>
      </c>
      <c r="G1107" s="292">
        <v>1000000</v>
      </c>
      <c r="H1107" s="292">
        <v>1000000</v>
      </c>
      <c r="I1107" s="84"/>
      <c r="J1107" s="237"/>
    </row>
    <row r="1108" spans="1:10" s="83" customFormat="1" ht="15.6" x14ac:dyDescent="0.3">
      <c r="A1108" s="290">
        <v>28</v>
      </c>
      <c r="B1108" s="290">
        <v>22021008</v>
      </c>
      <c r="C1108" s="291" t="s">
        <v>3378</v>
      </c>
      <c r="D1108" s="295">
        <v>0</v>
      </c>
      <c r="E1108" s="292">
        <v>200000</v>
      </c>
      <c r="F1108" s="292">
        <v>400000</v>
      </c>
      <c r="G1108" s="292">
        <v>200000</v>
      </c>
      <c r="H1108" s="292">
        <v>200000</v>
      </c>
      <c r="I1108" s="89"/>
      <c r="J1108" s="237"/>
    </row>
    <row r="1109" spans="1:10" s="83" customFormat="1" ht="15.6" x14ac:dyDescent="0.3">
      <c r="A1109" s="290">
        <v>29</v>
      </c>
      <c r="B1109" s="290">
        <v>22021052</v>
      </c>
      <c r="C1109" s="291" t="s">
        <v>3379</v>
      </c>
      <c r="D1109" s="295">
        <v>0</v>
      </c>
      <c r="E1109" s="295">
        <v>0</v>
      </c>
      <c r="F1109" s="295">
        <v>0</v>
      </c>
      <c r="G1109" s="292">
        <v>500000</v>
      </c>
      <c r="H1109" s="292">
        <v>500000</v>
      </c>
      <c r="I1109" s="89"/>
      <c r="J1109" s="237"/>
    </row>
    <row r="1110" spans="1:10" s="83" customFormat="1" ht="15.6" x14ac:dyDescent="0.3">
      <c r="A1110" s="678" t="s">
        <v>365</v>
      </c>
      <c r="B1110" s="678"/>
      <c r="C1110" s="678"/>
      <c r="D1110" s="293">
        <v>19999999</v>
      </c>
      <c r="E1110" s="293">
        <v>24053571</v>
      </c>
      <c r="F1110" s="293">
        <v>30000000</v>
      </c>
      <c r="G1110" s="293">
        <v>30000000</v>
      </c>
      <c r="H1110" s="293">
        <f>SUM(H1081:H1109)</f>
        <v>26000000</v>
      </c>
      <c r="I1110" s="89"/>
      <c r="J1110" s="775"/>
    </row>
    <row r="1111" spans="1:10" ht="14.4" customHeight="1" x14ac:dyDescent="0.3">
      <c r="A1111" s="679" t="s">
        <v>3434</v>
      </c>
      <c r="B1111" s="679"/>
      <c r="C1111" s="679"/>
      <c r="D1111" s="300">
        <f>D1110+D1079+D1070+D1058+D1046+D1030+D1006+D983+D952+D939</f>
        <v>205846606.06</v>
      </c>
      <c r="E1111" s="300">
        <f>E1110+E1079+E1070+E1058+E1046+E1030+E1006+E983+E952+E939</f>
        <v>215248171</v>
      </c>
      <c r="F1111" s="300">
        <f>F1110+F1079+F1070+F1058+F1046+F1030+F1006+F983+F952+F939</f>
        <v>300000000</v>
      </c>
      <c r="G1111" s="300">
        <f>G1110+G1079+G1070+G1058+G1046+G1030+G1006+G983+G952+G939</f>
        <v>316500000</v>
      </c>
      <c r="H1111" s="300">
        <f>H1110+H1079+H1070+H1058+H1046+H1030+H1006+H983+H952+H939</f>
        <v>282909600</v>
      </c>
      <c r="I1111" s="89"/>
      <c r="J1111" s="293"/>
    </row>
    <row r="1112" spans="1:10" ht="15.6" customHeight="1" x14ac:dyDescent="0.3">
      <c r="A1112" s="680" t="s">
        <v>3435</v>
      </c>
      <c r="B1112" s="680"/>
      <c r="C1112" s="680"/>
      <c r="D1112" s="680"/>
      <c r="E1112" s="680"/>
      <c r="F1112" s="680"/>
      <c r="G1112" s="680"/>
      <c r="H1112" s="680"/>
      <c r="I1112" s="680"/>
      <c r="J1112" s="680"/>
    </row>
    <row r="1113" spans="1:10" ht="15.6" x14ac:dyDescent="0.3">
      <c r="A1113" s="533"/>
      <c r="B1113" s="533"/>
      <c r="C1113" s="533"/>
      <c r="D1113" s="533"/>
      <c r="E1113" s="533"/>
      <c r="F1113" s="533"/>
      <c r="G1113" s="533"/>
      <c r="H1113" s="758">
        <v>0</v>
      </c>
      <c r="I1113" s="89"/>
      <c r="J1113" s="533"/>
    </row>
    <row r="1114" spans="1:10" ht="13.8" customHeight="1" x14ac:dyDescent="0.3">
      <c r="A1114" s="288">
        <v>1</v>
      </c>
      <c r="B1114" s="774">
        <v>23800100100</v>
      </c>
      <c r="C1114" s="772" t="s">
        <v>876</v>
      </c>
      <c r="D1114" s="772"/>
      <c r="E1114" s="772"/>
      <c r="F1114" s="772"/>
      <c r="G1114" s="772"/>
      <c r="H1114" s="772"/>
      <c r="I1114" s="772"/>
      <c r="J1114" s="773"/>
    </row>
    <row r="1115" spans="1:10" s="781" customFormat="1" hidden="1" x14ac:dyDescent="0.3">
      <c r="A1115" s="776"/>
      <c r="B1115" s="777"/>
      <c r="C1115" s="778"/>
      <c r="D1115" s="778"/>
      <c r="E1115" s="778"/>
      <c r="F1115" s="778"/>
      <c r="G1115" s="778"/>
      <c r="H1115" s="782">
        <f>10000000-100000-2950000</f>
        <v>6950000</v>
      </c>
      <c r="I1115" s="779"/>
      <c r="J1115" s="780"/>
    </row>
    <row r="1116" spans="1:10" ht="15.6" x14ac:dyDescent="0.3">
      <c r="A1116" s="290">
        <v>1</v>
      </c>
      <c r="B1116" s="290">
        <v>22020102</v>
      </c>
      <c r="C1116" s="291" t="s">
        <v>3349</v>
      </c>
      <c r="D1116" s="292">
        <v>23920000</v>
      </c>
      <c r="E1116" s="292">
        <v>11590000</v>
      </c>
      <c r="F1116" s="292">
        <v>46000000</v>
      </c>
      <c r="G1116" s="292">
        <v>50000000</v>
      </c>
      <c r="H1116" s="292">
        <v>30000000</v>
      </c>
      <c r="I1116" s="120"/>
      <c r="J1116" s="237"/>
    </row>
    <row r="1117" spans="1:10" ht="15.6" x14ac:dyDescent="0.3">
      <c r="A1117" s="290">
        <v>2</v>
      </c>
      <c r="B1117" s="290">
        <v>22020201</v>
      </c>
      <c r="C1117" s="291" t="s">
        <v>3363</v>
      </c>
      <c r="D1117" s="292">
        <v>600000</v>
      </c>
      <c r="E1117" s="295">
        <v>0</v>
      </c>
      <c r="F1117" s="295">
        <v>0</v>
      </c>
      <c r="G1117" s="295">
        <v>0</v>
      </c>
      <c r="H1117" s="295">
        <v>0</v>
      </c>
      <c r="I1117" s="89"/>
      <c r="J1117" s="237"/>
    </row>
    <row r="1118" spans="1:10" ht="15.6" x14ac:dyDescent="0.3">
      <c r="A1118" s="290">
        <v>3</v>
      </c>
      <c r="B1118" s="290">
        <v>22020202</v>
      </c>
      <c r="C1118" s="291" t="s">
        <v>3350</v>
      </c>
      <c r="D1118" s="292">
        <v>1960000</v>
      </c>
      <c r="E1118" s="292">
        <v>2350000</v>
      </c>
      <c r="F1118" s="292">
        <v>2200000</v>
      </c>
      <c r="G1118" s="292">
        <v>3000000</v>
      </c>
      <c r="H1118" s="292">
        <v>3000000</v>
      </c>
      <c r="I1118" s="89"/>
      <c r="J1118" s="237"/>
    </row>
    <row r="1119" spans="1:10" ht="16.8" x14ac:dyDescent="0.3">
      <c r="A1119" s="290">
        <v>4</v>
      </c>
      <c r="B1119" s="290">
        <v>22020301</v>
      </c>
      <c r="C1119" s="291" t="s">
        <v>3352</v>
      </c>
      <c r="D1119" s="292">
        <v>5080000</v>
      </c>
      <c r="E1119" s="292">
        <v>5400000</v>
      </c>
      <c r="F1119" s="292">
        <v>8000000</v>
      </c>
      <c r="G1119" s="292">
        <v>11000000</v>
      </c>
      <c r="H1119" s="292">
        <v>11000000</v>
      </c>
      <c r="I1119" s="89"/>
      <c r="J1119" s="237"/>
    </row>
    <row r="1120" spans="1:10" ht="15.6" x14ac:dyDescent="0.3">
      <c r="A1120" s="290">
        <v>5</v>
      </c>
      <c r="B1120" s="290">
        <v>22020305</v>
      </c>
      <c r="C1120" s="291" t="s">
        <v>3355</v>
      </c>
      <c r="D1120" s="292">
        <v>2000000</v>
      </c>
      <c r="E1120" s="292">
        <v>2115000</v>
      </c>
      <c r="F1120" s="292">
        <v>2800000</v>
      </c>
      <c r="G1120" s="292">
        <v>4000000</v>
      </c>
      <c r="H1120" s="292">
        <v>5000000</v>
      </c>
      <c r="I1120" s="89"/>
      <c r="J1120" s="237"/>
    </row>
    <row r="1121" spans="1:10" ht="16.8" x14ac:dyDescent="0.3">
      <c r="A1121" s="290">
        <v>6</v>
      </c>
      <c r="B1121" s="290">
        <v>22020401</v>
      </c>
      <c r="C1121" s="291" t="s">
        <v>3356</v>
      </c>
      <c r="D1121" s="292">
        <v>6665500</v>
      </c>
      <c r="E1121" s="292">
        <v>4455000</v>
      </c>
      <c r="F1121" s="292">
        <v>7000000</v>
      </c>
      <c r="G1121" s="292">
        <v>10000000</v>
      </c>
      <c r="H1121" s="292">
        <v>8000000</v>
      </c>
      <c r="I1121" s="89"/>
      <c r="J1121" s="237"/>
    </row>
    <row r="1122" spans="1:10" ht="15.6" x14ac:dyDescent="0.3">
      <c r="A1122" s="290">
        <v>7</v>
      </c>
      <c r="B1122" s="290">
        <v>22020402</v>
      </c>
      <c r="C1122" s="291" t="s">
        <v>3366</v>
      </c>
      <c r="D1122" s="292">
        <v>5760000</v>
      </c>
      <c r="E1122" s="292">
        <v>8115000</v>
      </c>
      <c r="F1122" s="292">
        <v>15000000</v>
      </c>
      <c r="G1122" s="292">
        <v>15000000</v>
      </c>
      <c r="H1122" s="292">
        <v>15000000</v>
      </c>
      <c r="I1122" s="89"/>
      <c r="J1122" s="237"/>
    </row>
    <row r="1123" spans="1:10" ht="15.6" x14ac:dyDescent="0.3">
      <c r="A1123" s="290">
        <v>8</v>
      </c>
      <c r="B1123" s="290">
        <v>22020501</v>
      </c>
      <c r="C1123" s="291" t="s">
        <v>3370</v>
      </c>
      <c r="D1123" s="292">
        <v>8400000</v>
      </c>
      <c r="E1123" s="292">
        <v>6285000</v>
      </c>
      <c r="F1123" s="292">
        <v>30000000</v>
      </c>
      <c r="G1123" s="292">
        <v>35000000</v>
      </c>
      <c r="H1123" s="292">
        <v>25000000</v>
      </c>
      <c r="I1123" s="120"/>
      <c r="J1123" s="237"/>
    </row>
    <row r="1124" spans="1:10" ht="15.6" x14ac:dyDescent="0.3">
      <c r="A1124" s="290">
        <v>9</v>
      </c>
      <c r="B1124" s="290">
        <v>22020712</v>
      </c>
      <c r="C1124" s="291" t="s">
        <v>3381</v>
      </c>
      <c r="D1124" s="292">
        <v>200000</v>
      </c>
      <c r="E1124" s="295">
        <v>0</v>
      </c>
      <c r="F1124" s="295">
        <v>0</v>
      </c>
      <c r="G1124" s="295">
        <v>0</v>
      </c>
      <c r="H1124" s="295">
        <v>0</v>
      </c>
      <c r="I1124" s="89"/>
      <c r="J1124" s="237"/>
    </row>
    <row r="1125" spans="1:10" ht="15.6" x14ac:dyDescent="0.3">
      <c r="A1125" s="290">
        <v>10</v>
      </c>
      <c r="B1125" s="290">
        <v>22021001</v>
      </c>
      <c r="C1125" s="291" t="s">
        <v>3360</v>
      </c>
      <c r="D1125" s="292">
        <v>1950000</v>
      </c>
      <c r="E1125" s="292">
        <v>4100000</v>
      </c>
      <c r="F1125" s="292">
        <v>11000000</v>
      </c>
      <c r="G1125" s="292">
        <v>12000000</v>
      </c>
      <c r="H1125" s="292">
        <v>9000000</v>
      </c>
      <c r="I1125" s="89"/>
      <c r="J1125" s="237"/>
    </row>
    <row r="1126" spans="1:10" ht="15.6" x14ac:dyDescent="0.3">
      <c r="A1126" s="290">
        <v>11</v>
      </c>
      <c r="B1126" s="290">
        <v>22021007</v>
      </c>
      <c r="C1126" s="291" t="s">
        <v>3362</v>
      </c>
      <c r="D1126" s="292">
        <v>4135000</v>
      </c>
      <c r="E1126" s="292">
        <v>4790000</v>
      </c>
      <c r="F1126" s="292">
        <v>7550000</v>
      </c>
      <c r="G1126" s="292">
        <v>10000000</v>
      </c>
      <c r="H1126" s="292">
        <v>8000000</v>
      </c>
      <c r="I1126" s="89"/>
      <c r="J1126" s="237"/>
    </row>
    <row r="1127" spans="1:10" ht="15.6" x14ac:dyDescent="0.3">
      <c r="A1127" s="678" t="s">
        <v>365</v>
      </c>
      <c r="B1127" s="678"/>
      <c r="C1127" s="678"/>
      <c r="D1127" s="293">
        <v>60670500</v>
      </c>
      <c r="E1127" s="293">
        <v>49200000</v>
      </c>
      <c r="F1127" s="293">
        <v>129550000</v>
      </c>
      <c r="G1127" s="293">
        <v>150000000</v>
      </c>
      <c r="H1127" s="293">
        <f>SUM(H1116:H1126)</f>
        <v>114000000</v>
      </c>
      <c r="I1127" s="89"/>
      <c r="J1127" s="237"/>
    </row>
    <row r="1128" spans="1:10" x14ac:dyDescent="0.3">
      <c r="A1128" s="288">
        <v>2</v>
      </c>
      <c r="B1128" s="288">
        <v>23800100200</v>
      </c>
      <c r="C1128" s="677" t="s">
        <v>2948</v>
      </c>
      <c r="D1128" s="677"/>
      <c r="E1128" s="677"/>
      <c r="F1128" s="677"/>
      <c r="G1128" s="677"/>
      <c r="H1128" s="677"/>
      <c r="I1128" s="677"/>
      <c r="J1128" s="677"/>
    </row>
    <row r="1129" spans="1:10" ht="15.6" x14ac:dyDescent="0.3">
      <c r="A1129" s="290">
        <v>1</v>
      </c>
      <c r="B1129" s="290">
        <v>22020102</v>
      </c>
      <c r="C1129" s="291" t="s">
        <v>3349</v>
      </c>
      <c r="D1129" s="292">
        <v>2840000</v>
      </c>
      <c r="E1129" s="292">
        <v>1400000</v>
      </c>
      <c r="F1129" s="292">
        <v>5100000</v>
      </c>
      <c r="G1129" s="292">
        <v>5100000</v>
      </c>
      <c r="H1129" s="292">
        <v>4100000</v>
      </c>
      <c r="I1129" s="120"/>
      <c r="J1129" s="237"/>
    </row>
    <row r="1130" spans="1:10" ht="15.6" x14ac:dyDescent="0.3">
      <c r="A1130" s="290">
        <v>2</v>
      </c>
      <c r="B1130" s="290">
        <v>22020202</v>
      </c>
      <c r="C1130" s="291" t="s">
        <v>3350</v>
      </c>
      <c r="D1130" s="292">
        <v>320000</v>
      </c>
      <c r="E1130" s="292">
        <v>700000</v>
      </c>
      <c r="F1130" s="292">
        <v>2000000</v>
      </c>
      <c r="G1130" s="292">
        <v>2000000</v>
      </c>
      <c r="H1130" s="292">
        <v>2000000</v>
      </c>
      <c r="I1130" s="89"/>
      <c r="J1130" s="237"/>
    </row>
    <row r="1131" spans="1:10" ht="16.8" x14ac:dyDescent="0.3">
      <c r="A1131" s="290">
        <v>3</v>
      </c>
      <c r="B1131" s="290">
        <v>22020301</v>
      </c>
      <c r="C1131" s="291" t="s">
        <v>3352</v>
      </c>
      <c r="D1131" s="292">
        <v>1320000</v>
      </c>
      <c r="E1131" s="292">
        <v>700000</v>
      </c>
      <c r="F1131" s="292">
        <v>2000000</v>
      </c>
      <c r="G1131" s="292">
        <v>2000000</v>
      </c>
      <c r="H1131" s="292">
        <v>2000000</v>
      </c>
      <c r="I1131" s="89"/>
      <c r="J1131" s="237"/>
    </row>
    <row r="1132" spans="1:10" ht="15.6" x14ac:dyDescent="0.3">
      <c r="A1132" s="290">
        <v>4</v>
      </c>
      <c r="B1132" s="290">
        <v>22020305</v>
      </c>
      <c r="C1132" s="291" t="s">
        <v>3355</v>
      </c>
      <c r="D1132" s="292">
        <v>480000</v>
      </c>
      <c r="E1132" s="292">
        <v>700000</v>
      </c>
      <c r="F1132" s="292">
        <v>1200000</v>
      </c>
      <c r="G1132" s="292">
        <v>1200000</v>
      </c>
      <c r="H1132" s="292">
        <v>1200000</v>
      </c>
      <c r="I1132" s="89"/>
      <c r="J1132" s="237"/>
    </row>
    <row r="1133" spans="1:10" ht="16.8" x14ac:dyDescent="0.3">
      <c r="A1133" s="290">
        <v>5</v>
      </c>
      <c r="B1133" s="290">
        <v>22020401</v>
      </c>
      <c r="C1133" s="291" t="s">
        <v>3356</v>
      </c>
      <c r="D1133" s="292">
        <v>970000</v>
      </c>
      <c r="E1133" s="292">
        <v>700000</v>
      </c>
      <c r="F1133" s="292">
        <v>2800000</v>
      </c>
      <c r="G1133" s="292">
        <v>3000000</v>
      </c>
      <c r="H1133" s="292">
        <v>2500000</v>
      </c>
      <c r="I1133" s="98"/>
      <c r="J1133" s="237"/>
    </row>
    <row r="1134" spans="1:10" ht="15.6" x14ac:dyDescent="0.3">
      <c r="A1134" s="290">
        <v>6</v>
      </c>
      <c r="B1134" s="290">
        <v>22020402</v>
      </c>
      <c r="C1134" s="291" t="s">
        <v>3366</v>
      </c>
      <c r="D1134" s="292">
        <v>800000</v>
      </c>
      <c r="E1134" s="292">
        <v>700000</v>
      </c>
      <c r="F1134" s="292">
        <v>1200000</v>
      </c>
      <c r="G1134" s="292">
        <v>1000000</v>
      </c>
      <c r="H1134" s="292">
        <v>1000000</v>
      </c>
      <c r="I1134" s="84"/>
      <c r="J1134" s="237"/>
    </row>
    <row r="1135" spans="1:10" ht="15.6" x14ac:dyDescent="0.3">
      <c r="A1135" s="290">
        <v>7</v>
      </c>
      <c r="B1135" s="290">
        <v>22020501</v>
      </c>
      <c r="C1135" s="291" t="s">
        <v>3370</v>
      </c>
      <c r="D1135" s="292">
        <v>1200000</v>
      </c>
      <c r="E1135" s="292">
        <v>700000</v>
      </c>
      <c r="F1135" s="292">
        <v>5200000</v>
      </c>
      <c r="G1135" s="292">
        <v>5200000</v>
      </c>
      <c r="H1135" s="292">
        <v>3700000</v>
      </c>
      <c r="I1135" s="89"/>
      <c r="J1135" s="237"/>
    </row>
    <row r="1136" spans="1:10" ht="15.6" x14ac:dyDescent="0.3">
      <c r="A1136" s="290">
        <v>8</v>
      </c>
      <c r="B1136" s="290">
        <v>22021001</v>
      </c>
      <c r="C1136" s="291" t="s">
        <v>3360</v>
      </c>
      <c r="D1136" s="292">
        <v>280000</v>
      </c>
      <c r="E1136" s="292">
        <v>700000</v>
      </c>
      <c r="F1136" s="292">
        <v>1500000</v>
      </c>
      <c r="G1136" s="292">
        <v>1500000</v>
      </c>
      <c r="H1136" s="292">
        <v>1500000</v>
      </c>
      <c r="I1136" s="89"/>
      <c r="J1136" s="237"/>
    </row>
    <row r="1137" spans="1:10" ht="15.6" x14ac:dyDescent="0.3">
      <c r="A1137" s="290">
        <v>9</v>
      </c>
      <c r="B1137" s="290">
        <v>22021007</v>
      </c>
      <c r="C1137" s="291" t="s">
        <v>3362</v>
      </c>
      <c r="D1137" s="292">
        <v>600000</v>
      </c>
      <c r="E1137" s="292">
        <v>700000</v>
      </c>
      <c r="F1137" s="292">
        <v>3000000</v>
      </c>
      <c r="G1137" s="292">
        <v>3000000</v>
      </c>
      <c r="H1137" s="292">
        <v>1500000</v>
      </c>
      <c r="I1137" s="89"/>
      <c r="J1137" s="237"/>
    </row>
    <row r="1138" spans="1:10" ht="15.6" x14ac:dyDescent="0.3">
      <c r="A1138" s="678" t="s">
        <v>365</v>
      </c>
      <c r="B1138" s="678"/>
      <c r="C1138" s="678"/>
      <c r="D1138" s="293">
        <v>8810000</v>
      </c>
      <c r="E1138" s="293">
        <v>7000000</v>
      </c>
      <c r="F1138" s="293">
        <v>24000000</v>
      </c>
      <c r="G1138" s="293">
        <v>24000000</v>
      </c>
      <c r="H1138" s="293">
        <f>SUM(H1129:H1137)</f>
        <v>19500000</v>
      </c>
      <c r="I1138" s="89"/>
      <c r="J1138" s="237"/>
    </row>
    <row r="1139" spans="1:10" x14ac:dyDescent="0.3">
      <c r="A1139" s="288">
        <v>3</v>
      </c>
      <c r="B1139" s="288">
        <v>23800100300</v>
      </c>
      <c r="C1139" s="677" t="s">
        <v>3078</v>
      </c>
      <c r="D1139" s="677"/>
      <c r="E1139" s="677"/>
      <c r="F1139" s="677"/>
      <c r="G1139" s="677"/>
      <c r="H1139" s="677"/>
      <c r="I1139" s="677"/>
      <c r="J1139" s="677"/>
    </row>
    <row r="1140" spans="1:10" ht="15.6" x14ac:dyDescent="0.3">
      <c r="A1140" s="290">
        <v>1</v>
      </c>
      <c r="B1140" s="290">
        <v>22020102</v>
      </c>
      <c r="C1140" s="291" t="s">
        <v>3349</v>
      </c>
      <c r="D1140" s="292">
        <v>1570000</v>
      </c>
      <c r="E1140" s="292">
        <v>1080000</v>
      </c>
      <c r="F1140" s="292">
        <v>3800000</v>
      </c>
      <c r="G1140" s="292">
        <v>3800000</v>
      </c>
      <c r="H1140" s="292">
        <v>1800000</v>
      </c>
      <c r="I1140" s="89"/>
      <c r="J1140" s="237"/>
    </row>
    <row r="1141" spans="1:10" ht="15.6" x14ac:dyDescent="0.3">
      <c r="A1141" s="290">
        <v>2</v>
      </c>
      <c r="B1141" s="290">
        <v>22020202</v>
      </c>
      <c r="C1141" s="291" t="s">
        <v>3350</v>
      </c>
      <c r="D1141" s="292">
        <v>185000</v>
      </c>
      <c r="E1141" s="292">
        <v>170000</v>
      </c>
      <c r="F1141" s="292">
        <v>200000</v>
      </c>
      <c r="G1141" s="292">
        <v>200000</v>
      </c>
      <c r="H1141" s="292">
        <v>200000</v>
      </c>
      <c r="I1141" s="89"/>
      <c r="J1141" s="237"/>
    </row>
    <row r="1142" spans="1:10" ht="16.8" x14ac:dyDescent="0.3">
      <c r="A1142" s="290">
        <v>3</v>
      </c>
      <c r="B1142" s="290">
        <v>22020301</v>
      </c>
      <c r="C1142" s="291" t="s">
        <v>3352</v>
      </c>
      <c r="D1142" s="292">
        <v>180000</v>
      </c>
      <c r="E1142" s="292">
        <v>110000</v>
      </c>
      <c r="F1142" s="292">
        <v>200000</v>
      </c>
      <c r="G1142" s="292">
        <v>200000</v>
      </c>
      <c r="H1142" s="292">
        <v>200000</v>
      </c>
      <c r="I1142" s="89"/>
      <c r="J1142" s="237"/>
    </row>
    <row r="1143" spans="1:10" ht="15.6" x14ac:dyDescent="0.3">
      <c r="A1143" s="290">
        <v>4</v>
      </c>
      <c r="B1143" s="290">
        <v>22020305</v>
      </c>
      <c r="C1143" s="291" t="s">
        <v>3355</v>
      </c>
      <c r="D1143" s="292">
        <v>150000</v>
      </c>
      <c r="E1143" s="292">
        <v>120000</v>
      </c>
      <c r="F1143" s="292">
        <v>200000</v>
      </c>
      <c r="G1143" s="292">
        <v>200000</v>
      </c>
      <c r="H1143" s="292">
        <v>200000</v>
      </c>
      <c r="I1143" s="89"/>
      <c r="J1143" s="237"/>
    </row>
    <row r="1144" spans="1:10" ht="16.8" x14ac:dyDescent="0.3">
      <c r="A1144" s="290">
        <v>5</v>
      </c>
      <c r="B1144" s="290">
        <v>22020401</v>
      </c>
      <c r="C1144" s="291" t="s">
        <v>3356</v>
      </c>
      <c r="D1144" s="292">
        <v>430000</v>
      </c>
      <c r="E1144" s="292">
        <v>360000</v>
      </c>
      <c r="F1144" s="292">
        <v>1000000</v>
      </c>
      <c r="G1144" s="292">
        <v>1000000</v>
      </c>
      <c r="H1144" s="292">
        <v>600000</v>
      </c>
      <c r="I1144" s="89"/>
      <c r="J1144" s="237"/>
    </row>
    <row r="1145" spans="1:10" ht="15.6" x14ac:dyDescent="0.3">
      <c r="A1145" s="290">
        <v>6</v>
      </c>
      <c r="B1145" s="290">
        <v>22020406</v>
      </c>
      <c r="C1145" s="291" t="s">
        <v>3357</v>
      </c>
      <c r="D1145" s="292">
        <v>120000</v>
      </c>
      <c r="E1145" s="292">
        <v>200000</v>
      </c>
      <c r="F1145" s="292">
        <v>500000</v>
      </c>
      <c r="G1145" s="292">
        <v>500000</v>
      </c>
      <c r="H1145" s="292">
        <v>500000</v>
      </c>
      <c r="I1145" s="89"/>
      <c r="J1145" s="237"/>
    </row>
    <row r="1146" spans="1:10" ht="15.6" x14ac:dyDescent="0.3">
      <c r="A1146" s="290">
        <v>7</v>
      </c>
      <c r="B1146" s="290">
        <v>22020501</v>
      </c>
      <c r="C1146" s="291" t="s">
        <v>3370</v>
      </c>
      <c r="D1146" s="292">
        <v>320000</v>
      </c>
      <c r="E1146" s="292">
        <v>610000</v>
      </c>
      <c r="F1146" s="292">
        <v>2500000</v>
      </c>
      <c r="G1146" s="292">
        <v>2500000</v>
      </c>
      <c r="H1146" s="292">
        <v>900000</v>
      </c>
      <c r="I1146" s="89"/>
      <c r="J1146" s="237"/>
    </row>
    <row r="1147" spans="1:10" ht="15.6" x14ac:dyDescent="0.3">
      <c r="A1147" s="290">
        <v>8</v>
      </c>
      <c r="B1147" s="290">
        <v>22020605</v>
      </c>
      <c r="C1147" s="291" t="s">
        <v>3388</v>
      </c>
      <c r="D1147" s="292">
        <v>200000</v>
      </c>
      <c r="E1147" s="292">
        <v>310000</v>
      </c>
      <c r="F1147" s="292">
        <v>500000</v>
      </c>
      <c r="G1147" s="292">
        <v>500000</v>
      </c>
      <c r="H1147" s="292">
        <v>500000</v>
      </c>
      <c r="I1147" s="89"/>
      <c r="J1147" s="237"/>
    </row>
    <row r="1148" spans="1:10" ht="15.6" x14ac:dyDescent="0.3">
      <c r="A1148" s="290">
        <v>9</v>
      </c>
      <c r="B1148" s="290">
        <v>22020803</v>
      </c>
      <c r="C1148" s="291" t="s">
        <v>3373</v>
      </c>
      <c r="D1148" s="292">
        <v>500000</v>
      </c>
      <c r="E1148" s="292">
        <v>580000</v>
      </c>
      <c r="F1148" s="292">
        <v>900000</v>
      </c>
      <c r="G1148" s="292">
        <v>900000</v>
      </c>
      <c r="H1148" s="292">
        <v>700000</v>
      </c>
      <c r="I1148" s="89"/>
      <c r="J1148" s="237"/>
    </row>
    <row r="1149" spans="1:10" ht="15.6" x14ac:dyDescent="0.3">
      <c r="A1149" s="290">
        <v>10</v>
      </c>
      <c r="B1149" s="290">
        <v>22021001</v>
      </c>
      <c r="C1149" s="291" t="s">
        <v>3360</v>
      </c>
      <c r="D1149" s="292">
        <v>180000</v>
      </c>
      <c r="E1149" s="292">
        <v>150000</v>
      </c>
      <c r="F1149" s="292">
        <v>200000</v>
      </c>
      <c r="G1149" s="292">
        <v>200000</v>
      </c>
      <c r="H1149" s="292">
        <v>200000</v>
      </c>
      <c r="I1149" s="89"/>
      <c r="J1149" s="237"/>
    </row>
    <row r="1150" spans="1:10" ht="15.6" x14ac:dyDescent="0.3">
      <c r="A1150" s="290">
        <v>11</v>
      </c>
      <c r="B1150" s="290">
        <v>22021007</v>
      </c>
      <c r="C1150" s="291" t="s">
        <v>3362</v>
      </c>
      <c r="D1150" s="292">
        <v>715000</v>
      </c>
      <c r="E1150" s="292">
        <v>700000</v>
      </c>
      <c r="F1150" s="292">
        <v>2000000</v>
      </c>
      <c r="G1150" s="292">
        <v>2000000</v>
      </c>
      <c r="H1150" s="292">
        <v>700000</v>
      </c>
      <c r="I1150" s="89"/>
      <c r="J1150" s="237"/>
    </row>
    <row r="1151" spans="1:10" ht="15.6" x14ac:dyDescent="0.3">
      <c r="A1151" s="678" t="s">
        <v>365</v>
      </c>
      <c r="B1151" s="678"/>
      <c r="C1151" s="678"/>
      <c r="D1151" s="293">
        <v>4550000</v>
      </c>
      <c r="E1151" s="293">
        <v>4390000</v>
      </c>
      <c r="F1151" s="293">
        <v>12000000</v>
      </c>
      <c r="G1151" s="293">
        <v>12000000</v>
      </c>
      <c r="H1151" s="293">
        <f>SUM(H1140:H1150)</f>
        <v>6500000</v>
      </c>
      <c r="I1151" s="89"/>
      <c r="J1151" s="237"/>
    </row>
    <row r="1152" spans="1:10" x14ac:dyDescent="0.3">
      <c r="A1152" s="288">
        <v>4</v>
      </c>
      <c r="B1152" s="288">
        <v>23800400100</v>
      </c>
      <c r="C1152" s="677" t="s">
        <v>1964</v>
      </c>
      <c r="D1152" s="677"/>
      <c r="E1152" s="677"/>
      <c r="F1152" s="677"/>
      <c r="G1152" s="677"/>
      <c r="H1152" s="677"/>
      <c r="I1152" s="677"/>
      <c r="J1152" s="677"/>
    </row>
    <row r="1153" spans="1:10" ht="15.6" x14ac:dyDescent="0.3">
      <c r="A1153" s="290">
        <v>1</v>
      </c>
      <c r="B1153" s="290">
        <v>22020102</v>
      </c>
      <c r="C1153" s="291" t="s">
        <v>3349</v>
      </c>
      <c r="D1153" s="292">
        <v>2183500</v>
      </c>
      <c r="E1153" s="292">
        <v>1976000</v>
      </c>
      <c r="F1153" s="292">
        <v>8300000</v>
      </c>
      <c r="G1153" s="292">
        <v>4500000</v>
      </c>
      <c r="H1153" s="292">
        <v>2500000</v>
      </c>
      <c r="I1153" s="89"/>
      <c r="J1153" s="237"/>
    </row>
    <row r="1154" spans="1:10" ht="15.6" x14ac:dyDescent="0.3">
      <c r="A1154" s="290">
        <v>2</v>
      </c>
      <c r="B1154" s="290">
        <v>22020202</v>
      </c>
      <c r="C1154" s="291" t="s">
        <v>3350</v>
      </c>
      <c r="D1154" s="292">
        <v>62500</v>
      </c>
      <c r="E1154" s="292">
        <v>10000</v>
      </c>
      <c r="F1154" s="292">
        <v>1000000</v>
      </c>
      <c r="G1154" s="292">
        <v>600000</v>
      </c>
      <c r="H1154" s="292">
        <v>500000</v>
      </c>
      <c r="I1154" s="89"/>
      <c r="J1154" s="237"/>
    </row>
    <row r="1155" spans="1:10" ht="16.8" x14ac:dyDescent="0.3">
      <c r="A1155" s="290">
        <v>3</v>
      </c>
      <c r="B1155" s="290">
        <v>22020301</v>
      </c>
      <c r="C1155" s="291" t="s">
        <v>3352</v>
      </c>
      <c r="D1155" s="292">
        <v>264000</v>
      </c>
      <c r="E1155" s="292">
        <v>202500</v>
      </c>
      <c r="F1155" s="292">
        <v>1900000</v>
      </c>
      <c r="G1155" s="292">
        <v>1500000</v>
      </c>
      <c r="H1155" s="292">
        <v>400000</v>
      </c>
      <c r="I1155" s="89"/>
      <c r="J1155" s="237"/>
    </row>
    <row r="1156" spans="1:10" ht="15.6" x14ac:dyDescent="0.3">
      <c r="A1156" s="290">
        <v>4</v>
      </c>
      <c r="B1156" s="290">
        <v>22020305</v>
      </c>
      <c r="C1156" s="291" t="s">
        <v>3355</v>
      </c>
      <c r="D1156" s="295">
        <v>0</v>
      </c>
      <c r="E1156" s="295">
        <v>0</v>
      </c>
      <c r="F1156" s="292">
        <v>2000000</v>
      </c>
      <c r="G1156" s="292">
        <v>1000000</v>
      </c>
      <c r="H1156" s="292">
        <v>500000</v>
      </c>
      <c r="I1156" s="89"/>
      <c r="J1156" s="237"/>
    </row>
    <row r="1157" spans="1:10" ht="16.8" x14ac:dyDescent="0.3">
      <c r="A1157" s="290">
        <v>5</v>
      </c>
      <c r="B1157" s="290">
        <v>22020401</v>
      </c>
      <c r="C1157" s="291" t="s">
        <v>3356</v>
      </c>
      <c r="D1157" s="292">
        <v>159500</v>
      </c>
      <c r="E1157" s="292">
        <v>115000</v>
      </c>
      <c r="F1157" s="292">
        <v>1000000</v>
      </c>
      <c r="G1157" s="292">
        <v>800000</v>
      </c>
      <c r="H1157" s="292">
        <v>600000</v>
      </c>
      <c r="I1157" s="98"/>
      <c r="J1157" s="237"/>
    </row>
    <row r="1158" spans="1:10" ht="15.6" x14ac:dyDescent="0.3">
      <c r="A1158" s="290">
        <v>6</v>
      </c>
      <c r="B1158" s="290">
        <v>22020402</v>
      </c>
      <c r="C1158" s="291" t="s">
        <v>3366</v>
      </c>
      <c r="D1158" s="292">
        <v>95500</v>
      </c>
      <c r="E1158" s="292">
        <v>163500</v>
      </c>
      <c r="F1158" s="292">
        <v>1000000</v>
      </c>
      <c r="G1158" s="292">
        <v>800000</v>
      </c>
      <c r="H1158" s="292">
        <v>500000</v>
      </c>
      <c r="I1158" s="84"/>
      <c r="J1158" s="237"/>
    </row>
    <row r="1159" spans="1:10" ht="15.6" x14ac:dyDescent="0.3">
      <c r="A1159" s="290">
        <v>7</v>
      </c>
      <c r="B1159" s="290">
        <v>22020501</v>
      </c>
      <c r="C1159" s="291" t="s">
        <v>3370</v>
      </c>
      <c r="D1159" s="292">
        <v>59000</v>
      </c>
      <c r="E1159" s="295">
        <v>0</v>
      </c>
      <c r="F1159" s="292">
        <v>2200000</v>
      </c>
      <c r="G1159" s="292">
        <v>1500000</v>
      </c>
      <c r="H1159" s="292">
        <v>1500000</v>
      </c>
      <c r="I1159" s="89"/>
      <c r="J1159" s="237"/>
    </row>
    <row r="1160" spans="1:10" ht="15.6" x14ac:dyDescent="0.3">
      <c r="A1160" s="290">
        <v>8</v>
      </c>
      <c r="B1160" s="290">
        <v>22021001</v>
      </c>
      <c r="C1160" s="291" t="s">
        <v>3360</v>
      </c>
      <c r="D1160" s="292">
        <v>96000</v>
      </c>
      <c r="E1160" s="292">
        <v>84000</v>
      </c>
      <c r="F1160" s="292">
        <v>1300000</v>
      </c>
      <c r="G1160" s="292">
        <v>600000</v>
      </c>
      <c r="H1160" s="292">
        <v>700000</v>
      </c>
      <c r="I1160" s="89"/>
      <c r="J1160" s="237"/>
    </row>
    <row r="1161" spans="1:10" ht="15.6" x14ac:dyDescent="0.3">
      <c r="A1161" s="290">
        <v>9</v>
      </c>
      <c r="B1161" s="290">
        <v>22021007</v>
      </c>
      <c r="C1161" s="291" t="s">
        <v>3362</v>
      </c>
      <c r="D1161" s="292">
        <v>280000</v>
      </c>
      <c r="E1161" s="292">
        <v>249000</v>
      </c>
      <c r="F1161" s="292">
        <v>1300000</v>
      </c>
      <c r="G1161" s="292">
        <v>700000</v>
      </c>
      <c r="H1161" s="292">
        <v>800000</v>
      </c>
      <c r="I1161" s="89"/>
      <c r="J1161" s="237"/>
    </row>
    <row r="1162" spans="1:10" ht="15.6" x14ac:dyDescent="0.3">
      <c r="A1162" s="678" t="s">
        <v>365</v>
      </c>
      <c r="B1162" s="678"/>
      <c r="C1162" s="678"/>
      <c r="D1162" s="293">
        <v>3200000</v>
      </c>
      <c r="E1162" s="293">
        <v>2800000</v>
      </c>
      <c r="F1162" s="293">
        <v>20000000</v>
      </c>
      <c r="G1162" s="293">
        <v>12000000</v>
      </c>
      <c r="H1162" s="293">
        <f>SUM(H1153:H1161)</f>
        <v>8000000</v>
      </c>
      <c r="I1162" s="89"/>
      <c r="J1162" s="237"/>
    </row>
    <row r="1163" spans="1:10" s="83" customFormat="1" ht="15.6" x14ac:dyDescent="0.3">
      <c r="A1163" s="288">
        <v>5</v>
      </c>
      <c r="B1163" s="288">
        <v>23800100600</v>
      </c>
      <c r="C1163" s="677" t="s">
        <v>3170</v>
      </c>
      <c r="D1163" s="677"/>
      <c r="E1163" s="677"/>
      <c r="F1163" s="677"/>
      <c r="G1163" s="677"/>
      <c r="H1163" s="677"/>
      <c r="I1163" s="89"/>
      <c r="J1163" s="237"/>
    </row>
    <row r="1164" spans="1:10" s="83" customFormat="1" ht="15.6" x14ac:dyDescent="0.3">
      <c r="A1164" s="290">
        <v>1</v>
      </c>
      <c r="B1164" s="290">
        <v>22020102</v>
      </c>
      <c r="C1164" s="291" t="s">
        <v>3349</v>
      </c>
      <c r="D1164" s="295">
        <v>0</v>
      </c>
      <c r="E1164" s="292">
        <v>5240000</v>
      </c>
      <c r="F1164" s="292">
        <v>5500000</v>
      </c>
      <c r="G1164" s="292">
        <v>6500000</v>
      </c>
      <c r="H1164" s="292">
        <v>5500000</v>
      </c>
      <c r="I1164" s="98"/>
      <c r="J1164" s="237"/>
    </row>
    <row r="1165" spans="1:10" s="83" customFormat="1" ht="15.6" x14ac:dyDescent="0.3">
      <c r="A1165" s="290">
        <v>2</v>
      </c>
      <c r="B1165" s="290">
        <v>22020201</v>
      </c>
      <c r="C1165" s="291" t="s">
        <v>3363</v>
      </c>
      <c r="D1165" s="295">
        <v>0</v>
      </c>
      <c r="E1165" s="292">
        <v>360000</v>
      </c>
      <c r="F1165" s="292">
        <v>500000</v>
      </c>
      <c r="G1165" s="292">
        <v>500000</v>
      </c>
      <c r="H1165" s="292">
        <v>500000</v>
      </c>
      <c r="I1165" s="84"/>
      <c r="J1165" s="237"/>
    </row>
    <row r="1166" spans="1:10" s="83" customFormat="1" ht="15.6" x14ac:dyDescent="0.3">
      <c r="A1166" s="290">
        <v>3</v>
      </c>
      <c r="B1166" s="290">
        <v>22020202</v>
      </c>
      <c r="C1166" s="291" t="s">
        <v>3350</v>
      </c>
      <c r="D1166" s="295">
        <v>0</v>
      </c>
      <c r="E1166" s="292">
        <v>560000</v>
      </c>
      <c r="F1166" s="292">
        <v>600000</v>
      </c>
      <c r="G1166" s="292">
        <v>600000</v>
      </c>
      <c r="H1166" s="292">
        <v>600000</v>
      </c>
      <c r="I1166" s="89"/>
      <c r="J1166" s="237"/>
    </row>
    <row r="1167" spans="1:10" s="83" customFormat="1" ht="16.8" x14ac:dyDescent="0.3">
      <c r="A1167" s="290">
        <v>4</v>
      </c>
      <c r="B1167" s="290">
        <v>22020301</v>
      </c>
      <c r="C1167" s="291" t="s">
        <v>3352</v>
      </c>
      <c r="D1167" s="295">
        <v>0</v>
      </c>
      <c r="E1167" s="292">
        <v>1092000</v>
      </c>
      <c r="F1167" s="292">
        <v>1200000</v>
      </c>
      <c r="G1167" s="292">
        <v>1200000</v>
      </c>
      <c r="H1167" s="292">
        <v>1200000</v>
      </c>
      <c r="I1167" s="89"/>
      <c r="J1167" s="237"/>
    </row>
    <row r="1168" spans="1:10" s="83" customFormat="1" ht="15.6" x14ac:dyDescent="0.3">
      <c r="A1168" s="290">
        <v>5</v>
      </c>
      <c r="B1168" s="290">
        <v>22020306</v>
      </c>
      <c r="C1168" s="291" t="s">
        <v>3383</v>
      </c>
      <c r="D1168" s="295">
        <v>0</v>
      </c>
      <c r="E1168" s="292">
        <v>690000</v>
      </c>
      <c r="F1168" s="292">
        <v>800000</v>
      </c>
      <c r="G1168" s="292">
        <v>800000</v>
      </c>
      <c r="H1168" s="292">
        <v>800000</v>
      </c>
      <c r="I1168" s="89"/>
      <c r="J1168" s="237"/>
    </row>
    <row r="1169" spans="1:10" s="83" customFormat="1" ht="16.8" x14ac:dyDescent="0.3">
      <c r="A1169" s="290">
        <v>6</v>
      </c>
      <c r="B1169" s="290">
        <v>22020401</v>
      </c>
      <c r="C1169" s="291" t="s">
        <v>3356</v>
      </c>
      <c r="D1169" s="295">
        <v>0</v>
      </c>
      <c r="E1169" s="292">
        <v>1345000</v>
      </c>
      <c r="F1169" s="292">
        <v>1500000</v>
      </c>
      <c r="G1169" s="292">
        <v>2500000</v>
      </c>
      <c r="H1169" s="292">
        <v>2000000</v>
      </c>
      <c r="I1169" s="89"/>
      <c r="J1169" s="237"/>
    </row>
    <row r="1170" spans="1:10" s="83" customFormat="1" ht="15.6" x14ac:dyDescent="0.3">
      <c r="A1170" s="290">
        <v>7</v>
      </c>
      <c r="B1170" s="290">
        <v>22020402</v>
      </c>
      <c r="C1170" s="291" t="s">
        <v>3366</v>
      </c>
      <c r="D1170" s="295">
        <v>0</v>
      </c>
      <c r="E1170" s="292">
        <v>685000</v>
      </c>
      <c r="F1170" s="292">
        <v>800000</v>
      </c>
      <c r="G1170" s="292">
        <v>800000</v>
      </c>
      <c r="H1170" s="292">
        <v>800000</v>
      </c>
      <c r="I1170" s="98"/>
      <c r="J1170" s="237"/>
    </row>
    <row r="1171" spans="1:10" s="83" customFormat="1" ht="15.6" x14ac:dyDescent="0.3">
      <c r="A1171" s="290">
        <v>8</v>
      </c>
      <c r="B1171" s="290">
        <v>22020501</v>
      </c>
      <c r="C1171" s="291" t="s">
        <v>3370</v>
      </c>
      <c r="D1171" s="295">
        <v>0</v>
      </c>
      <c r="E1171" s="292">
        <v>2715000</v>
      </c>
      <c r="F1171" s="292">
        <v>3000000</v>
      </c>
      <c r="G1171" s="292">
        <v>4000000</v>
      </c>
      <c r="H1171" s="292">
        <v>3750000</v>
      </c>
      <c r="I1171" s="84"/>
      <c r="J1171" s="237"/>
    </row>
    <row r="1172" spans="1:10" s="83" customFormat="1" ht="15.6" x14ac:dyDescent="0.3">
      <c r="A1172" s="290">
        <v>9</v>
      </c>
      <c r="B1172" s="290">
        <v>22021001</v>
      </c>
      <c r="C1172" s="291" t="s">
        <v>3360</v>
      </c>
      <c r="D1172" s="295">
        <v>0</v>
      </c>
      <c r="E1172" s="292">
        <v>275000</v>
      </c>
      <c r="F1172" s="292">
        <v>300000</v>
      </c>
      <c r="G1172" s="292">
        <v>300000</v>
      </c>
      <c r="H1172" s="292">
        <v>300000</v>
      </c>
      <c r="I1172" s="11"/>
      <c r="J1172" s="237"/>
    </row>
    <row r="1173" spans="1:10" s="83" customFormat="1" ht="15.6" x14ac:dyDescent="0.3">
      <c r="A1173" s="290">
        <v>10</v>
      </c>
      <c r="B1173" s="290">
        <v>22021007</v>
      </c>
      <c r="C1173" s="291" t="s">
        <v>3362</v>
      </c>
      <c r="D1173" s="295">
        <v>0</v>
      </c>
      <c r="E1173" s="292">
        <v>705000</v>
      </c>
      <c r="F1173" s="292">
        <v>800000</v>
      </c>
      <c r="G1173" s="292">
        <v>800000</v>
      </c>
      <c r="H1173" s="292">
        <v>800000</v>
      </c>
      <c r="I1173" s="89"/>
      <c r="J1173" s="237"/>
    </row>
    <row r="1174" spans="1:10" s="83" customFormat="1" ht="15.6" x14ac:dyDescent="0.3">
      <c r="A1174" s="678" t="s">
        <v>365</v>
      </c>
      <c r="B1174" s="678"/>
      <c r="C1174" s="678"/>
      <c r="D1174" s="296">
        <v>0</v>
      </c>
      <c r="E1174" s="293">
        <v>13667000</v>
      </c>
      <c r="F1174" s="293">
        <v>15000000</v>
      </c>
      <c r="G1174" s="293">
        <v>18000000</v>
      </c>
      <c r="H1174" s="293">
        <f>SUM(H1164:H1173)</f>
        <v>16250000</v>
      </c>
      <c r="I1174" s="89"/>
      <c r="J1174" s="237"/>
    </row>
    <row r="1175" spans="1:10" s="83" customFormat="1" ht="15.6" customHeight="1" x14ac:dyDescent="0.3">
      <c r="A1175" s="759">
        <v>6</v>
      </c>
      <c r="B1175" s="760" t="s">
        <v>3860</v>
      </c>
      <c r="C1175" s="761" t="s">
        <v>3861</v>
      </c>
      <c r="D1175" s="762"/>
      <c r="E1175" s="762"/>
      <c r="F1175" s="762"/>
      <c r="G1175" s="762"/>
      <c r="H1175" s="763"/>
      <c r="I1175" s="172"/>
      <c r="J1175" s="460"/>
    </row>
    <row r="1176" spans="1:10" s="83" customFormat="1" ht="15.6" x14ac:dyDescent="0.3">
      <c r="A1176" s="764">
        <v>1</v>
      </c>
      <c r="B1176" s="764">
        <v>22020102</v>
      </c>
      <c r="C1176" s="765" t="s">
        <v>3349</v>
      </c>
      <c r="D1176" s="766">
        <v>0</v>
      </c>
      <c r="E1176" s="766">
        <v>0</v>
      </c>
      <c r="F1176" s="766">
        <v>0</v>
      </c>
      <c r="G1176" s="766">
        <v>0</v>
      </c>
      <c r="H1176" s="767">
        <v>1700000</v>
      </c>
      <c r="I1176" s="572"/>
      <c r="J1176" s="460"/>
    </row>
    <row r="1177" spans="1:10" s="83" customFormat="1" ht="15.6" x14ac:dyDescent="0.3">
      <c r="A1177" s="764">
        <v>2</v>
      </c>
      <c r="B1177" s="764">
        <v>22020202</v>
      </c>
      <c r="C1177" s="765" t="s">
        <v>3350</v>
      </c>
      <c r="D1177" s="766">
        <v>0</v>
      </c>
      <c r="E1177" s="766">
        <v>0</v>
      </c>
      <c r="F1177" s="766">
        <v>0</v>
      </c>
      <c r="G1177" s="766">
        <v>0</v>
      </c>
      <c r="H1177" s="767">
        <v>400000</v>
      </c>
      <c r="I1177" s="172"/>
      <c r="J1177" s="460"/>
    </row>
    <row r="1178" spans="1:10" s="83" customFormat="1" ht="15.6" x14ac:dyDescent="0.3">
      <c r="A1178" s="764">
        <v>3</v>
      </c>
      <c r="B1178" s="764">
        <v>22020301</v>
      </c>
      <c r="C1178" s="765" t="s">
        <v>3352</v>
      </c>
      <c r="D1178" s="766">
        <v>0</v>
      </c>
      <c r="E1178" s="766">
        <v>0</v>
      </c>
      <c r="F1178" s="766">
        <v>0</v>
      </c>
      <c r="G1178" s="766">
        <v>0</v>
      </c>
      <c r="H1178" s="767">
        <v>600000</v>
      </c>
      <c r="I1178" s="172"/>
      <c r="J1178" s="460"/>
    </row>
    <row r="1179" spans="1:10" s="83" customFormat="1" ht="15.6" x14ac:dyDescent="0.3">
      <c r="A1179" s="764">
        <v>4</v>
      </c>
      <c r="B1179" s="764">
        <v>22020306</v>
      </c>
      <c r="C1179" s="765" t="s">
        <v>3383</v>
      </c>
      <c r="D1179" s="766">
        <v>0</v>
      </c>
      <c r="E1179" s="766">
        <v>0</v>
      </c>
      <c r="F1179" s="766">
        <v>0</v>
      </c>
      <c r="G1179" s="766">
        <v>0</v>
      </c>
      <c r="H1179" s="767">
        <v>700000</v>
      </c>
      <c r="I1179" s="172"/>
      <c r="J1179" s="460"/>
    </row>
    <row r="1180" spans="1:10" s="83" customFormat="1" ht="16.8" x14ac:dyDescent="0.3">
      <c r="A1180" s="764">
        <v>5</v>
      </c>
      <c r="B1180" s="764">
        <v>22020401</v>
      </c>
      <c r="C1180" s="765" t="s">
        <v>3356</v>
      </c>
      <c r="D1180" s="766">
        <v>0</v>
      </c>
      <c r="E1180" s="766">
        <v>0</v>
      </c>
      <c r="F1180" s="766">
        <v>0</v>
      </c>
      <c r="G1180" s="766">
        <v>0</v>
      </c>
      <c r="H1180" s="767">
        <v>400000</v>
      </c>
      <c r="I1180" s="172"/>
      <c r="J1180" s="460"/>
    </row>
    <row r="1181" spans="1:10" s="83" customFormat="1" ht="15.6" x14ac:dyDescent="0.3">
      <c r="A1181" s="764">
        <v>6</v>
      </c>
      <c r="B1181" s="764">
        <v>22020402</v>
      </c>
      <c r="C1181" s="765" t="s">
        <v>3366</v>
      </c>
      <c r="D1181" s="766">
        <v>0</v>
      </c>
      <c r="E1181" s="766">
        <v>0</v>
      </c>
      <c r="F1181" s="766">
        <v>0</v>
      </c>
      <c r="G1181" s="766">
        <v>0</v>
      </c>
      <c r="H1181" s="767">
        <v>800000</v>
      </c>
      <c r="I1181" s="98"/>
      <c r="J1181" s="460"/>
    </row>
    <row r="1182" spans="1:10" s="83" customFormat="1" ht="15.6" x14ac:dyDescent="0.3">
      <c r="A1182" s="764">
        <v>7</v>
      </c>
      <c r="B1182" s="764">
        <v>22020501</v>
      </c>
      <c r="C1182" s="765" t="s">
        <v>3370</v>
      </c>
      <c r="D1182" s="766">
        <v>0</v>
      </c>
      <c r="E1182" s="766">
        <v>0</v>
      </c>
      <c r="F1182" s="766">
        <v>0</v>
      </c>
      <c r="G1182" s="766">
        <v>0</v>
      </c>
      <c r="H1182" s="767">
        <v>1000000</v>
      </c>
      <c r="I1182" s="528"/>
      <c r="J1182" s="460"/>
    </row>
    <row r="1183" spans="1:10" s="83" customFormat="1" ht="15.6" x14ac:dyDescent="0.3">
      <c r="A1183" s="764">
        <v>8</v>
      </c>
      <c r="B1183" s="764">
        <v>22021001</v>
      </c>
      <c r="C1183" s="765" t="s">
        <v>3360</v>
      </c>
      <c r="D1183" s="766">
        <v>0</v>
      </c>
      <c r="E1183" s="766">
        <v>0</v>
      </c>
      <c r="F1183" s="766">
        <v>0</v>
      </c>
      <c r="G1183" s="766">
        <v>0</v>
      </c>
      <c r="H1183" s="767">
        <v>500000</v>
      </c>
      <c r="I1183" s="562"/>
      <c r="J1183" s="460"/>
    </row>
    <row r="1184" spans="1:10" s="83" customFormat="1" ht="15.6" x14ac:dyDescent="0.3">
      <c r="A1184" s="764">
        <v>9</v>
      </c>
      <c r="B1184" s="764">
        <v>22021007</v>
      </c>
      <c r="C1184" s="765" t="s">
        <v>3362</v>
      </c>
      <c r="D1184" s="766">
        <v>0</v>
      </c>
      <c r="E1184" s="766">
        <v>0</v>
      </c>
      <c r="F1184" s="766">
        <v>0</v>
      </c>
      <c r="G1184" s="766">
        <v>0</v>
      </c>
      <c r="H1184" s="767">
        <v>500000</v>
      </c>
      <c r="I1184" s="172"/>
      <c r="J1184" s="460"/>
    </row>
    <row r="1185" spans="1:10" s="83" customFormat="1" ht="15.6" x14ac:dyDescent="0.3">
      <c r="A1185" s="768" t="s">
        <v>365</v>
      </c>
      <c r="B1185" s="768"/>
      <c r="C1185" s="768"/>
      <c r="D1185" s="769">
        <v>0</v>
      </c>
      <c r="E1185" s="769">
        <v>0</v>
      </c>
      <c r="F1185" s="769">
        <v>0</v>
      </c>
      <c r="G1185" s="769">
        <v>0</v>
      </c>
      <c r="H1185" s="294">
        <f>SUM(H1176:H1184)</f>
        <v>6600000</v>
      </c>
      <c r="I1185" s="172"/>
      <c r="J1185" s="460"/>
    </row>
    <row r="1186" spans="1:10" s="83" customFormat="1" ht="15.6" x14ac:dyDescent="0.3">
      <c r="A1186" s="288">
        <v>7</v>
      </c>
      <c r="B1186" s="288">
        <v>22000100100</v>
      </c>
      <c r="C1186" s="677" t="s">
        <v>1079</v>
      </c>
      <c r="D1186" s="677"/>
      <c r="E1186" s="677"/>
      <c r="F1186" s="677"/>
      <c r="G1186" s="677"/>
      <c r="H1186" s="677"/>
      <c r="I1186" s="11"/>
      <c r="J1186" s="237"/>
    </row>
    <row r="1187" spans="1:10" s="83" customFormat="1" ht="15.6" x14ac:dyDescent="0.3">
      <c r="A1187" s="290">
        <v>1</v>
      </c>
      <c r="B1187" s="290">
        <v>22020102</v>
      </c>
      <c r="C1187" s="291" t="s">
        <v>3349</v>
      </c>
      <c r="D1187" s="292">
        <v>42457350</v>
      </c>
      <c r="E1187" s="292">
        <v>20231000</v>
      </c>
      <c r="F1187" s="292">
        <v>42500000</v>
      </c>
      <c r="G1187" s="292">
        <v>42500000</v>
      </c>
      <c r="H1187" s="292">
        <v>42500000</v>
      </c>
      <c r="I1187" s="11"/>
      <c r="J1187" s="237"/>
    </row>
    <row r="1188" spans="1:10" s="83" customFormat="1" ht="15.6" x14ac:dyDescent="0.3">
      <c r="A1188" s="290">
        <v>2</v>
      </c>
      <c r="B1188" s="290">
        <v>22020201</v>
      </c>
      <c r="C1188" s="291" t="s">
        <v>3363</v>
      </c>
      <c r="D1188" s="292">
        <v>9000000</v>
      </c>
      <c r="E1188" s="292">
        <v>4281000</v>
      </c>
      <c r="F1188" s="292">
        <v>9000000</v>
      </c>
      <c r="G1188" s="292">
        <v>9000000</v>
      </c>
      <c r="H1188" s="292">
        <v>9000000</v>
      </c>
      <c r="I1188" s="98"/>
      <c r="J1188" s="237"/>
    </row>
    <row r="1189" spans="1:10" s="83" customFormat="1" ht="15.6" x14ac:dyDescent="0.3">
      <c r="A1189" s="290">
        <v>3</v>
      </c>
      <c r="B1189" s="290">
        <v>22020202</v>
      </c>
      <c r="C1189" s="291" t="s">
        <v>3350</v>
      </c>
      <c r="D1189" s="292">
        <v>5000000</v>
      </c>
      <c r="E1189" s="292">
        <v>4480000</v>
      </c>
      <c r="F1189" s="292">
        <v>5000000</v>
      </c>
      <c r="G1189" s="292">
        <v>5000000</v>
      </c>
      <c r="H1189" s="292">
        <v>5000000</v>
      </c>
      <c r="I1189" s="115"/>
      <c r="J1189" s="237"/>
    </row>
    <row r="1190" spans="1:10" s="83" customFormat="1" ht="16.8" x14ac:dyDescent="0.3">
      <c r="A1190" s="290">
        <v>4</v>
      </c>
      <c r="B1190" s="290">
        <v>22020301</v>
      </c>
      <c r="C1190" s="291" t="s">
        <v>3352</v>
      </c>
      <c r="D1190" s="292">
        <v>8000000</v>
      </c>
      <c r="E1190" s="292">
        <v>13552000</v>
      </c>
      <c r="F1190" s="292">
        <v>8000000</v>
      </c>
      <c r="G1190" s="292">
        <v>8000000</v>
      </c>
      <c r="H1190" s="292">
        <v>8000000</v>
      </c>
      <c r="I1190" s="11"/>
      <c r="J1190" s="237"/>
    </row>
    <row r="1191" spans="1:10" s="83" customFormat="1" ht="15.6" x14ac:dyDescent="0.3">
      <c r="A1191" s="290">
        <v>5</v>
      </c>
      <c r="B1191" s="290">
        <v>22020306</v>
      </c>
      <c r="C1191" s="291" t="s">
        <v>3383</v>
      </c>
      <c r="D1191" s="292">
        <v>4000000</v>
      </c>
      <c r="E1191" s="292">
        <v>5099000</v>
      </c>
      <c r="F1191" s="292">
        <v>4000000</v>
      </c>
      <c r="G1191" s="292">
        <v>4000000</v>
      </c>
      <c r="H1191" s="292">
        <v>4000000</v>
      </c>
      <c r="I1191" s="11"/>
      <c r="J1191" s="237"/>
    </row>
    <row r="1192" spans="1:10" s="83" customFormat="1" ht="16.8" x14ac:dyDescent="0.3">
      <c r="A1192" s="290">
        <v>6</v>
      </c>
      <c r="B1192" s="290">
        <v>22020401</v>
      </c>
      <c r="C1192" s="291" t="s">
        <v>3356</v>
      </c>
      <c r="D1192" s="292">
        <v>6000000</v>
      </c>
      <c r="E1192" s="292">
        <v>4725000</v>
      </c>
      <c r="F1192" s="292">
        <v>6000000</v>
      </c>
      <c r="G1192" s="292">
        <v>6000000</v>
      </c>
      <c r="H1192" s="292">
        <v>6000000</v>
      </c>
      <c r="I1192" s="98"/>
      <c r="J1192" s="237"/>
    </row>
    <row r="1193" spans="1:10" s="83" customFormat="1" ht="15.6" x14ac:dyDescent="0.3">
      <c r="A1193" s="290">
        <v>7</v>
      </c>
      <c r="B1193" s="290">
        <v>22020402</v>
      </c>
      <c r="C1193" s="291" t="s">
        <v>3366</v>
      </c>
      <c r="D1193" s="292">
        <v>7000000</v>
      </c>
      <c r="E1193" s="292">
        <v>1413000</v>
      </c>
      <c r="F1193" s="292">
        <v>7000000</v>
      </c>
      <c r="G1193" s="292">
        <v>7000000</v>
      </c>
      <c r="H1193" s="292">
        <v>7000000</v>
      </c>
      <c r="I1193" s="84"/>
      <c r="J1193" s="237"/>
    </row>
    <row r="1194" spans="1:10" s="83" customFormat="1" ht="15.6" x14ac:dyDescent="0.3">
      <c r="A1194" s="290">
        <v>8</v>
      </c>
      <c r="B1194" s="290">
        <v>22020501</v>
      </c>
      <c r="C1194" s="291" t="s">
        <v>3370</v>
      </c>
      <c r="D1194" s="292">
        <v>14000000</v>
      </c>
      <c r="E1194" s="292">
        <v>23992000</v>
      </c>
      <c r="F1194" s="292">
        <v>14000000</v>
      </c>
      <c r="G1194" s="292">
        <v>14000000</v>
      </c>
      <c r="H1194" s="292">
        <v>14000000</v>
      </c>
      <c r="I1194" s="89"/>
      <c r="J1194" s="237"/>
    </row>
    <row r="1195" spans="1:10" s="83" customFormat="1" ht="15.6" x14ac:dyDescent="0.3">
      <c r="A1195" s="290">
        <v>9</v>
      </c>
      <c r="B1195" s="290">
        <v>22020712</v>
      </c>
      <c r="C1195" s="291" t="s">
        <v>3381</v>
      </c>
      <c r="D1195" s="292">
        <v>2500000</v>
      </c>
      <c r="E1195" s="292">
        <v>2000000</v>
      </c>
      <c r="F1195" s="292">
        <v>2000000</v>
      </c>
      <c r="G1195" s="292">
        <v>2000000</v>
      </c>
      <c r="H1195" s="292">
        <v>2000000</v>
      </c>
      <c r="I1195" s="89"/>
      <c r="J1195" s="237"/>
    </row>
    <row r="1196" spans="1:10" s="83" customFormat="1" ht="15.6" x14ac:dyDescent="0.3">
      <c r="A1196" s="290">
        <v>10</v>
      </c>
      <c r="B1196" s="290">
        <v>22021001</v>
      </c>
      <c r="C1196" s="291" t="s">
        <v>3360</v>
      </c>
      <c r="D1196" s="292">
        <v>2000000</v>
      </c>
      <c r="E1196" s="292">
        <v>1143000</v>
      </c>
      <c r="F1196" s="292">
        <v>2000000</v>
      </c>
      <c r="G1196" s="292">
        <v>2000000</v>
      </c>
      <c r="H1196" s="292">
        <v>2000000</v>
      </c>
      <c r="I1196" s="89"/>
      <c r="J1196" s="237"/>
    </row>
    <row r="1197" spans="1:10" s="83" customFormat="1" ht="15.6" x14ac:dyDescent="0.3">
      <c r="A1197" s="290">
        <v>11</v>
      </c>
      <c r="B1197" s="290">
        <v>22021007</v>
      </c>
      <c r="C1197" s="291" t="s">
        <v>3362</v>
      </c>
      <c r="D1197" s="292">
        <v>50000000</v>
      </c>
      <c r="E1197" s="292">
        <v>47961000</v>
      </c>
      <c r="F1197" s="292">
        <v>50500000</v>
      </c>
      <c r="G1197" s="292">
        <v>50500000</v>
      </c>
      <c r="H1197" s="292">
        <v>50500000</v>
      </c>
      <c r="I1197" s="89"/>
      <c r="J1197" s="237"/>
    </row>
    <row r="1198" spans="1:10" s="83" customFormat="1" ht="15.6" x14ac:dyDescent="0.3">
      <c r="A1198" s="678" t="s">
        <v>365</v>
      </c>
      <c r="B1198" s="678"/>
      <c r="C1198" s="678"/>
      <c r="D1198" s="293">
        <v>149957350</v>
      </c>
      <c r="E1198" s="293">
        <v>128877000</v>
      </c>
      <c r="F1198" s="293">
        <v>150000000</v>
      </c>
      <c r="G1198" s="293">
        <v>150000000</v>
      </c>
      <c r="H1198" s="293">
        <f>SUM(H1187:H1197)</f>
        <v>150000000</v>
      </c>
      <c r="I1198" s="89"/>
      <c r="J1198" s="237"/>
    </row>
    <row r="1199" spans="1:10" s="83" customFormat="1" ht="15.6" x14ac:dyDescent="0.3">
      <c r="A1199" s="288">
        <v>8</v>
      </c>
      <c r="B1199" s="288">
        <v>22000100200</v>
      </c>
      <c r="C1199" s="677" t="s">
        <v>3002</v>
      </c>
      <c r="D1199" s="677"/>
      <c r="E1199" s="677"/>
      <c r="F1199" s="677"/>
      <c r="G1199" s="677"/>
      <c r="H1199" s="677"/>
      <c r="I1199" s="89"/>
      <c r="J1199" s="237"/>
    </row>
    <row r="1200" spans="1:10" s="83" customFormat="1" ht="15.6" x14ac:dyDescent="0.3">
      <c r="A1200" s="290">
        <v>1</v>
      </c>
      <c r="B1200" s="290">
        <v>22020102</v>
      </c>
      <c r="C1200" s="291" t="s">
        <v>3349</v>
      </c>
      <c r="D1200" s="292">
        <v>5000000</v>
      </c>
      <c r="E1200" s="292">
        <v>4098000</v>
      </c>
      <c r="F1200" s="292">
        <v>5200000</v>
      </c>
      <c r="G1200" s="292">
        <v>5200000</v>
      </c>
      <c r="H1200" s="292">
        <v>5200000</v>
      </c>
      <c r="I1200" s="89"/>
      <c r="J1200" s="237"/>
    </row>
    <row r="1201" spans="1:10" s="83" customFormat="1" ht="15.6" x14ac:dyDescent="0.3">
      <c r="A1201" s="290">
        <v>2</v>
      </c>
      <c r="B1201" s="290">
        <v>22020202</v>
      </c>
      <c r="C1201" s="291" t="s">
        <v>3350</v>
      </c>
      <c r="D1201" s="292">
        <v>1000000</v>
      </c>
      <c r="E1201" s="292">
        <v>1249500</v>
      </c>
      <c r="F1201" s="292">
        <v>1800000</v>
      </c>
      <c r="G1201" s="292">
        <v>1800000</v>
      </c>
      <c r="H1201" s="292">
        <v>1800000</v>
      </c>
      <c r="I1201" s="89"/>
      <c r="J1201" s="237"/>
    </row>
    <row r="1202" spans="1:10" s="83" customFormat="1" ht="16.8" x14ac:dyDescent="0.3">
      <c r="A1202" s="290">
        <v>3</v>
      </c>
      <c r="B1202" s="290">
        <v>22020301</v>
      </c>
      <c r="C1202" s="291" t="s">
        <v>3352</v>
      </c>
      <c r="D1202" s="292">
        <v>2300000</v>
      </c>
      <c r="E1202" s="292">
        <v>2182500</v>
      </c>
      <c r="F1202" s="292">
        <v>3000000</v>
      </c>
      <c r="G1202" s="292">
        <v>3000000</v>
      </c>
      <c r="H1202" s="292">
        <v>3000000</v>
      </c>
      <c r="I1202" s="89"/>
      <c r="J1202" s="237"/>
    </row>
    <row r="1203" spans="1:10" s="83" customFormat="1" ht="15.6" x14ac:dyDescent="0.3">
      <c r="A1203" s="290">
        <v>4</v>
      </c>
      <c r="B1203" s="290">
        <v>22020305</v>
      </c>
      <c r="C1203" s="291" t="s">
        <v>3355</v>
      </c>
      <c r="D1203" s="292">
        <v>1000000</v>
      </c>
      <c r="E1203" s="292">
        <v>1111800</v>
      </c>
      <c r="F1203" s="292">
        <v>1700000</v>
      </c>
      <c r="G1203" s="292">
        <v>1700000</v>
      </c>
      <c r="H1203" s="292">
        <v>1700000</v>
      </c>
      <c r="I1203" s="89"/>
      <c r="J1203" s="237"/>
    </row>
    <row r="1204" spans="1:10" s="83" customFormat="1" ht="16.8" x14ac:dyDescent="0.3">
      <c r="A1204" s="290">
        <v>5</v>
      </c>
      <c r="B1204" s="290">
        <v>22020401</v>
      </c>
      <c r="C1204" s="291" t="s">
        <v>3356</v>
      </c>
      <c r="D1204" s="292">
        <v>2400000</v>
      </c>
      <c r="E1204" s="292">
        <v>1663600</v>
      </c>
      <c r="F1204" s="292">
        <v>2400000</v>
      </c>
      <c r="G1204" s="292">
        <v>2500000</v>
      </c>
      <c r="H1204" s="292">
        <v>2500000</v>
      </c>
      <c r="I1204" s="89"/>
      <c r="J1204" s="237"/>
    </row>
    <row r="1205" spans="1:10" s="83" customFormat="1" ht="15.6" x14ac:dyDescent="0.3">
      <c r="A1205" s="290">
        <v>6</v>
      </c>
      <c r="B1205" s="290">
        <v>22020402</v>
      </c>
      <c r="C1205" s="291" t="s">
        <v>3366</v>
      </c>
      <c r="D1205" s="292">
        <v>2100000</v>
      </c>
      <c r="E1205" s="292">
        <v>1466850</v>
      </c>
      <c r="F1205" s="292">
        <v>2100000</v>
      </c>
      <c r="G1205" s="292">
        <v>2000000</v>
      </c>
      <c r="H1205" s="292">
        <v>2000000</v>
      </c>
      <c r="I1205" s="89"/>
      <c r="J1205" s="237"/>
    </row>
    <row r="1206" spans="1:10" s="83" customFormat="1" ht="15.6" x14ac:dyDescent="0.3">
      <c r="A1206" s="290">
        <v>7</v>
      </c>
      <c r="B1206" s="290">
        <v>22020501</v>
      </c>
      <c r="C1206" s="291" t="s">
        <v>3370</v>
      </c>
      <c r="D1206" s="292">
        <v>4000000</v>
      </c>
      <c r="E1206" s="292">
        <v>3037750</v>
      </c>
      <c r="F1206" s="292">
        <v>4000000</v>
      </c>
      <c r="G1206" s="292">
        <v>4000000</v>
      </c>
      <c r="H1206" s="292">
        <v>4000000</v>
      </c>
      <c r="I1206" s="89"/>
      <c r="J1206" s="237"/>
    </row>
    <row r="1207" spans="1:10" s="83" customFormat="1" ht="15.6" x14ac:dyDescent="0.3">
      <c r="A1207" s="290">
        <v>8</v>
      </c>
      <c r="B1207" s="290">
        <v>22021001</v>
      </c>
      <c r="C1207" s="291" t="s">
        <v>3360</v>
      </c>
      <c r="D1207" s="292">
        <v>1000000</v>
      </c>
      <c r="E1207" s="292">
        <v>1395000</v>
      </c>
      <c r="F1207" s="292">
        <v>2000000</v>
      </c>
      <c r="G1207" s="292">
        <v>2000000</v>
      </c>
      <c r="H1207" s="292">
        <v>2000000</v>
      </c>
      <c r="I1207" s="89"/>
      <c r="J1207" s="237"/>
    </row>
    <row r="1208" spans="1:10" s="83" customFormat="1" ht="15.6" x14ac:dyDescent="0.3">
      <c r="A1208" s="290">
        <v>9</v>
      </c>
      <c r="B1208" s="290">
        <v>22021007</v>
      </c>
      <c r="C1208" s="291" t="s">
        <v>3362</v>
      </c>
      <c r="D1208" s="292">
        <v>1200000</v>
      </c>
      <c r="E1208" s="292">
        <v>1215000</v>
      </c>
      <c r="F1208" s="292">
        <v>1800000</v>
      </c>
      <c r="G1208" s="292">
        <v>1800000</v>
      </c>
      <c r="H1208" s="292">
        <v>1800000</v>
      </c>
      <c r="I1208" s="98"/>
      <c r="J1208" s="237"/>
    </row>
    <row r="1209" spans="1:10" s="83" customFormat="1" ht="15.6" x14ac:dyDescent="0.3">
      <c r="A1209" s="678" t="s">
        <v>365</v>
      </c>
      <c r="B1209" s="678"/>
      <c r="C1209" s="678"/>
      <c r="D1209" s="293">
        <v>20000000</v>
      </c>
      <c r="E1209" s="293">
        <v>17420000</v>
      </c>
      <c r="F1209" s="293">
        <v>24000000</v>
      </c>
      <c r="G1209" s="293">
        <v>24000000</v>
      </c>
      <c r="H1209" s="293">
        <f>SUM(H1200:H1208)</f>
        <v>24000000</v>
      </c>
      <c r="I1209" s="84"/>
      <c r="J1209" s="237"/>
    </row>
    <row r="1210" spans="1:10" s="83" customFormat="1" ht="15.6" x14ac:dyDescent="0.3">
      <c r="A1210" s="288">
        <v>9</v>
      </c>
      <c r="B1210" s="288">
        <v>22000200100</v>
      </c>
      <c r="C1210" s="677" t="s">
        <v>433</v>
      </c>
      <c r="D1210" s="677"/>
      <c r="E1210" s="677"/>
      <c r="F1210" s="677"/>
      <c r="G1210" s="677"/>
      <c r="H1210" s="677"/>
      <c r="I1210" s="89"/>
      <c r="J1210" s="237"/>
    </row>
    <row r="1211" spans="1:10" s="83" customFormat="1" ht="15.6" x14ac:dyDescent="0.3">
      <c r="A1211" s="290">
        <v>1</v>
      </c>
      <c r="B1211" s="290">
        <v>22020102</v>
      </c>
      <c r="C1211" s="291" t="s">
        <v>3349</v>
      </c>
      <c r="D1211" s="292">
        <v>2370000</v>
      </c>
      <c r="E1211" s="292">
        <v>2790000</v>
      </c>
      <c r="F1211" s="292">
        <v>3850000</v>
      </c>
      <c r="G1211" s="292">
        <v>5000000</v>
      </c>
      <c r="H1211" s="292">
        <v>5000000</v>
      </c>
      <c r="I1211" s="89"/>
      <c r="J1211" s="237"/>
    </row>
    <row r="1212" spans="1:10" s="83" customFormat="1" ht="15.6" x14ac:dyDescent="0.3">
      <c r="A1212" s="290">
        <v>2</v>
      </c>
      <c r="B1212" s="290">
        <v>22020201</v>
      </c>
      <c r="C1212" s="291" t="s">
        <v>3363</v>
      </c>
      <c r="D1212" s="292">
        <v>614000</v>
      </c>
      <c r="E1212" s="292">
        <v>480000</v>
      </c>
      <c r="F1212" s="292">
        <v>900000</v>
      </c>
      <c r="G1212" s="292">
        <v>900000</v>
      </c>
      <c r="H1212" s="292">
        <v>900000</v>
      </c>
      <c r="I1212" s="89"/>
      <c r="J1212" s="237"/>
    </row>
    <row r="1213" spans="1:10" s="83" customFormat="1" ht="15.6" x14ac:dyDescent="0.3">
      <c r="A1213" s="290">
        <v>3</v>
      </c>
      <c r="B1213" s="290">
        <v>22020202</v>
      </c>
      <c r="C1213" s="291" t="s">
        <v>3350</v>
      </c>
      <c r="D1213" s="292">
        <v>620000</v>
      </c>
      <c r="E1213" s="292">
        <v>520000</v>
      </c>
      <c r="F1213" s="292">
        <v>950000</v>
      </c>
      <c r="G1213" s="292">
        <v>900000</v>
      </c>
      <c r="H1213" s="292">
        <v>900000</v>
      </c>
      <c r="I1213" s="89"/>
      <c r="J1213" s="237"/>
    </row>
    <row r="1214" spans="1:10" s="83" customFormat="1" ht="16.8" x14ac:dyDescent="0.3">
      <c r="A1214" s="290">
        <v>4</v>
      </c>
      <c r="B1214" s="290">
        <v>22020301</v>
      </c>
      <c r="C1214" s="291" t="s">
        <v>3352</v>
      </c>
      <c r="D1214" s="292">
        <v>1400000</v>
      </c>
      <c r="E1214" s="292">
        <v>2500000</v>
      </c>
      <c r="F1214" s="292">
        <v>2500000</v>
      </c>
      <c r="G1214" s="292">
        <v>4000000</v>
      </c>
      <c r="H1214" s="292">
        <v>4000000</v>
      </c>
      <c r="I1214" s="98"/>
      <c r="J1214" s="237"/>
    </row>
    <row r="1215" spans="1:10" s="83" customFormat="1" ht="15.6" x14ac:dyDescent="0.3">
      <c r="A1215" s="290">
        <v>5</v>
      </c>
      <c r="B1215" s="290">
        <v>22020305</v>
      </c>
      <c r="C1215" s="291" t="s">
        <v>3355</v>
      </c>
      <c r="D1215" s="292">
        <v>659000</v>
      </c>
      <c r="E1215" s="292">
        <v>800000</v>
      </c>
      <c r="F1215" s="292">
        <v>1000000</v>
      </c>
      <c r="G1215" s="292">
        <v>1200000</v>
      </c>
      <c r="H1215" s="292">
        <v>1200000</v>
      </c>
      <c r="I1215" s="85"/>
      <c r="J1215" s="237"/>
    </row>
    <row r="1216" spans="1:10" s="83" customFormat="1" ht="16.8" x14ac:dyDescent="0.3">
      <c r="A1216" s="290">
        <v>6</v>
      </c>
      <c r="B1216" s="290">
        <v>22020401</v>
      </c>
      <c r="C1216" s="291" t="s">
        <v>3356</v>
      </c>
      <c r="D1216" s="292">
        <v>1555000</v>
      </c>
      <c r="E1216" s="292">
        <v>2100000</v>
      </c>
      <c r="F1216" s="292">
        <v>2800000</v>
      </c>
      <c r="G1216" s="292">
        <v>3000000</v>
      </c>
      <c r="H1216" s="292">
        <v>3000000</v>
      </c>
      <c r="I1216" s="11"/>
      <c r="J1216" s="237"/>
    </row>
    <row r="1217" spans="1:10" s="83" customFormat="1" ht="15.6" x14ac:dyDescent="0.3">
      <c r="A1217" s="290">
        <v>7</v>
      </c>
      <c r="B1217" s="290">
        <v>22020402</v>
      </c>
      <c r="C1217" s="291" t="s">
        <v>3366</v>
      </c>
      <c r="D1217" s="292">
        <v>960000</v>
      </c>
      <c r="E1217" s="292">
        <v>1200000</v>
      </c>
      <c r="F1217" s="292">
        <v>1600000</v>
      </c>
      <c r="G1217" s="292">
        <v>2000000</v>
      </c>
      <c r="H1217" s="292">
        <v>2000000</v>
      </c>
      <c r="I1217" s="11"/>
      <c r="J1217" s="237"/>
    </row>
    <row r="1218" spans="1:10" s="83" customFormat="1" ht="15.6" x14ac:dyDescent="0.3">
      <c r="A1218" s="290">
        <v>8</v>
      </c>
      <c r="B1218" s="290">
        <v>22020501</v>
      </c>
      <c r="C1218" s="291" t="s">
        <v>3370</v>
      </c>
      <c r="D1218" s="292">
        <v>1402000</v>
      </c>
      <c r="E1218" s="292">
        <v>2050000</v>
      </c>
      <c r="F1218" s="292">
        <v>3000000</v>
      </c>
      <c r="G1218" s="292">
        <v>3000000</v>
      </c>
      <c r="H1218" s="292">
        <v>3000000</v>
      </c>
      <c r="I1218" s="11"/>
      <c r="J1218" s="237"/>
    </row>
    <row r="1219" spans="1:10" s="83" customFormat="1" ht="15.6" x14ac:dyDescent="0.3">
      <c r="A1219" s="290">
        <v>9</v>
      </c>
      <c r="B1219" s="290">
        <v>22021001</v>
      </c>
      <c r="C1219" s="291" t="s">
        <v>3360</v>
      </c>
      <c r="D1219" s="292">
        <v>260000</v>
      </c>
      <c r="E1219" s="292">
        <v>220000</v>
      </c>
      <c r="F1219" s="292">
        <v>400000</v>
      </c>
      <c r="G1219" s="292">
        <v>2000000</v>
      </c>
      <c r="H1219" s="292">
        <v>2000000</v>
      </c>
      <c r="I1219" s="11"/>
      <c r="J1219" s="237"/>
    </row>
    <row r="1220" spans="1:10" s="83" customFormat="1" ht="15.6" x14ac:dyDescent="0.3">
      <c r="A1220" s="290">
        <v>10</v>
      </c>
      <c r="B1220" s="290">
        <v>22021007</v>
      </c>
      <c r="C1220" s="291" t="s">
        <v>3362</v>
      </c>
      <c r="D1220" s="292">
        <v>560000</v>
      </c>
      <c r="E1220" s="292">
        <v>700000</v>
      </c>
      <c r="F1220" s="292">
        <v>1000000</v>
      </c>
      <c r="G1220" s="292">
        <v>2000000</v>
      </c>
      <c r="H1220" s="292">
        <v>2000000</v>
      </c>
      <c r="I1220" s="11"/>
      <c r="J1220" s="237"/>
    </row>
    <row r="1221" spans="1:10" s="83" customFormat="1" ht="15.6" x14ac:dyDescent="0.3">
      <c r="A1221" s="678" t="s">
        <v>365</v>
      </c>
      <c r="B1221" s="678"/>
      <c r="C1221" s="678"/>
      <c r="D1221" s="293">
        <v>10400000</v>
      </c>
      <c r="E1221" s="293">
        <v>13360000</v>
      </c>
      <c r="F1221" s="293">
        <v>18000000</v>
      </c>
      <c r="G1221" s="293">
        <v>24000000</v>
      </c>
      <c r="H1221" s="293">
        <f>SUM(H1211:H1220)</f>
        <v>24000000</v>
      </c>
      <c r="I1221" s="11"/>
      <c r="J1221" s="237"/>
    </row>
    <row r="1222" spans="1:10" s="83" customFormat="1" ht="15.6" x14ac:dyDescent="0.3">
      <c r="A1222" s="288">
        <v>10</v>
      </c>
      <c r="B1222" s="288">
        <v>22000700100</v>
      </c>
      <c r="C1222" s="677" t="s">
        <v>1779</v>
      </c>
      <c r="D1222" s="677"/>
      <c r="E1222" s="677"/>
      <c r="F1222" s="677"/>
      <c r="G1222" s="677"/>
      <c r="H1222" s="677"/>
      <c r="I1222" s="11"/>
      <c r="J1222" s="237"/>
    </row>
    <row r="1223" spans="1:10" s="83" customFormat="1" ht="15.6" x14ac:dyDescent="0.3">
      <c r="A1223" s="290">
        <v>1</v>
      </c>
      <c r="B1223" s="290">
        <v>22020102</v>
      </c>
      <c r="C1223" s="291" t="s">
        <v>3349</v>
      </c>
      <c r="D1223" s="292">
        <v>34920000</v>
      </c>
      <c r="E1223" s="292">
        <v>27936000</v>
      </c>
      <c r="F1223" s="292">
        <v>34920000</v>
      </c>
      <c r="G1223" s="292">
        <v>44920000</v>
      </c>
      <c r="H1223" s="292">
        <v>44920000</v>
      </c>
      <c r="I1223" s="11"/>
      <c r="J1223" s="237"/>
    </row>
    <row r="1224" spans="1:10" s="83" customFormat="1" ht="15.6" x14ac:dyDescent="0.3">
      <c r="A1224" s="290">
        <v>2</v>
      </c>
      <c r="B1224" s="290">
        <v>22020201</v>
      </c>
      <c r="C1224" s="291" t="s">
        <v>3363</v>
      </c>
      <c r="D1224" s="292">
        <v>10920000</v>
      </c>
      <c r="E1224" s="292">
        <v>8736000</v>
      </c>
      <c r="F1224" s="292">
        <v>10920000</v>
      </c>
      <c r="G1224" s="292">
        <v>10920000</v>
      </c>
      <c r="H1224" s="292">
        <v>10920000</v>
      </c>
      <c r="I1224" s="11"/>
      <c r="J1224" s="237"/>
    </row>
    <row r="1225" spans="1:10" s="83" customFormat="1" ht="15.6" x14ac:dyDescent="0.3">
      <c r="A1225" s="290">
        <v>3</v>
      </c>
      <c r="B1225" s="290">
        <v>22020202</v>
      </c>
      <c r="C1225" s="291" t="s">
        <v>3350</v>
      </c>
      <c r="D1225" s="292">
        <v>8640000</v>
      </c>
      <c r="E1225" s="292">
        <v>6912000</v>
      </c>
      <c r="F1225" s="292">
        <v>8640000</v>
      </c>
      <c r="G1225" s="292">
        <v>8640000</v>
      </c>
      <c r="H1225" s="292">
        <v>8640000</v>
      </c>
      <c r="I1225" s="11"/>
      <c r="J1225" s="237"/>
    </row>
    <row r="1226" spans="1:10" s="83" customFormat="1" ht="16.8" x14ac:dyDescent="0.3">
      <c r="A1226" s="290">
        <v>4</v>
      </c>
      <c r="B1226" s="290">
        <v>22020301</v>
      </c>
      <c r="C1226" s="291" t="s">
        <v>3352</v>
      </c>
      <c r="D1226" s="292">
        <v>12000000</v>
      </c>
      <c r="E1226" s="292">
        <v>9600000</v>
      </c>
      <c r="F1226" s="292">
        <v>12000000</v>
      </c>
      <c r="G1226" s="292">
        <v>12000000</v>
      </c>
      <c r="H1226" s="292">
        <v>12000000</v>
      </c>
      <c r="I1226" s="11"/>
      <c r="J1226" s="237"/>
    </row>
    <row r="1227" spans="1:10" s="83" customFormat="1" ht="15.6" x14ac:dyDescent="0.3">
      <c r="A1227" s="290">
        <v>5</v>
      </c>
      <c r="B1227" s="290">
        <v>22020305</v>
      </c>
      <c r="C1227" s="291" t="s">
        <v>3355</v>
      </c>
      <c r="D1227" s="292">
        <v>8280000</v>
      </c>
      <c r="E1227" s="292">
        <v>6624000</v>
      </c>
      <c r="F1227" s="292">
        <v>8280000</v>
      </c>
      <c r="G1227" s="292">
        <v>8280000</v>
      </c>
      <c r="H1227" s="292">
        <v>8280000</v>
      </c>
      <c r="I1227" s="135"/>
      <c r="J1227" s="237"/>
    </row>
    <row r="1228" spans="1:10" s="83" customFormat="1" ht="16.8" x14ac:dyDescent="0.3">
      <c r="A1228" s="290">
        <v>6</v>
      </c>
      <c r="B1228" s="290">
        <v>22020401</v>
      </c>
      <c r="C1228" s="291" t="s">
        <v>3356</v>
      </c>
      <c r="D1228" s="292">
        <v>8282000</v>
      </c>
      <c r="E1228" s="292">
        <v>6625600</v>
      </c>
      <c r="F1228" s="292">
        <v>8282000</v>
      </c>
      <c r="G1228" s="292">
        <v>10282000</v>
      </c>
      <c r="H1228" s="292">
        <v>10282000</v>
      </c>
      <c r="I1228" s="135"/>
      <c r="J1228" s="237"/>
    </row>
    <row r="1229" spans="1:10" s="83" customFormat="1" ht="15.6" x14ac:dyDescent="0.3">
      <c r="A1229" s="290">
        <v>7</v>
      </c>
      <c r="B1229" s="290">
        <v>22020402</v>
      </c>
      <c r="C1229" s="291" t="s">
        <v>3366</v>
      </c>
      <c r="D1229" s="292">
        <v>7680000</v>
      </c>
      <c r="E1229" s="292">
        <v>6144000</v>
      </c>
      <c r="F1229" s="292">
        <v>7680000</v>
      </c>
      <c r="G1229" s="292">
        <v>7680000</v>
      </c>
      <c r="H1229" s="292">
        <v>7680000</v>
      </c>
      <c r="I1229" s="604"/>
      <c r="J1229" s="237"/>
    </row>
    <row r="1230" spans="1:10" s="83" customFormat="1" ht="15.6" x14ac:dyDescent="0.3">
      <c r="A1230" s="290">
        <v>8</v>
      </c>
      <c r="B1230" s="290">
        <v>22020501</v>
      </c>
      <c r="C1230" s="291" t="s">
        <v>3370</v>
      </c>
      <c r="D1230" s="292">
        <v>16318000</v>
      </c>
      <c r="E1230" s="292">
        <v>13054400</v>
      </c>
      <c r="F1230" s="292">
        <v>16318000</v>
      </c>
      <c r="G1230" s="292">
        <v>20318000</v>
      </c>
      <c r="H1230" s="292">
        <v>20318000</v>
      </c>
      <c r="I1230" s="127"/>
      <c r="J1230" s="237"/>
    </row>
    <row r="1231" spans="1:10" s="83" customFormat="1" ht="15.6" x14ac:dyDescent="0.3">
      <c r="A1231" s="290">
        <v>9</v>
      </c>
      <c r="B1231" s="290">
        <v>22021001</v>
      </c>
      <c r="C1231" s="291" t="s">
        <v>3360</v>
      </c>
      <c r="D1231" s="292">
        <v>4800000</v>
      </c>
      <c r="E1231" s="292">
        <v>3840000</v>
      </c>
      <c r="F1231" s="292">
        <v>4800000</v>
      </c>
      <c r="G1231" s="292">
        <v>4800000</v>
      </c>
      <c r="H1231" s="292">
        <v>4800000</v>
      </c>
      <c r="I1231" s="440"/>
      <c r="J1231" s="237"/>
    </row>
    <row r="1232" spans="1:10" s="83" customFormat="1" ht="15.6" x14ac:dyDescent="0.3">
      <c r="A1232" s="290">
        <v>10</v>
      </c>
      <c r="B1232" s="290">
        <v>22021007</v>
      </c>
      <c r="C1232" s="291" t="s">
        <v>3362</v>
      </c>
      <c r="D1232" s="292">
        <v>8160000</v>
      </c>
      <c r="E1232" s="292">
        <v>6528000</v>
      </c>
      <c r="F1232" s="292">
        <v>8160000</v>
      </c>
      <c r="G1232" s="292">
        <v>12160000</v>
      </c>
      <c r="H1232" s="292">
        <v>12160000</v>
      </c>
      <c r="I1232" s="89"/>
      <c r="J1232" s="237"/>
    </row>
    <row r="1233" spans="1:10" s="83" customFormat="1" ht="15.6" x14ac:dyDescent="0.3">
      <c r="A1233" s="678" t="s">
        <v>365</v>
      </c>
      <c r="B1233" s="678"/>
      <c r="C1233" s="678"/>
      <c r="D1233" s="293">
        <v>120000000</v>
      </c>
      <c r="E1233" s="293">
        <v>96000000</v>
      </c>
      <c r="F1233" s="293">
        <v>120000000</v>
      </c>
      <c r="G1233" s="293">
        <v>140000000</v>
      </c>
      <c r="H1233" s="293">
        <f>SUM(H1223:H1232)</f>
        <v>140000000</v>
      </c>
      <c r="I1233" s="89"/>
      <c r="J1233" s="237"/>
    </row>
    <row r="1234" spans="1:10" s="83" customFormat="1" ht="15.6" x14ac:dyDescent="0.3">
      <c r="A1234" s="288">
        <v>11</v>
      </c>
      <c r="B1234" s="288">
        <v>22000800100</v>
      </c>
      <c r="C1234" s="677" t="s">
        <v>2935</v>
      </c>
      <c r="D1234" s="677"/>
      <c r="E1234" s="677"/>
      <c r="F1234" s="677"/>
      <c r="G1234" s="677"/>
      <c r="H1234" s="677"/>
      <c r="I1234" s="89"/>
      <c r="J1234" s="237"/>
    </row>
    <row r="1235" spans="1:10" s="83" customFormat="1" ht="15.6" x14ac:dyDescent="0.3">
      <c r="A1235" s="290">
        <v>1</v>
      </c>
      <c r="B1235" s="290">
        <v>22020102</v>
      </c>
      <c r="C1235" s="291" t="s">
        <v>3349</v>
      </c>
      <c r="D1235" s="292">
        <v>21864000</v>
      </c>
      <c r="E1235" s="292">
        <v>27330000</v>
      </c>
      <c r="F1235" s="292">
        <v>50000000</v>
      </c>
      <c r="G1235" s="295">
        <v>0</v>
      </c>
      <c r="H1235" s="295">
        <v>0</v>
      </c>
      <c r="I1235" s="89"/>
      <c r="J1235" s="237"/>
    </row>
    <row r="1236" spans="1:10" s="83" customFormat="1" ht="15.6" x14ac:dyDescent="0.3">
      <c r="A1236" s="290">
        <v>2</v>
      </c>
      <c r="B1236" s="290">
        <v>22020201</v>
      </c>
      <c r="C1236" s="291" t="s">
        <v>3363</v>
      </c>
      <c r="D1236" s="292">
        <v>4264000</v>
      </c>
      <c r="E1236" s="292">
        <v>5330000</v>
      </c>
      <c r="F1236" s="292">
        <v>9000000</v>
      </c>
      <c r="G1236" s="295">
        <v>0</v>
      </c>
      <c r="H1236" s="295">
        <v>0</v>
      </c>
      <c r="I1236" s="98"/>
      <c r="J1236" s="237"/>
    </row>
    <row r="1237" spans="1:10" s="83" customFormat="1" ht="15.6" x14ac:dyDescent="0.3">
      <c r="A1237" s="290">
        <v>3</v>
      </c>
      <c r="B1237" s="290">
        <v>22020202</v>
      </c>
      <c r="C1237" s="291" t="s">
        <v>3350</v>
      </c>
      <c r="D1237" s="292">
        <v>2664000</v>
      </c>
      <c r="E1237" s="292">
        <v>3330000</v>
      </c>
      <c r="F1237" s="292">
        <v>6000000</v>
      </c>
      <c r="G1237" s="295">
        <v>0</v>
      </c>
      <c r="H1237" s="295">
        <v>0</v>
      </c>
      <c r="I1237" s="84"/>
      <c r="J1237" s="237"/>
    </row>
    <row r="1238" spans="1:10" s="83" customFormat="1" ht="16.8" x14ac:dyDescent="0.3">
      <c r="A1238" s="290">
        <v>4</v>
      </c>
      <c r="B1238" s="290">
        <v>22020301</v>
      </c>
      <c r="C1238" s="291" t="s">
        <v>3352</v>
      </c>
      <c r="D1238" s="292">
        <v>9600000</v>
      </c>
      <c r="E1238" s="292">
        <v>12000000</v>
      </c>
      <c r="F1238" s="292">
        <v>21000000</v>
      </c>
      <c r="G1238" s="295">
        <v>0</v>
      </c>
      <c r="H1238" s="295">
        <v>0</v>
      </c>
      <c r="I1238" s="89"/>
      <c r="J1238" s="237"/>
    </row>
    <row r="1239" spans="1:10" s="83" customFormat="1" ht="15.6" x14ac:dyDescent="0.3">
      <c r="A1239" s="290">
        <v>5</v>
      </c>
      <c r="B1239" s="290">
        <v>22020305</v>
      </c>
      <c r="C1239" s="291" t="s">
        <v>3355</v>
      </c>
      <c r="D1239" s="292">
        <v>4264000</v>
      </c>
      <c r="E1239" s="292">
        <v>5330000</v>
      </c>
      <c r="F1239" s="292">
        <v>9000000</v>
      </c>
      <c r="G1239" s="295">
        <v>0</v>
      </c>
      <c r="H1239" s="295">
        <v>0</v>
      </c>
      <c r="I1239" s="89"/>
      <c r="J1239" s="237"/>
    </row>
    <row r="1240" spans="1:10" s="83" customFormat="1" ht="16.8" x14ac:dyDescent="0.3">
      <c r="A1240" s="290">
        <v>6</v>
      </c>
      <c r="B1240" s="290">
        <v>22020401</v>
      </c>
      <c r="C1240" s="291" t="s">
        <v>3356</v>
      </c>
      <c r="D1240" s="292">
        <v>14936000</v>
      </c>
      <c r="E1240" s="292">
        <v>18670000</v>
      </c>
      <c r="F1240" s="292">
        <v>34000000</v>
      </c>
      <c r="G1240" s="295">
        <v>0</v>
      </c>
      <c r="H1240" s="295">
        <v>0</v>
      </c>
      <c r="I1240" s="89"/>
      <c r="J1240" s="237"/>
    </row>
    <row r="1241" spans="1:10" s="83" customFormat="1" ht="15.6" x14ac:dyDescent="0.3">
      <c r="A1241" s="290">
        <v>7</v>
      </c>
      <c r="B1241" s="290">
        <v>22020402</v>
      </c>
      <c r="C1241" s="291" t="s">
        <v>3366</v>
      </c>
      <c r="D1241" s="292">
        <v>6936000</v>
      </c>
      <c r="E1241" s="292">
        <v>8670000</v>
      </c>
      <c r="F1241" s="292">
        <v>15000000</v>
      </c>
      <c r="G1241" s="295">
        <v>0</v>
      </c>
      <c r="H1241" s="295">
        <v>0</v>
      </c>
      <c r="I1241" s="98"/>
      <c r="J1241" s="237"/>
    </row>
    <row r="1242" spans="1:10" s="83" customFormat="1" ht="15.6" x14ac:dyDescent="0.3">
      <c r="A1242" s="290">
        <v>8</v>
      </c>
      <c r="B1242" s="290">
        <v>22020501</v>
      </c>
      <c r="C1242" s="291" t="s">
        <v>3370</v>
      </c>
      <c r="D1242" s="292">
        <v>8000000</v>
      </c>
      <c r="E1242" s="292">
        <v>10430000</v>
      </c>
      <c r="F1242" s="292">
        <v>19000000</v>
      </c>
      <c r="G1242" s="295">
        <v>0</v>
      </c>
      <c r="H1242" s="295">
        <v>0</v>
      </c>
      <c r="I1242" s="84"/>
      <c r="J1242" s="237"/>
    </row>
    <row r="1243" spans="1:10" s="83" customFormat="1" ht="15.6" x14ac:dyDescent="0.3">
      <c r="A1243" s="290">
        <v>9</v>
      </c>
      <c r="B1243" s="290">
        <v>22021001</v>
      </c>
      <c r="C1243" s="291" t="s">
        <v>3360</v>
      </c>
      <c r="D1243" s="292">
        <v>2136000</v>
      </c>
      <c r="E1243" s="292">
        <v>2670000</v>
      </c>
      <c r="F1243" s="292">
        <v>5000000</v>
      </c>
      <c r="G1243" s="295">
        <v>0</v>
      </c>
      <c r="H1243" s="295">
        <v>0</v>
      </c>
      <c r="I1243" s="89"/>
      <c r="J1243" s="237"/>
    </row>
    <row r="1244" spans="1:10" s="83" customFormat="1" ht="15.6" x14ac:dyDescent="0.3">
      <c r="A1244" s="290">
        <v>10</v>
      </c>
      <c r="B1244" s="290">
        <v>22021007</v>
      </c>
      <c r="C1244" s="291" t="s">
        <v>3362</v>
      </c>
      <c r="D1244" s="292">
        <v>3336000</v>
      </c>
      <c r="E1244" s="292">
        <v>6670000</v>
      </c>
      <c r="F1244" s="292">
        <v>12000000</v>
      </c>
      <c r="G1244" s="295">
        <v>0</v>
      </c>
      <c r="H1244" s="295">
        <v>0</v>
      </c>
      <c r="I1244" s="440"/>
      <c r="J1244" s="237"/>
    </row>
    <row r="1245" spans="1:10" s="83" customFormat="1" ht="15.6" x14ac:dyDescent="0.3">
      <c r="A1245" s="678" t="s">
        <v>365</v>
      </c>
      <c r="B1245" s="678"/>
      <c r="C1245" s="678"/>
      <c r="D1245" s="293">
        <v>78000000</v>
      </c>
      <c r="E1245" s="293">
        <v>100430000</v>
      </c>
      <c r="F1245" s="293">
        <v>180000000</v>
      </c>
      <c r="G1245" s="296">
        <v>0</v>
      </c>
      <c r="H1245" s="296">
        <v>0</v>
      </c>
      <c r="I1245" s="89"/>
      <c r="J1245" s="237"/>
    </row>
    <row r="1246" spans="1:10" s="83" customFormat="1" ht="15.6" x14ac:dyDescent="0.3">
      <c r="A1246" s="288">
        <v>12</v>
      </c>
      <c r="B1246" s="288">
        <v>22000100400</v>
      </c>
      <c r="C1246" s="677" t="s">
        <v>3163</v>
      </c>
      <c r="D1246" s="677"/>
      <c r="E1246" s="677"/>
      <c r="F1246" s="677"/>
      <c r="G1246" s="677"/>
      <c r="H1246" s="677"/>
      <c r="I1246" s="89"/>
      <c r="J1246" s="237"/>
    </row>
    <row r="1247" spans="1:10" s="83" customFormat="1" ht="15.6" x14ac:dyDescent="0.3">
      <c r="A1247" s="290">
        <v>1</v>
      </c>
      <c r="B1247" s="290">
        <v>22020102</v>
      </c>
      <c r="C1247" s="291" t="s">
        <v>3349</v>
      </c>
      <c r="D1247" s="295">
        <v>0</v>
      </c>
      <c r="E1247" s="292">
        <v>1200000</v>
      </c>
      <c r="F1247" s="292">
        <v>2000000</v>
      </c>
      <c r="G1247" s="292">
        <v>2000000</v>
      </c>
      <c r="H1247" s="292">
        <v>2000000</v>
      </c>
      <c r="I1247" s="89"/>
      <c r="J1247" s="237"/>
    </row>
    <row r="1248" spans="1:10" s="83" customFormat="1" ht="15.6" x14ac:dyDescent="0.3">
      <c r="A1248" s="290">
        <v>2</v>
      </c>
      <c r="B1248" s="290">
        <v>22020202</v>
      </c>
      <c r="C1248" s="291" t="s">
        <v>3350</v>
      </c>
      <c r="D1248" s="295">
        <v>0</v>
      </c>
      <c r="E1248" s="292">
        <v>800000</v>
      </c>
      <c r="F1248" s="292">
        <v>1200000</v>
      </c>
      <c r="G1248" s="292">
        <v>1200000</v>
      </c>
      <c r="H1248" s="292">
        <v>1200000</v>
      </c>
      <c r="I1248" s="98"/>
      <c r="J1248" s="237"/>
    </row>
    <row r="1249" spans="1:10" s="83" customFormat="1" ht="16.8" x14ac:dyDescent="0.3">
      <c r="A1249" s="290">
        <v>3</v>
      </c>
      <c r="B1249" s="290">
        <v>22020301</v>
      </c>
      <c r="C1249" s="291" t="s">
        <v>3352</v>
      </c>
      <c r="D1249" s="295">
        <v>0</v>
      </c>
      <c r="E1249" s="292">
        <v>725000</v>
      </c>
      <c r="F1249" s="292">
        <v>1000000</v>
      </c>
      <c r="G1249" s="292">
        <v>1000000</v>
      </c>
      <c r="H1249" s="292">
        <v>1000000</v>
      </c>
      <c r="I1249" s="84"/>
      <c r="J1249" s="237"/>
    </row>
    <row r="1250" spans="1:10" s="83" customFormat="1" ht="15.6" x14ac:dyDescent="0.3">
      <c r="A1250" s="290">
        <v>4</v>
      </c>
      <c r="B1250" s="290">
        <v>22020305</v>
      </c>
      <c r="C1250" s="291" t="s">
        <v>3355</v>
      </c>
      <c r="D1250" s="295">
        <v>0</v>
      </c>
      <c r="E1250" s="292">
        <v>550000</v>
      </c>
      <c r="F1250" s="292">
        <v>900000</v>
      </c>
      <c r="G1250" s="292">
        <v>900000</v>
      </c>
      <c r="H1250" s="292">
        <v>900000</v>
      </c>
      <c r="I1250" s="89"/>
      <c r="J1250" s="237"/>
    </row>
    <row r="1251" spans="1:10" s="83" customFormat="1" ht="16.8" x14ac:dyDescent="0.3">
      <c r="A1251" s="290">
        <v>5</v>
      </c>
      <c r="B1251" s="290">
        <v>22020401</v>
      </c>
      <c r="C1251" s="291" t="s">
        <v>3356</v>
      </c>
      <c r="D1251" s="295">
        <v>0</v>
      </c>
      <c r="E1251" s="292">
        <v>445000</v>
      </c>
      <c r="F1251" s="292">
        <v>600000</v>
      </c>
      <c r="G1251" s="292">
        <v>600000</v>
      </c>
      <c r="H1251" s="292">
        <v>600000</v>
      </c>
      <c r="I1251" s="89"/>
      <c r="J1251" s="237"/>
    </row>
    <row r="1252" spans="1:10" s="83" customFormat="1" ht="15.6" x14ac:dyDescent="0.3">
      <c r="A1252" s="290">
        <v>6</v>
      </c>
      <c r="B1252" s="290">
        <v>22020402</v>
      </c>
      <c r="C1252" s="291" t="s">
        <v>3366</v>
      </c>
      <c r="D1252" s="295">
        <v>0</v>
      </c>
      <c r="E1252" s="292">
        <v>180000</v>
      </c>
      <c r="F1252" s="292">
        <v>300000</v>
      </c>
      <c r="G1252" s="292">
        <v>300000</v>
      </c>
      <c r="H1252" s="292">
        <v>300000</v>
      </c>
      <c r="I1252" s="89"/>
      <c r="J1252" s="237"/>
    </row>
    <row r="1253" spans="1:10" s="83" customFormat="1" ht="15.6" x14ac:dyDescent="0.3">
      <c r="A1253" s="290">
        <v>7</v>
      </c>
      <c r="B1253" s="290">
        <v>22020501</v>
      </c>
      <c r="C1253" s="291" t="s">
        <v>3370</v>
      </c>
      <c r="D1253" s="295">
        <v>0</v>
      </c>
      <c r="E1253" s="292">
        <v>1800500</v>
      </c>
      <c r="F1253" s="292">
        <v>2300000</v>
      </c>
      <c r="G1253" s="292">
        <v>2300000</v>
      </c>
      <c r="H1253" s="292">
        <v>2300000</v>
      </c>
      <c r="I1253" s="89"/>
      <c r="J1253" s="237"/>
    </row>
    <row r="1254" spans="1:10" s="83" customFormat="1" ht="15.6" x14ac:dyDescent="0.3">
      <c r="A1254" s="290">
        <v>8</v>
      </c>
      <c r="B1254" s="290">
        <v>22020712</v>
      </c>
      <c r="C1254" s="291" t="s">
        <v>3381</v>
      </c>
      <c r="D1254" s="295">
        <v>0</v>
      </c>
      <c r="E1254" s="292">
        <v>100000</v>
      </c>
      <c r="F1254" s="292">
        <v>200000</v>
      </c>
      <c r="G1254" s="292">
        <v>200000</v>
      </c>
      <c r="H1254" s="292">
        <v>200000</v>
      </c>
      <c r="I1254" s="89"/>
      <c r="J1254" s="237"/>
    </row>
    <row r="1255" spans="1:10" s="83" customFormat="1" ht="15.6" x14ac:dyDescent="0.3">
      <c r="A1255" s="290">
        <v>9</v>
      </c>
      <c r="B1255" s="290">
        <v>22021001</v>
      </c>
      <c r="C1255" s="291" t="s">
        <v>3360</v>
      </c>
      <c r="D1255" s="295">
        <v>0</v>
      </c>
      <c r="E1255" s="292">
        <v>999500</v>
      </c>
      <c r="F1255" s="292">
        <v>1800000</v>
      </c>
      <c r="G1255" s="292">
        <v>1800000</v>
      </c>
      <c r="H1255" s="292">
        <v>1800000</v>
      </c>
      <c r="I1255" s="89"/>
      <c r="J1255" s="237"/>
    </row>
    <row r="1256" spans="1:10" s="83" customFormat="1" ht="15.6" x14ac:dyDescent="0.3">
      <c r="A1256" s="290">
        <v>10</v>
      </c>
      <c r="B1256" s="290">
        <v>22021007</v>
      </c>
      <c r="C1256" s="291" t="s">
        <v>3362</v>
      </c>
      <c r="D1256" s="295">
        <v>0</v>
      </c>
      <c r="E1256" s="292">
        <v>1200000</v>
      </c>
      <c r="F1256" s="292">
        <v>1700000</v>
      </c>
      <c r="G1256" s="292">
        <v>1700000</v>
      </c>
      <c r="H1256" s="292">
        <v>1700000</v>
      </c>
      <c r="I1256" s="98"/>
      <c r="J1256" s="237"/>
    </row>
    <row r="1257" spans="1:10" s="83" customFormat="1" ht="15.6" x14ac:dyDescent="0.3">
      <c r="A1257" s="678" t="s">
        <v>365</v>
      </c>
      <c r="B1257" s="678"/>
      <c r="C1257" s="678"/>
      <c r="D1257" s="296">
        <v>0</v>
      </c>
      <c r="E1257" s="293">
        <v>8000000</v>
      </c>
      <c r="F1257" s="293">
        <v>12000000</v>
      </c>
      <c r="G1257" s="293">
        <v>12000000</v>
      </c>
      <c r="H1257" s="293">
        <f>SUM(H1247:H1256)</f>
        <v>12000000</v>
      </c>
      <c r="I1257" s="85"/>
      <c r="J1257" s="237"/>
    </row>
    <row r="1258" spans="1:10" s="391" customFormat="1" ht="15.6" x14ac:dyDescent="0.3">
      <c r="A1258" s="759">
        <v>13</v>
      </c>
      <c r="B1258" s="770" t="s">
        <v>3493</v>
      </c>
      <c r="C1258" s="771" t="s">
        <v>3748</v>
      </c>
      <c r="D1258" s="771"/>
      <c r="E1258" s="771"/>
      <c r="F1258" s="771"/>
      <c r="G1258" s="771"/>
      <c r="H1258" s="771"/>
      <c r="I1258" s="11"/>
      <c r="J1258" s="460"/>
    </row>
    <row r="1259" spans="1:10" s="391" customFormat="1" ht="15.6" x14ac:dyDescent="0.3">
      <c r="A1259" s="764">
        <v>1</v>
      </c>
      <c r="B1259" s="764">
        <v>22020102</v>
      </c>
      <c r="C1259" s="765" t="s">
        <v>3349</v>
      </c>
      <c r="D1259" s="298">
        <v>0</v>
      </c>
      <c r="E1259" s="298">
        <v>0</v>
      </c>
      <c r="F1259" s="298">
        <v>0</v>
      </c>
      <c r="G1259" s="298">
        <v>0</v>
      </c>
      <c r="H1259" s="767">
        <v>1600000</v>
      </c>
      <c r="I1259" s="11"/>
      <c r="J1259" s="460"/>
    </row>
    <row r="1260" spans="1:10" s="391" customFormat="1" ht="15.6" x14ac:dyDescent="0.3">
      <c r="A1260" s="764">
        <v>2</v>
      </c>
      <c r="B1260" s="764">
        <v>22020202</v>
      </c>
      <c r="C1260" s="765" t="s">
        <v>3350</v>
      </c>
      <c r="D1260" s="298">
        <v>0</v>
      </c>
      <c r="E1260" s="298">
        <v>0</v>
      </c>
      <c r="F1260" s="298">
        <v>0</v>
      </c>
      <c r="G1260" s="298">
        <v>0</v>
      </c>
      <c r="H1260" s="767">
        <v>500000</v>
      </c>
      <c r="I1260" s="11"/>
      <c r="J1260" s="460"/>
    </row>
    <row r="1261" spans="1:10" s="391" customFormat="1" ht="15.6" x14ac:dyDescent="0.3">
      <c r="A1261" s="764">
        <v>3</v>
      </c>
      <c r="B1261" s="764">
        <v>22020301</v>
      </c>
      <c r="C1261" s="765" t="s">
        <v>3352</v>
      </c>
      <c r="D1261" s="298">
        <v>0</v>
      </c>
      <c r="E1261" s="298">
        <v>0</v>
      </c>
      <c r="F1261" s="298">
        <v>0</v>
      </c>
      <c r="G1261" s="298">
        <v>0</v>
      </c>
      <c r="H1261" s="767">
        <v>600000</v>
      </c>
      <c r="I1261" s="11"/>
      <c r="J1261" s="460"/>
    </row>
    <row r="1262" spans="1:10" s="391" customFormat="1" ht="15.6" x14ac:dyDescent="0.3">
      <c r="A1262" s="764">
        <v>4</v>
      </c>
      <c r="B1262" s="764">
        <v>22020305</v>
      </c>
      <c r="C1262" s="765" t="s">
        <v>3355</v>
      </c>
      <c r="D1262" s="298">
        <v>0</v>
      </c>
      <c r="E1262" s="298">
        <v>0</v>
      </c>
      <c r="F1262" s="298">
        <v>0</v>
      </c>
      <c r="G1262" s="298">
        <v>0</v>
      </c>
      <c r="H1262" s="767">
        <v>500000</v>
      </c>
      <c r="I1262" s="98"/>
      <c r="J1262" s="460"/>
    </row>
    <row r="1263" spans="1:10" s="391" customFormat="1" ht="15.6" x14ac:dyDescent="0.3">
      <c r="A1263" s="764">
        <v>5</v>
      </c>
      <c r="B1263" s="764">
        <v>22020402</v>
      </c>
      <c r="C1263" s="765" t="s">
        <v>3366</v>
      </c>
      <c r="D1263" s="298">
        <v>0</v>
      </c>
      <c r="E1263" s="298">
        <v>0</v>
      </c>
      <c r="F1263" s="298">
        <v>0</v>
      </c>
      <c r="G1263" s="298">
        <v>0</v>
      </c>
      <c r="H1263" s="767">
        <v>600000</v>
      </c>
      <c r="I1263" s="84"/>
      <c r="J1263" s="460"/>
    </row>
    <row r="1264" spans="1:10" s="391" customFormat="1" ht="15.6" x14ac:dyDescent="0.3">
      <c r="A1264" s="764">
        <v>6</v>
      </c>
      <c r="B1264" s="764">
        <v>22020501</v>
      </c>
      <c r="C1264" s="765" t="s">
        <v>3370</v>
      </c>
      <c r="D1264" s="298">
        <v>0</v>
      </c>
      <c r="E1264" s="298">
        <v>0</v>
      </c>
      <c r="F1264" s="298">
        <v>0</v>
      </c>
      <c r="G1264" s="298">
        <v>0</v>
      </c>
      <c r="H1264" s="767">
        <v>1000000</v>
      </c>
      <c r="I1264" s="89"/>
      <c r="J1264" s="460"/>
    </row>
    <row r="1265" spans="1:10" s="391" customFormat="1" ht="12.6" customHeight="1" x14ac:dyDescent="0.3">
      <c r="A1265" s="764">
        <v>7</v>
      </c>
      <c r="B1265" s="764">
        <v>22021001</v>
      </c>
      <c r="C1265" s="765" t="s">
        <v>3360</v>
      </c>
      <c r="D1265" s="298">
        <v>0</v>
      </c>
      <c r="E1265" s="298">
        <v>0</v>
      </c>
      <c r="F1265" s="298">
        <v>0</v>
      </c>
      <c r="G1265" s="298">
        <v>0</v>
      </c>
      <c r="H1265" s="767">
        <v>600000</v>
      </c>
      <c r="I1265" s="89"/>
      <c r="J1265" s="460"/>
    </row>
    <row r="1266" spans="1:10" s="391" customFormat="1" ht="14.4" customHeight="1" x14ac:dyDescent="0.3">
      <c r="A1266" s="764">
        <v>8</v>
      </c>
      <c r="B1266" s="764">
        <v>22021007</v>
      </c>
      <c r="C1266" s="765" t="s">
        <v>3362</v>
      </c>
      <c r="D1266" s="298">
        <v>0</v>
      </c>
      <c r="E1266" s="298">
        <v>0</v>
      </c>
      <c r="F1266" s="298">
        <v>0</v>
      </c>
      <c r="G1266" s="298">
        <v>0</v>
      </c>
      <c r="H1266" s="767">
        <v>600000</v>
      </c>
      <c r="I1266" s="89"/>
      <c r="J1266" s="460"/>
    </row>
    <row r="1267" spans="1:10" s="391" customFormat="1" ht="15.6" x14ac:dyDescent="0.3">
      <c r="A1267" s="768" t="s">
        <v>365</v>
      </c>
      <c r="B1267" s="768"/>
      <c r="C1267" s="768"/>
      <c r="D1267" s="299">
        <v>0</v>
      </c>
      <c r="E1267" s="299">
        <v>0</v>
      </c>
      <c r="F1267" s="299">
        <v>0</v>
      </c>
      <c r="G1267" s="299">
        <v>0</v>
      </c>
      <c r="H1267" s="294">
        <f>SUM(H1259:H1266)</f>
        <v>6000000</v>
      </c>
      <c r="I1267" s="98"/>
      <c r="J1267" s="460"/>
    </row>
    <row r="1268" spans="1:10" s="83" customFormat="1" ht="15.6" x14ac:dyDescent="0.3">
      <c r="A1268" s="288">
        <v>14</v>
      </c>
      <c r="B1268" s="288">
        <v>23800100500</v>
      </c>
      <c r="C1268" s="677" t="s">
        <v>2699</v>
      </c>
      <c r="D1268" s="677"/>
      <c r="E1268" s="677"/>
      <c r="F1268" s="677"/>
      <c r="G1268" s="677"/>
      <c r="H1268" s="677"/>
      <c r="I1268" s="84"/>
      <c r="J1268" s="237"/>
    </row>
    <row r="1269" spans="1:10" s="83" customFormat="1" ht="15.6" x14ac:dyDescent="0.3">
      <c r="A1269" s="290">
        <v>1</v>
      </c>
      <c r="B1269" s="290">
        <v>22020102</v>
      </c>
      <c r="C1269" s="291" t="s">
        <v>3349</v>
      </c>
      <c r="D1269" s="292">
        <v>1400000</v>
      </c>
      <c r="E1269" s="292">
        <v>2300000</v>
      </c>
      <c r="F1269" s="292">
        <v>4000000</v>
      </c>
      <c r="G1269" s="292">
        <v>4000000</v>
      </c>
      <c r="H1269" s="292">
        <v>2500000</v>
      </c>
      <c r="I1269" s="89"/>
      <c r="J1269" s="237"/>
    </row>
    <row r="1270" spans="1:10" s="83" customFormat="1" ht="15.6" x14ac:dyDescent="0.3">
      <c r="A1270" s="290">
        <v>2</v>
      </c>
      <c r="B1270" s="290">
        <v>22020201</v>
      </c>
      <c r="C1270" s="291" t="s">
        <v>3363</v>
      </c>
      <c r="D1270" s="295">
        <v>0</v>
      </c>
      <c r="E1270" s="295">
        <v>0</v>
      </c>
      <c r="F1270" s="292">
        <v>500000</v>
      </c>
      <c r="G1270" s="292">
        <v>500000</v>
      </c>
      <c r="H1270" s="292">
        <v>500000</v>
      </c>
      <c r="I1270" s="89"/>
      <c r="J1270" s="237"/>
    </row>
    <row r="1271" spans="1:10" s="83" customFormat="1" ht="15.6" x14ac:dyDescent="0.3">
      <c r="A1271" s="290">
        <v>3</v>
      </c>
      <c r="B1271" s="290">
        <v>22020202</v>
      </c>
      <c r="C1271" s="291" t="s">
        <v>3350</v>
      </c>
      <c r="D1271" s="292">
        <v>661500</v>
      </c>
      <c r="E1271" s="292">
        <v>1150000</v>
      </c>
      <c r="F1271" s="292">
        <v>1500000</v>
      </c>
      <c r="G1271" s="292">
        <v>1000000</v>
      </c>
      <c r="H1271" s="292">
        <v>1000000</v>
      </c>
      <c r="I1271" s="89"/>
      <c r="J1271" s="237"/>
    </row>
    <row r="1272" spans="1:10" s="83" customFormat="1" ht="16.8" x14ac:dyDescent="0.3">
      <c r="A1272" s="290">
        <v>4</v>
      </c>
      <c r="B1272" s="290">
        <v>22020301</v>
      </c>
      <c r="C1272" s="291" t="s">
        <v>3352</v>
      </c>
      <c r="D1272" s="292">
        <v>200000</v>
      </c>
      <c r="E1272" s="295">
        <v>0</v>
      </c>
      <c r="F1272" s="292">
        <v>800000</v>
      </c>
      <c r="G1272" s="292">
        <v>500000</v>
      </c>
      <c r="H1272" s="292">
        <v>500000</v>
      </c>
      <c r="I1272" s="89"/>
      <c r="J1272" s="237"/>
    </row>
    <row r="1273" spans="1:10" s="83" customFormat="1" ht="15.6" x14ac:dyDescent="0.3">
      <c r="A1273" s="290">
        <v>5</v>
      </c>
      <c r="B1273" s="290">
        <v>22020305</v>
      </c>
      <c r="C1273" s="291" t="s">
        <v>3355</v>
      </c>
      <c r="D1273" s="292">
        <v>138500</v>
      </c>
      <c r="E1273" s="295">
        <v>0</v>
      </c>
      <c r="F1273" s="292">
        <v>700000</v>
      </c>
      <c r="G1273" s="292">
        <v>500000</v>
      </c>
      <c r="H1273" s="292">
        <v>500000</v>
      </c>
      <c r="I1273" s="98"/>
      <c r="J1273" s="237"/>
    </row>
    <row r="1274" spans="1:10" s="83" customFormat="1" ht="16.8" x14ac:dyDescent="0.3">
      <c r="A1274" s="290">
        <v>6</v>
      </c>
      <c r="B1274" s="290">
        <v>22020401</v>
      </c>
      <c r="C1274" s="291" t="s">
        <v>3356</v>
      </c>
      <c r="D1274" s="292">
        <v>500000</v>
      </c>
      <c r="E1274" s="295">
        <v>0</v>
      </c>
      <c r="F1274" s="292">
        <v>500000</v>
      </c>
      <c r="G1274" s="292">
        <v>1500000</v>
      </c>
      <c r="H1274" s="292">
        <v>950000</v>
      </c>
      <c r="I1274" s="84"/>
      <c r="J1274" s="237"/>
    </row>
    <row r="1275" spans="1:10" s="83" customFormat="1" ht="15.6" x14ac:dyDescent="0.3">
      <c r="A1275" s="290">
        <v>7</v>
      </c>
      <c r="B1275" s="290">
        <v>22020402</v>
      </c>
      <c r="C1275" s="291" t="s">
        <v>3366</v>
      </c>
      <c r="D1275" s="292">
        <v>100000</v>
      </c>
      <c r="E1275" s="295">
        <v>0</v>
      </c>
      <c r="F1275" s="292">
        <v>500000</v>
      </c>
      <c r="G1275" s="292">
        <v>500000</v>
      </c>
      <c r="H1275" s="292">
        <v>500000</v>
      </c>
      <c r="I1275" s="89"/>
      <c r="J1275" s="237"/>
    </row>
    <row r="1276" spans="1:10" s="83" customFormat="1" ht="15.6" x14ac:dyDescent="0.3">
      <c r="A1276" s="290">
        <v>8</v>
      </c>
      <c r="B1276" s="290">
        <v>22020501</v>
      </c>
      <c r="C1276" s="291" t="s">
        <v>3370</v>
      </c>
      <c r="D1276" s="295">
        <v>0</v>
      </c>
      <c r="E1276" s="295">
        <v>0</v>
      </c>
      <c r="F1276" s="292">
        <v>1500000</v>
      </c>
      <c r="G1276" s="292">
        <v>1500000</v>
      </c>
      <c r="H1276" s="292">
        <v>1500000</v>
      </c>
      <c r="I1276" s="89"/>
      <c r="J1276" s="237"/>
    </row>
    <row r="1277" spans="1:10" s="83" customFormat="1" ht="15.6" x14ac:dyDescent="0.3">
      <c r="A1277" s="290">
        <v>9</v>
      </c>
      <c r="B1277" s="290">
        <v>22021001</v>
      </c>
      <c r="C1277" s="291" t="s">
        <v>3360</v>
      </c>
      <c r="D1277" s="292">
        <v>200000</v>
      </c>
      <c r="E1277" s="292">
        <v>750000</v>
      </c>
      <c r="F1277" s="292">
        <v>500000</v>
      </c>
      <c r="G1277" s="292">
        <v>500000</v>
      </c>
      <c r="H1277" s="292">
        <v>500000</v>
      </c>
      <c r="I1277" s="89"/>
      <c r="J1277" s="237"/>
    </row>
    <row r="1278" spans="1:10" s="83" customFormat="1" ht="15.6" x14ac:dyDescent="0.3">
      <c r="A1278" s="290">
        <v>10</v>
      </c>
      <c r="B1278" s="290">
        <v>22021003</v>
      </c>
      <c r="C1278" s="291" t="s">
        <v>3376</v>
      </c>
      <c r="D1278" s="292">
        <v>100000</v>
      </c>
      <c r="E1278" s="295">
        <v>0</v>
      </c>
      <c r="F1278" s="292">
        <v>700000</v>
      </c>
      <c r="G1278" s="292">
        <v>500000</v>
      </c>
      <c r="H1278" s="292">
        <v>500000</v>
      </c>
      <c r="I1278" s="89"/>
      <c r="J1278" s="237"/>
    </row>
    <row r="1279" spans="1:10" s="83" customFormat="1" ht="15.6" x14ac:dyDescent="0.3">
      <c r="A1279" s="290">
        <v>11</v>
      </c>
      <c r="B1279" s="290">
        <v>22021007</v>
      </c>
      <c r="C1279" s="291" t="s">
        <v>3362</v>
      </c>
      <c r="D1279" s="292">
        <v>200000</v>
      </c>
      <c r="E1279" s="292">
        <v>800000</v>
      </c>
      <c r="F1279" s="292">
        <v>800000</v>
      </c>
      <c r="G1279" s="292">
        <v>1000000</v>
      </c>
      <c r="H1279" s="292">
        <v>800000</v>
      </c>
      <c r="I1279" s="89"/>
      <c r="J1279" s="237"/>
    </row>
    <row r="1280" spans="1:10" s="83" customFormat="1" ht="15.6" x14ac:dyDescent="0.3">
      <c r="A1280" s="678" t="s">
        <v>365</v>
      </c>
      <c r="B1280" s="678"/>
      <c r="C1280" s="678"/>
      <c r="D1280" s="293">
        <v>3500000</v>
      </c>
      <c r="E1280" s="293">
        <v>5000000</v>
      </c>
      <c r="F1280" s="293">
        <v>12000000</v>
      </c>
      <c r="G1280" s="293">
        <v>12000000</v>
      </c>
      <c r="H1280" s="293">
        <f>SUM(H1269:H1279)</f>
        <v>9750000</v>
      </c>
      <c r="I1280" s="89"/>
      <c r="J1280" s="237"/>
    </row>
    <row r="1281" spans="1:10" s="83" customFormat="1" ht="15.6" x14ac:dyDescent="0.3">
      <c r="A1281" s="288">
        <v>15</v>
      </c>
      <c r="B1281" s="288">
        <v>22000700200</v>
      </c>
      <c r="C1281" s="677" t="s">
        <v>3217</v>
      </c>
      <c r="D1281" s="677"/>
      <c r="E1281" s="677"/>
      <c r="F1281" s="677"/>
      <c r="G1281" s="677"/>
      <c r="H1281" s="677"/>
      <c r="I1281" s="89"/>
      <c r="J1281" s="237"/>
    </row>
    <row r="1282" spans="1:10" s="83" customFormat="1" ht="15.6" x14ac:dyDescent="0.3">
      <c r="A1282" s="290">
        <v>1</v>
      </c>
      <c r="B1282" s="290">
        <v>22020102</v>
      </c>
      <c r="C1282" s="291" t="s">
        <v>3349</v>
      </c>
      <c r="D1282" s="295">
        <v>0</v>
      </c>
      <c r="E1282" s="295">
        <v>0</v>
      </c>
      <c r="F1282" s="295">
        <v>0</v>
      </c>
      <c r="G1282" s="292">
        <v>14500000</v>
      </c>
      <c r="H1282" s="292">
        <v>13500000</v>
      </c>
      <c r="I1282" s="89"/>
      <c r="J1282" s="237"/>
    </row>
    <row r="1283" spans="1:10" s="83" customFormat="1" ht="15.6" x14ac:dyDescent="0.3">
      <c r="A1283" s="290">
        <v>2</v>
      </c>
      <c r="B1283" s="290">
        <v>22020201</v>
      </c>
      <c r="C1283" s="291" t="s">
        <v>3363</v>
      </c>
      <c r="D1283" s="295">
        <v>0</v>
      </c>
      <c r="E1283" s="295">
        <v>0</v>
      </c>
      <c r="F1283" s="295">
        <v>0</v>
      </c>
      <c r="G1283" s="292">
        <v>750000</v>
      </c>
      <c r="H1283" s="292">
        <v>750000</v>
      </c>
      <c r="I1283" s="89"/>
      <c r="J1283" s="237"/>
    </row>
    <row r="1284" spans="1:10" s="83" customFormat="1" ht="15.6" x14ac:dyDescent="0.3">
      <c r="A1284" s="290">
        <v>3</v>
      </c>
      <c r="B1284" s="290">
        <v>22020202</v>
      </c>
      <c r="C1284" s="291" t="s">
        <v>3350</v>
      </c>
      <c r="D1284" s="295">
        <v>0</v>
      </c>
      <c r="E1284" s="295">
        <v>0</v>
      </c>
      <c r="F1284" s="295">
        <v>0</v>
      </c>
      <c r="G1284" s="292">
        <v>300000</v>
      </c>
      <c r="H1284" s="292">
        <v>300000</v>
      </c>
      <c r="I1284" s="89"/>
      <c r="J1284" s="237"/>
    </row>
    <row r="1285" spans="1:10" s="83" customFormat="1" ht="16.8" x14ac:dyDescent="0.3">
      <c r="A1285" s="290">
        <v>4</v>
      </c>
      <c r="B1285" s="290">
        <v>22020301</v>
      </c>
      <c r="C1285" s="291" t="s">
        <v>3352</v>
      </c>
      <c r="D1285" s="295">
        <v>0</v>
      </c>
      <c r="E1285" s="295">
        <v>0</v>
      </c>
      <c r="F1285" s="295">
        <v>0</v>
      </c>
      <c r="G1285" s="292">
        <v>8550000</v>
      </c>
      <c r="H1285" s="292">
        <v>8550000</v>
      </c>
      <c r="I1285" s="89"/>
      <c r="J1285" s="237"/>
    </row>
    <row r="1286" spans="1:10" s="83" customFormat="1" ht="15.6" x14ac:dyDescent="0.3">
      <c r="A1286" s="290">
        <v>5</v>
      </c>
      <c r="B1286" s="290">
        <v>22020305</v>
      </c>
      <c r="C1286" s="291" t="s">
        <v>3355</v>
      </c>
      <c r="D1286" s="295">
        <v>0</v>
      </c>
      <c r="E1286" s="295">
        <v>0</v>
      </c>
      <c r="F1286" s="295">
        <v>0</v>
      </c>
      <c r="G1286" s="292">
        <v>750000</v>
      </c>
      <c r="H1286" s="292">
        <v>750000</v>
      </c>
      <c r="I1286" s="89"/>
      <c r="J1286" s="237"/>
    </row>
    <row r="1287" spans="1:10" s="83" customFormat="1" ht="15.6" x14ac:dyDescent="0.3">
      <c r="A1287" s="290">
        <v>6</v>
      </c>
      <c r="B1287" s="290">
        <v>22020402</v>
      </c>
      <c r="C1287" s="291" t="s">
        <v>3366</v>
      </c>
      <c r="D1287" s="295">
        <v>0</v>
      </c>
      <c r="E1287" s="295">
        <v>0</v>
      </c>
      <c r="F1287" s="295">
        <v>0</v>
      </c>
      <c r="G1287" s="292">
        <v>3500000</v>
      </c>
      <c r="H1287" s="292">
        <v>3500000</v>
      </c>
      <c r="I1287" s="89"/>
      <c r="J1287" s="237"/>
    </row>
    <row r="1288" spans="1:10" s="83" customFormat="1" ht="15.6" x14ac:dyDescent="0.3">
      <c r="A1288" s="290">
        <v>7</v>
      </c>
      <c r="B1288" s="290">
        <v>22020501</v>
      </c>
      <c r="C1288" s="291" t="s">
        <v>3370</v>
      </c>
      <c r="D1288" s="295">
        <v>0</v>
      </c>
      <c r="E1288" s="295">
        <v>0</v>
      </c>
      <c r="F1288" s="295">
        <v>0</v>
      </c>
      <c r="G1288" s="292">
        <v>5500000</v>
      </c>
      <c r="H1288" s="292">
        <v>5500000</v>
      </c>
      <c r="I1288" s="89"/>
      <c r="J1288" s="237"/>
    </row>
    <row r="1289" spans="1:10" s="83" customFormat="1" ht="15.6" x14ac:dyDescent="0.3">
      <c r="A1289" s="290">
        <v>8</v>
      </c>
      <c r="B1289" s="290">
        <v>22020803</v>
      </c>
      <c r="C1289" s="291" t="s">
        <v>3373</v>
      </c>
      <c r="D1289" s="295">
        <v>0</v>
      </c>
      <c r="E1289" s="295">
        <v>0</v>
      </c>
      <c r="F1289" s="295">
        <v>0</v>
      </c>
      <c r="G1289" s="292">
        <v>4950000</v>
      </c>
      <c r="H1289" s="292">
        <v>4950000</v>
      </c>
      <c r="I1289" s="98"/>
      <c r="J1289" s="237"/>
    </row>
    <row r="1290" spans="1:10" s="83" customFormat="1" ht="15.6" x14ac:dyDescent="0.3">
      <c r="A1290" s="290">
        <v>9</v>
      </c>
      <c r="B1290" s="290">
        <v>22021001</v>
      </c>
      <c r="C1290" s="291" t="s">
        <v>3360</v>
      </c>
      <c r="D1290" s="295">
        <v>0</v>
      </c>
      <c r="E1290" s="295">
        <v>0</v>
      </c>
      <c r="F1290" s="295">
        <v>0</v>
      </c>
      <c r="G1290" s="292">
        <v>450000</v>
      </c>
      <c r="H1290" s="292">
        <v>450000</v>
      </c>
      <c r="I1290" s="84"/>
      <c r="J1290" s="237"/>
    </row>
    <row r="1291" spans="1:10" s="83" customFormat="1" ht="15.6" x14ac:dyDescent="0.3">
      <c r="A1291" s="290">
        <v>10</v>
      </c>
      <c r="B1291" s="290">
        <v>22021007</v>
      </c>
      <c r="C1291" s="291" t="s">
        <v>3362</v>
      </c>
      <c r="D1291" s="295">
        <v>0</v>
      </c>
      <c r="E1291" s="295">
        <v>0</v>
      </c>
      <c r="F1291" s="295">
        <v>0</v>
      </c>
      <c r="G1291" s="292">
        <v>750000</v>
      </c>
      <c r="H1291" s="292">
        <v>750000</v>
      </c>
      <c r="I1291" s="89"/>
      <c r="J1291" s="237"/>
    </row>
    <row r="1292" spans="1:10" s="83" customFormat="1" ht="15.6" x14ac:dyDescent="0.3">
      <c r="A1292" s="678" t="s">
        <v>365</v>
      </c>
      <c r="B1292" s="678"/>
      <c r="C1292" s="678"/>
      <c r="D1292" s="296">
        <v>0</v>
      </c>
      <c r="E1292" s="296">
        <v>0</v>
      </c>
      <c r="F1292" s="296">
        <v>0</v>
      </c>
      <c r="G1292" s="293">
        <v>40000000</v>
      </c>
      <c r="H1292" s="293">
        <f>SUM(H1282:H1291)</f>
        <v>39000000</v>
      </c>
      <c r="I1292" s="89"/>
      <c r="J1292" s="237"/>
    </row>
    <row r="1293" spans="1:10" s="83" customFormat="1" ht="15.6" x14ac:dyDescent="0.3">
      <c r="A1293" s="288">
        <v>16</v>
      </c>
      <c r="B1293" s="288">
        <v>14000100100</v>
      </c>
      <c r="C1293" s="677" t="s">
        <v>1835</v>
      </c>
      <c r="D1293" s="677"/>
      <c r="E1293" s="677"/>
      <c r="F1293" s="677"/>
      <c r="G1293" s="677"/>
      <c r="H1293" s="677"/>
      <c r="I1293" s="89"/>
      <c r="J1293" s="237"/>
    </row>
    <row r="1294" spans="1:10" s="83" customFormat="1" ht="15.6" x14ac:dyDescent="0.3">
      <c r="A1294" s="290">
        <v>1</v>
      </c>
      <c r="B1294" s="290">
        <v>22020102</v>
      </c>
      <c r="C1294" s="291" t="s">
        <v>3349</v>
      </c>
      <c r="D1294" s="292">
        <v>9500000</v>
      </c>
      <c r="E1294" s="292">
        <v>13500000</v>
      </c>
      <c r="F1294" s="292">
        <v>18000000</v>
      </c>
      <c r="G1294" s="292">
        <v>20000000</v>
      </c>
      <c r="H1294" s="292">
        <v>15000000</v>
      </c>
      <c r="I1294" s="89"/>
      <c r="J1294" s="237"/>
    </row>
    <row r="1295" spans="1:10" s="83" customFormat="1" ht="15.6" x14ac:dyDescent="0.3">
      <c r="A1295" s="290">
        <v>2</v>
      </c>
      <c r="B1295" s="290">
        <v>22020201</v>
      </c>
      <c r="C1295" s="291" t="s">
        <v>3363</v>
      </c>
      <c r="D1295" s="292">
        <v>1000000</v>
      </c>
      <c r="E1295" s="292">
        <v>1499999</v>
      </c>
      <c r="F1295" s="292">
        <v>2000000</v>
      </c>
      <c r="G1295" s="292">
        <v>5000000</v>
      </c>
      <c r="H1295" s="292">
        <v>5000000</v>
      </c>
      <c r="I1295" s="89"/>
      <c r="J1295" s="237"/>
    </row>
    <row r="1296" spans="1:10" s="83" customFormat="1" ht="15.6" x14ac:dyDescent="0.3">
      <c r="A1296" s="290">
        <v>3</v>
      </c>
      <c r="B1296" s="290">
        <v>22020202</v>
      </c>
      <c r="C1296" s="291" t="s">
        <v>3350</v>
      </c>
      <c r="D1296" s="292">
        <v>1000000</v>
      </c>
      <c r="E1296" s="292">
        <v>750002</v>
      </c>
      <c r="F1296" s="292">
        <v>1000000</v>
      </c>
      <c r="G1296" s="292">
        <v>3000000</v>
      </c>
      <c r="H1296" s="292">
        <v>3000000</v>
      </c>
      <c r="I1296" s="89"/>
      <c r="J1296" s="237"/>
    </row>
    <row r="1297" spans="1:10" s="83" customFormat="1" ht="16.8" x14ac:dyDescent="0.3">
      <c r="A1297" s="290">
        <v>4</v>
      </c>
      <c r="B1297" s="290">
        <v>22020301</v>
      </c>
      <c r="C1297" s="291" t="s">
        <v>3352</v>
      </c>
      <c r="D1297" s="292">
        <v>2000000</v>
      </c>
      <c r="E1297" s="292">
        <v>2624999</v>
      </c>
      <c r="F1297" s="292">
        <v>3500000</v>
      </c>
      <c r="G1297" s="292">
        <v>5000000</v>
      </c>
      <c r="H1297" s="292">
        <v>5000000</v>
      </c>
      <c r="I1297" s="89"/>
      <c r="J1297" s="237"/>
    </row>
    <row r="1298" spans="1:10" s="83" customFormat="1" ht="15.6" x14ac:dyDescent="0.3">
      <c r="A1298" s="290">
        <v>5</v>
      </c>
      <c r="B1298" s="290">
        <v>22020305</v>
      </c>
      <c r="C1298" s="291" t="s">
        <v>3355</v>
      </c>
      <c r="D1298" s="292">
        <v>500000</v>
      </c>
      <c r="E1298" s="292">
        <v>750000</v>
      </c>
      <c r="F1298" s="292">
        <v>1000000</v>
      </c>
      <c r="G1298" s="292">
        <v>4000000</v>
      </c>
      <c r="H1298" s="292">
        <v>3000000</v>
      </c>
      <c r="I1298" s="89"/>
      <c r="J1298" s="237"/>
    </row>
    <row r="1299" spans="1:10" s="83" customFormat="1" ht="16.8" x14ac:dyDescent="0.3">
      <c r="A1299" s="290">
        <v>6</v>
      </c>
      <c r="B1299" s="290">
        <v>22020401</v>
      </c>
      <c r="C1299" s="291" t="s">
        <v>3356</v>
      </c>
      <c r="D1299" s="292">
        <v>1700000</v>
      </c>
      <c r="E1299" s="292">
        <v>3000000</v>
      </c>
      <c r="F1299" s="292">
        <v>4000000</v>
      </c>
      <c r="G1299" s="292">
        <v>4000000</v>
      </c>
      <c r="H1299" s="292">
        <v>4000000</v>
      </c>
      <c r="I1299" s="89"/>
      <c r="J1299" s="237"/>
    </row>
    <row r="1300" spans="1:10" s="83" customFormat="1" ht="15.6" x14ac:dyDescent="0.3">
      <c r="A1300" s="290">
        <v>7</v>
      </c>
      <c r="B1300" s="290">
        <v>22020402</v>
      </c>
      <c r="C1300" s="291" t="s">
        <v>3366</v>
      </c>
      <c r="D1300" s="292">
        <v>1500000</v>
      </c>
      <c r="E1300" s="292">
        <v>2250000</v>
      </c>
      <c r="F1300" s="292">
        <v>3000000</v>
      </c>
      <c r="G1300" s="292">
        <v>3000000</v>
      </c>
      <c r="H1300" s="292">
        <v>3000000</v>
      </c>
      <c r="I1300" s="98"/>
      <c r="J1300" s="237"/>
    </row>
    <row r="1301" spans="1:10" s="83" customFormat="1" ht="15.6" x14ac:dyDescent="0.3">
      <c r="A1301" s="290">
        <v>8</v>
      </c>
      <c r="B1301" s="290">
        <v>22020501</v>
      </c>
      <c r="C1301" s="291" t="s">
        <v>3370</v>
      </c>
      <c r="D1301" s="292">
        <v>1700000</v>
      </c>
      <c r="E1301" s="292">
        <v>3000000</v>
      </c>
      <c r="F1301" s="292">
        <v>4000000</v>
      </c>
      <c r="G1301" s="292">
        <v>5000000</v>
      </c>
      <c r="H1301" s="292">
        <v>5000000</v>
      </c>
      <c r="I1301" s="84"/>
      <c r="J1301" s="237"/>
    </row>
    <row r="1302" spans="1:10" s="83" customFormat="1" ht="15.6" x14ac:dyDescent="0.3">
      <c r="A1302" s="290">
        <v>9</v>
      </c>
      <c r="B1302" s="290">
        <v>22020712</v>
      </c>
      <c r="C1302" s="291" t="s">
        <v>3381</v>
      </c>
      <c r="D1302" s="292">
        <v>300000</v>
      </c>
      <c r="E1302" s="292">
        <v>375000</v>
      </c>
      <c r="F1302" s="292">
        <v>500000</v>
      </c>
      <c r="G1302" s="292">
        <v>3000000</v>
      </c>
      <c r="H1302" s="292">
        <v>3000000</v>
      </c>
      <c r="I1302" s="89"/>
      <c r="J1302" s="237"/>
    </row>
    <row r="1303" spans="1:10" s="83" customFormat="1" ht="15.6" x14ac:dyDescent="0.3">
      <c r="A1303" s="290">
        <v>10</v>
      </c>
      <c r="B1303" s="290">
        <v>22020803</v>
      </c>
      <c r="C1303" s="291" t="s">
        <v>3373</v>
      </c>
      <c r="D1303" s="292">
        <v>902000</v>
      </c>
      <c r="E1303" s="292">
        <v>1872000</v>
      </c>
      <c r="F1303" s="292">
        <v>2500000</v>
      </c>
      <c r="G1303" s="292">
        <v>5000000</v>
      </c>
      <c r="H1303" s="292">
        <v>3000000</v>
      </c>
      <c r="I1303" s="98"/>
      <c r="J1303" s="237"/>
    </row>
    <row r="1304" spans="1:10" s="83" customFormat="1" ht="15.6" x14ac:dyDescent="0.3">
      <c r="A1304" s="290">
        <v>11</v>
      </c>
      <c r="B1304" s="290">
        <v>22021007</v>
      </c>
      <c r="C1304" s="291" t="s">
        <v>3362</v>
      </c>
      <c r="D1304" s="292">
        <v>300000</v>
      </c>
      <c r="E1304" s="292">
        <v>375000</v>
      </c>
      <c r="F1304" s="292">
        <v>500000</v>
      </c>
      <c r="G1304" s="292">
        <v>3000000</v>
      </c>
      <c r="H1304" s="292">
        <v>3000000</v>
      </c>
      <c r="I1304" s="84"/>
      <c r="J1304" s="237"/>
    </row>
    <row r="1305" spans="1:10" s="83" customFormat="1" ht="15.6" x14ac:dyDescent="0.3">
      <c r="A1305" s="678" t="s">
        <v>365</v>
      </c>
      <c r="B1305" s="678"/>
      <c r="C1305" s="678"/>
      <c r="D1305" s="293">
        <v>20402000</v>
      </c>
      <c r="E1305" s="293">
        <v>29997000</v>
      </c>
      <c r="F1305" s="293">
        <v>40000000</v>
      </c>
      <c r="G1305" s="293">
        <v>60000000</v>
      </c>
      <c r="H1305" s="293">
        <f>SUM(H1294:H1304)</f>
        <v>52000000</v>
      </c>
      <c r="I1305" s="89"/>
      <c r="J1305" s="237"/>
    </row>
    <row r="1306" spans="1:10" s="83" customFormat="1" ht="15.6" x14ac:dyDescent="0.3">
      <c r="A1306" s="288">
        <v>17</v>
      </c>
      <c r="B1306" s="288">
        <v>14000200100</v>
      </c>
      <c r="C1306" s="677" t="s">
        <v>1728</v>
      </c>
      <c r="D1306" s="677"/>
      <c r="E1306" s="677"/>
      <c r="F1306" s="677"/>
      <c r="G1306" s="677"/>
      <c r="H1306" s="677"/>
      <c r="I1306" s="89"/>
      <c r="J1306" s="237"/>
    </row>
    <row r="1307" spans="1:10" s="83" customFormat="1" ht="15.6" x14ac:dyDescent="0.3">
      <c r="A1307" s="290">
        <v>1</v>
      </c>
      <c r="B1307" s="290">
        <v>22020102</v>
      </c>
      <c r="C1307" s="291" t="s">
        <v>3349</v>
      </c>
      <c r="D1307" s="292">
        <v>2738500</v>
      </c>
      <c r="E1307" s="292">
        <v>2394000</v>
      </c>
      <c r="F1307" s="292">
        <v>4100000</v>
      </c>
      <c r="G1307" s="292">
        <v>4100000</v>
      </c>
      <c r="H1307" s="292">
        <v>4100000</v>
      </c>
      <c r="I1307" s="89"/>
      <c r="J1307" s="237"/>
    </row>
    <row r="1308" spans="1:10" s="83" customFormat="1" ht="15.6" x14ac:dyDescent="0.3">
      <c r="A1308" s="290">
        <v>2</v>
      </c>
      <c r="B1308" s="290">
        <v>22020202</v>
      </c>
      <c r="C1308" s="291" t="s">
        <v>3350</v>
      </c>
      <c r="D1308" s="292">
        <v>21500</v>
      </c>
      <c r="E1308" s="292">
        <v>82700</v>
      </c>
      <c r="F1308" s="292">
        <v>100000</v>
      </c>
      <c r="G1308" s="292">
        <v>100000</v>
      </c>
      <c r="H1308" s="292">
        <v>100000</v>
      </c>
      <c r="I1308" s="98"/>
      <c r="J1308" s="237"/>
    </row>
    <row r="1309" spans="1:10" s="83" customFormat="1" ht="16.8" x14ac:dyDescent="0.3">
      <c r="A1309" s="290">
        <v>3</v>
      </c>
      <c r="B1309" s="290">
        <v>22020301</v>
      </c>
      <c r="C1309" s="291" t="s">
        <v>3352</v>
      </c>
      <c r="D1309" s="292">
        <v>548500</v>
      </c>
      <c r="E1309" s="292">
        <v>1550000</v>
      </c>
      <c r="F1309" s="292">
        <v>2200000</v>
      </c>
      <c r="G1309" s="292">
        <v>2200000</v>
      </c>
      <c r="H1309" s="292">
        <v>2200000</v>
      </c>
      <c r="I1309" s="84"/>
      <c r="J1309" s="237"/>
    </row>
    <row r="1310" spans="1:10" s="83" customFormat="1" ht="15.6" x14ac:dyDescent="0.3">
      <c r="A1310" s="290">
        <v>4</v>
      </c>
      <c r="B1310" s="290">
        <v>22020305</v>
      </c>
      <c r="C1310" s="291" t="s">
        <v>3355</v>
      </c>
      <c r="D1310" s="292">
        <v>270100</v>
      </c>
      <c r="E1310" s="292">
        <v>608500</v>
      </c>
      <c r="F1310" s="292">
        <v>1400000</v>
      </c>
      <c r="G1310" s="292">
        <v>1400000</v>
      </c>
      <c r="H1310" s="292">
        <v>1400000</v>
      </c>
      <c r="I1310" s="89"/>
      <c r="J1310" s="237"/>
    </row>
    <row r="1311" spans="1:10" s="83" customFormat="1" ht="16.8" x14ac:dyDescent="0.3">
      <c r="A1311" s="290">
        <v>5</v>
      </c>
      <c r="B1311" s="290">
        <v>22020401</v>
      </c>
      <c r="C1311" s="291" t="s">
        <v>3356</v>
      </c>
      <c r="D1311" s="292">
        <v>2402500</v>
      </c>
      <c r="E1311" s="292">
        <v>2241550</v>
      </c>
      <c r="F1311" s="292">
        <v>3000000</v>
      </c>
      <c r="G1311" s="292">
        <v>3000000</v>
      </c>
      <c r="H1311" s="292">
        <v>3000000</v>
      </c>
      <c r="I1311" s="89"/>
      <c r="J1311" s="237"/>
    </row>
    <row r="1312" spans="1:10" s="83" customFormat="1" ht="15.6" x14ac:dyDescent="0.3">
      <c r="A1312" s="290">
        <v>6</v>
      </c>
      <c r="B1312" s="290">
        <v>22020402</v>
      </c>
      <c r="C1312" s="291" t="s">
        <v>3366</v>
      </c>
      <c r="D1312" s="292">
        <v>267950</v>
      </c>
      <c r="E1312" s="292">
        <v>391100</v>
      </c>
      <c r="F1312" s="292">
        <v>500000</v>
      </c>
      <c r="G1312" s="292">
        <v>500000</v>
      </c>
      <c r="H1312" s="292">
        <v>500000</v>
      </c>
      <c r="I1312" s="89"/>
      <c r="J1312" s="237"/>
    </row>
    <row r="1313" spans="1:10" s="83" customFormat="1" ht="15.6" x14ac:dyDescent="0.3">
      <c r="A1313" s="290">
        <v>7</v>
      </c>
      <c r="B1313" s="290">
        <v>22020501</v>
      </c>
      <c r="C1313" s="291" t="s">
        <v>3370</v>
      </c>
      <c r="D1313" s="292">
        <v>1793500</v>
      </c>
      <c r="E1313" s="292">
        <v>2410250</v>
      </c>
      <c r="F1313" s="292">
        <v>5000000</v>
      </c>
      <c r="G1313" s="292">
        <v>3500000</v>
      </c>
      <c r="H1313" s="292">
        <v>3500000</v>
      </c>
      <c r="I1313" s="89"/>
      <c r="J1313" s="237"/>
    </row>
    <row r="1314" spans="1:10" s="83" customFormat="1" ht="15.6" x14ac:dyDescent="0.3">
      <c r="A1314" s="290">
        <v>8</v>
      </c>
      <c r="B1314" s="290">
        <v>22021007</v>
      </c>
      <c r="C1314" s="291" t="s">
        <v>3362</v>
      </c>
      <c r="D1314" s="292">
        <v>150150</v>
      </c>
      <c r="E1314" s="292">
        <v>163900</v>
      </c>
      <c r="F1314" s="292">
        <v>200000</v>
      </c>
      <c r="G1314" s="292">
        <v>200000</v>
      </c>
      <c r="H1314" s="292">
        <v>200000</v>
      </c>
      <c r="I1314" s="89"/>
      <c r="J1314" s="237"/>
    </row>
    <row r="1315" spans="1:10" s="83" customFormat="1" ht="15.6" x14ac:dyDescent="0.3">
      <c r="A1315" s="290">
        <v>9</v>
      </c>
      <c r="B1315" s="290">
        <v>41040105</v>
      </c>
      <c r="C1315" s="291" t="s">
        <v>3382</v>
      </c>
      <c r="D1315" s="292">
        <v>410300</v>
      </c>
      <c r="E1315" s="295">
        <v>0</v>
      </c>
      <c r="F1315" s="295">
        <v>0</v>
      </c>
      <c r="G1315" s="295">
        <v>0</v>
      </c>
      <c r="H1315" s="292">
        <v>0</v>
      </c>
      <c r="I1315" s="98"/>
      <c r="J1315" s="237"/>
    </row>
    <row r="1316" spans="1:10" s="83" customFormat="1" ht="15.6" x14ac:dyDescent="0.3">
      <c r="A1316" s="678" t="s">
        <v>365</v>
      </c>
      <c r="B1316" s="678"/>
      <c r="C1316" s="678"/>
      <c r="D1316" s="293">
        <v>8603000</v>
      </c>
      <c r="E1316" s="293">
        <v>9842000</v>
      </c>
      <c r="F1316" s="293">
        <v>16500000</v>
      </c>
      <c r="G1316" s="293">
        <v>15000000</v>
      </c>
      <c r="H1316" s="293">
        <f>SUM(H1307:H1315)</f>
        <v>15000000</v>
      </c>
      <c r="I1316" s="84"/>
      <c r="J1316" s="237"/>
    </row>
    <row r="1317" spans="1:10" s="83" customFormat="1" ht="15.6" x14ac:dyDescent="0.3">
      <c r="A1317" s="288">
        <v>18</v>
      </c>
      <c r="B1317" s="288">
        <v>11101000100</v>
      </c>
      <c r="C1317" s="677" t="s">
        <v>220</v>
      </c>
      <c r="D1317" s="677"/>
      <c r="E1317" s="677"/>
      <c r="F1317" s="677"/>
      <c r="G1317" s="677"/>
      <c r="H1317" s="677"/>
      <c r="I1317" s="89"/>
      <c r="J1317" s="237"/>
    </row>
    <row r="1318" spans="1:10" s="83" customFormat="1" ht="15.6" x14ac:dyDescent="0.3">
      <c r="A1318" s="290">
        <v>1</v>
      </c>
      <c r="B1318" s="290">
        <v>22020102</v>
      </c>
      <c r="C1318" s="291" t="s">
        <v>3349</v>
      </c>
      <c r="D1318" s="295">
        <v>0</v>
      </c>
      <c r="E1318" s="292">
        <v>810060</v>
      </c>
      <c r="F1318" s="292">
        <v>1800000</v>
      </c>
      <c r="G1318" s="292">
        <v>6000000</v>
      </c>
      <c r="H1318" s="461">
        <v>7000000</v>
      </c>
      <c r="I1318" s="89"/>
      <c r="J1318" s="237"/>
    </row>
    <row r="1319" spans="1:10" s="83" customFormat="1" ht="15.6" x14ac:dyDescent="0.3">
      <c r="A1319" s="290">
        <v>2</v>
      </c>
      <c r="B1319" s="290">
        <v>22020201</v>
      </c>
      <c r="C1319" s="291" t="s">
        <v>3363</v>
      </c>
      <c r="D1319" s="295">
        <v>0</v>
      </c>
      <c r="E1319" s="292">
        <v>450000</v>
      </c>
      <c r="F1319" s="292">
        <v>1000000</v>
      </c>
      <c r="G1319" s="292">
        <v>100000</v>
      </c>
      <c r="H1319" s="292">
        <v>100000</v>
      </c>
      <c r="I1319" s="89"/>
      <c r="J1319" s="237"/>
    </row>
    <row r="1320" spans="1:10" s="83" customFormat="1" ht="15.6" x14ac:dyDescent="0.3">
      <c r="A1320" s="290">
        <v>3</v>
      </c>
      <c r="B1320" s="290">
        <v>22020202</v>
      </c>
      <c r="C1320" s="291" t="s">
        <v>3350</v>
      </c>
      <c r="D1320" s="295">
        <v>0</v>
      </c>
      <c r="E1320" s="292">
        <v>405030</v>
      </c>
      <c r="F1320" s="292">
        <v>900000</v>
      </c>
      <c r="G1320" s="292">
        <v>1500000</v>
      </c>
      <c r="H1320" s="292">
        <v>1500000</v>
      </c>
      <c r="I1320" s="89"/>
      <c r="J1320" s="237"/>
    </row>
    <row r="1321" spans="1:10" s="83" customFormat="1" ht="16.8" x14ac:dyDescent="0.3">
      <c r="A1321" s="290">
        <v>4</v>
      </c>
      <c r="B1321" s="290">
        <v>22020301</v>
      </c>
      <c r="C1321" s="291" t="s">
        <v>3352</v>
      </c>
      <c r="D1321" s="295">
        <v>0</v>
      </c>
      <c r="E1321" s="292">
        <v>1260093</v>
      </c>
      <c r="F1321" s="292">
        <v>2800000</v>
      </c>
      <c r="G1321" s="292">
        <v>4500000</v>
      </c>
      <c r="H1321" s="461">
        <v>2500000</v>
      </c>
      <c r="I1321" s="89"/>
      <c r="J1321" s="237"/>
    </row>
    <row r="1322" spans="1:10" s="83" customFormat="1" ht="15.6" x14ac:dyDescent="0.3">
      <c r="A1322" s="290">
        <v>5</v>
      </c>
      <c r="B1322" s="290">
        <v>22020305</v>
      </c>
      <c r="C1322" s="291" t="s">
        <v>3355</v>
      </c>
      <c r="D1322" s="295">
        <v>0</v>
      </c>
      <c r="E1322" s="292">
        <v>450000</v>
      </c>
      <c r="F1322" s="292">
        <v>1000000</v>
      </c>
      <c r="G1322" s="292">
        <v>2000000</v>
      </c>
      <c r="H1322" s="292">
        <v>2000000</v>
      </c>
      <c r="I1322" s="89"/>
      <c r="J1322" s="237"/>
    </row>
    <row r="1323" spans="1:10" s="83" customFormat="1" ht="16.8" x14ac:dyDescent="0.3">
      <c r="A1323" s="290">
        <v>6</v>
      </c>
      <c r="B1323" s="290">
        <v>22020401</v>
      </c>
      <c r="C1323" s="291" t="s">
        <v>3356</v>
      </c>
      <c r="D1323" s="295">
        <v>0</v>
      </c>
      <c r="E1323" s="292">
        <v>1530113</v>
      </c>
      <c r="F1323" s="292">
        <v>3400000</v>
      </c>
      <c r="G1323" s="292">
        <v>3000000</v>
      </c>
      <c r="H1323" s="292">
        <v>2500000</v>
      </c>
      <c r="I1323" s="89"/>
      <c r="J1323" s="237"/>
    </row>
    <row r="1324" spans="1:10" s="83" customFormat="1" ht="15.6" x14ac:dyDescent="0.3">
      <c r="A1324" s="290">
        <v>7</v>
      </c>
      <c r="B1324" s="290">
        <v>22020402</v>
      </c>
      <c r="C1324" s="291" t="s">
        <v>3366</v>
      </c>
      <c r="D1324" s="295">
        <v>0</v>
      </c>
      <c r="E1324" s="292">
        <v>450000</v>
      </c>
      <c r="F1324" s="292">
        <v>1000000</v>
      </c>
      <c r="G1324" s="292">
        <v>500000</v>
      </c>
      <c r="H1324" s="292">
        <v>500000</v>
      </c>
      <c r="I1324" s="89"/>
      <c r="J1324" s="237"/>
    </row>
    <row r="1325" spans="1:10" s="83" customFormat="1" ht="15.6" x14ac:dyDescent="0.3">
      <c r="A1325" s="290">
        <v>8</v>
      </c>
      <c r="B1325" s="290">
        <v>22020501</v>
      </c>
      <c r="C1325" s="291" t="s">
        <v>3370</v>
      </c>
      <c r="D1325" s="295">
        <v>0</v>
      </c>
      <c r="E1325" s="292">
        <v>675050</v>
      </c>
      <c r="F1325" s="292">
        <v>1500000</v>
      </c>
      <c r="G1325" s="292">
        <v>3000000</v>
      </c>
      <c r="H1325" s="461">
        <v>2000000</v>
      </c>
      <c r="I1325" s="89"/>
      <c r="J1325" s="237"/>
    </row>
    <row r="1326" spans="1:10" s="83" customFormat="1" ht="15.6" x14ac:dyDescent="0.3">
      <c r="A1326" s="290">
        <v>9</v>
      </c>
      <c r="B1326" s="290">
        <v>22021001</v>
      </c>
      <c r="C1326" s="291" t="s">
        <v>3360</v>
      </c>
      <c r="D1326" s="295">
        <v>0</v>
      </c>
      <c r="E1326" s="292">
        <v>270020</v>
      </c>
      <c r="F1326" s="292">
        <v>600000</v>
      </c>
      <c r="G1326" s="292">
        <v>1000000</v>
      </c>
      <c r="H1326" s="292">
        <v>1000000</v>
      </c>
      <c r="I1326" s="89"/>
      <c r="J1326" s="237"/>
    </row>
    <row r="1327" spans="1:10" s="83" customFormat="1" ht="15.6" x14ac:dyDescent="0.3">
      <c r="A1327" s="290">
        <v>10</v>
      </c>
      <c r="B1327" s="290">
        <v>22021007</v>
      </c>
      <c r="C1327" s="291" t="s">
        <v>3362</v>
      </c>
      <c r="D1327" s="295">
        <v>0</v>
      </c>
      <c r="E1327" s="292">
        <v>449634</v>
      </c>
      <c r="F1327" s="292">
        <v>1000000</v>
      </c>
      <c r="G1327" s="292">
        <v>2400000</v>
      </c>
      <c r="H1327" s="292">
        <v>1400000</v>
      </c>
      <c r="I1327" s="89"/>
      <c r="J1327" s="237"/>
    </row>
    <row r="1328" spans="1:10" s="83" customFormat="1" ht="15.6" x14ac:dyDescent="0.3">
      <c r="A1328" s="678" t="s">
        <v>365</v>
      </c>
      <c r="B1328" s="678"/>
      <c r="C1328" s="678"/>
      <c r="D1328" s="296">
        <v>0</v>
      </c>
      <c r="E1328" s="293">
        <v>6750000</v>
      </c>
      <c r="F1328" s="293">
        <v>15000000</v>
      </c>
      <c r="G1328" s="293">
        <v>24000000</v>
      </c>
      <c r="H1328" s="293">
        <f>SUM(H1318:H1327)</f>
        <v>20500000</v>
      </c>
      <c r="I1328" s="89"/>
      <c r="J1328" s="237"/>
    </row>
    <row r="1329" spans="1:10" s="83" customFormat="1" ht="15.6" x14ac:dyDescent="0.3">
      <c r="A1329" s="288">
        <v>18</v>
      </c>
      <c r="B1329" s="288">
        <v>11105100100</v>
      </c>
      <c r="C1329" s="677" t="s">
        <v>2467</v>
      </c>
      <c r="D1329" s="677"/>
      <c r="E1329" s="677"/>
      <c r="F1329" s="677"/>
      <c r="G1329" s="677"/>
      <c r="H1329" s="677"/>
      <c r="I1329" s="89"/>
      <c r="J1329" s="237"/>
    </row>
    <row r="1330" spans="1:10" s="83" customFormat="1" ht="15.6" x14ac:dyDescent="0.3">
      <c r="A1330" s="290">
        <v>1</v>
      </c>
      <c r="B1330" s="290">
        <v>22020102</v>
      </c>
      <c r="C1330" s="291" t="s">
        <v>3349</v>
      </c>
      <c r="D1330" s="292">
        <v>1768000</v>
      </c>
      <c r="E1330" s="292">
        <v>2308857</v>
      </c>
      <c r="F1330" s="292">
        <v>4600000</v>
      </c>
      <c r="G1330" s="292">
        <v>5000000</v>
      </c>
      <c r="H1330" s="292">
        <v>4750000</v>
      </c>
      <c r="I1330" s="89"/>
      <c r="J1330" s="237"/>
    </row>
    <row r="1331" spans="1:10" s="83" customFormat="1" ht="15.6" x14ac:dyDescent="0.3">
      <c r="A1331" s="290">
        <v>2</v>
      </c>
      <c r="B1331" s="290">
        <v>22020202</v>
      </c>
      <c r="C1331" s="291" t="s">
        <v>3350</v>
      </c>
      <c r="D1331" s="292">
        <v>22000</v>
      </c>
      <c r="E1331" s="292">
        <v>137000</v>
      </c>
      <c r="F1331" s="292">
        <v>200000</v>
      </c>
      <c r="G1331" s="292">
        <v>300000</v>
      </c>
      <c r="H1331" s="292">
        <v>300000</v>
      </c>
      <c r="I1331" s="89"/>
      <c r="J1331" s="237"/>
    </row>
    <row r="1332" spans="1:10" s="83" customFormat="1" ht="15.6" x14ac:dyDescent="0.3">
      <c r="A1332" s="290">
        <v>3</v>
      </c>
      <c r="B1332" s="290">
        <v>22020203</v>
      </c>
      <c r="C1332" s="291" t="s">
        <v>3351</v>
      </c>
      <c r="D1332" s="292">
        <v>29000</v>
      </c>
      <c r="E1332" s="292">
        <v>25000</v>
      </c>
      <c r="F1332" s="292">
        <v>400000</v>
      </c>
      <c r="G1332" s="292">
        <v>300000</v>
      </c>
      <c r="H1332" s="292">
        <v>300000</v>
      </c>
      <c r="I1332" s="89"/>
      <c r="J1332" s="237"/>
    </row>
    <row r="1333" spans="1:10" s="83" customFormat="1" ht="15.6" x14ac:dyDescent="0.3">
      <c r="A1333" s="290">
        <v>4</v>
      </c>
      <c r="B1333" s="290">
        <v>22020205</v>
      </c>
      <c r="C1333" s="291" t="s">
        <v>3386</v>
      </c>
      <c r="D1333" s="292">
        <v>17000</v>
      </c>
      <c r="E1333" s="292">
        <v>21000</v>
      </c>
      <c r="F1333" s="292">
        <v>200000</v>
      </c>
      <c r="G1333" s="292">
        <v>200000</v>
      </c>
      <c r="H1333" s="292">
        <v>200000</v>
      </c>
      <c r="I1333" s="89"/>
      <c r="J1333" s="237"/>
    </row>
    <row r="1334" spans="1:10" s="83" customFormat="1" ht="16.8" x14ac:dyDescent="0.3">
      <c r="A1334" s="290">
        <v>5</v>
      </c>
      <c r="B1334" s="290">
        <v>22020301</v>
      </c>
      <c r="C1334" s="291" t="s">
        <v>3352</v>
      </c>
      <c r="D1334" s="292">
        <v>308050</v>
      </c>
      <c r="E1334" s="292">
        <v>130000</v>
      </c>
      <c r="F1334" s="292">
        <v>1000000</v>
      </c>
      <c r="G1334" s="292">
        <v>1200000</v>
      </c>
      <c r="H1334" s="292">
        <v>700000</v>
      </c>
      <c r="I1334" s="89"/>
      <c r="J1334" s="237"/>
    </row>
    <row r="1335" spans="1:10" s="83" customFormat="1" ht="15.6" x14ac:dyDescent="0.3">
      <c r="A1335" s="290">
        <v>6</v>
      </c>
      <c r="B1335" s="290">
        <v>22020303</v>
      </c>
      <c r="C1335" s="291" t="s">
        <v>3353</v>
      </c>
      <c r="D1335" s="292">
        <v>21200</v>
      </c>
      <c r="E1335" s="295">
        <v>0</v>
      </c>
      <c r="F1335" s="292">
        <v>300000</v>
      </c>
      <c r="G1335" s="292">
        <v>100000</v>
      </c>
      <c r="H1335" s="292">
        <v>100000</v>
      </c>
      <c r="I1335" s="89"/>
      <c r="J1335" s="237"/>
    </row>
    <row r="1336" spans="1:10" s="83" customFormat="1" ht="16.8" x14ac:dyDescent="0.3">
      <c r="A1336" s="290">
        <v>7</v>
      </c>
      <c r="B1336" s="290">
        <v>22020401</v>
      </c>
      <c r="C1336" s="291" t="s">
        <v>3356</v>
      </c>
      <c r="D1336" s="292">
        <v>389421</v>
      </c>
      <c r="E1336" s="292">
        <v>1449000</v>
      </c>
      <c r="F1336" s="292">
        <v>3200000</v>
      </c>
      <c r="G1336" s="292">
        <v>3100000</v>
      </c>
      <c r="H1336" s="292">
        <v>2100000</v>
      </c>
      <c r="I1336" s="98"/>
      <c r="J1336" s="237"/>
    </row>
    <row r="1337" spans="1:10" s="83" customFormat="1" ht="15.6" x14ac:dyDescent="0.3">
      <c r="A1337" s="290">
        <v>8</v>
      </c>
      <c r="B1337" s="290">
        <v>22020402</v>
      </c>
      <c r="C1337" s="291" t="s">
        <v>3366</v>
      </c>
      <c r="D1337" s="292">
        <v>248000</v>
      </c>
      <c r="E1337" s="292">
        <v>70000</v>
      </c>
      <c r="F1337" s="292">
        <v>900000</v>
      </c>
      <c r="G1337" s="292">
        <v>1200000</v>
      </c>
      <c r="H1337" s="292">
        <v>700000</v>
      </c>
      <c r="I1337" s="84"/>
      <c r="J1337" s="237"/>
    </row>
    <row r="1338" spans="1:10" s="83" customFormat="1" ht="15.6" x14ac:dyDescent="0.3">
      <c r="A1338" s="290">
        <v>9</v>
      </c>
      <c r="B1338" s="290">
        <v>22020501</v>
      </c>
      <c r="C1338" s="291" t="s">
        <v>3370</v>
      </c>
      <c r="D1338" s="295">
        <v>0</v>
      </c>
      <c r="E1338" s="295">
        <v>0</v>
      </c>
      <c r="F1338" s="292">
        <v>800000</v>
      </c>
      <c r="G1338" s="295">
        <v>0</v>
      </c>
      <c r="H1338" s="295">
        <v>0</v>
      </c>
      <c r="I1338" s="89"/>
      <c r="J1338" s="237"/>
    </row>
    <row r="1339" spans="1:10" s="83" customFormat="1" ht="15.6" x14ac:dyDescent="0.3">
      <c r="A1339" s="290">
        <v>10</v>
      </c>
      <c r="B1339" s="290">
        <v>22021001</v>
      </c>
      <c r="C1339" s="291" t="s">
        <v>3360</v>
      </c>
      <c r="D1339" s="292">
        <v>38000</v>
      </c>
      <c r="E1339" s="292">
        <v>63000</v>
      </c>
      <c r="F1339" s="292">
        <v>400000</v>
      </c>
      <c r="G1339" s="292">
        <v>600000</v>
      </c>
      <c r="H1339" s="292">
        <v>600000</v>
      </c>
      <c r="I1339" s="89"/>
      <c r="J1339" s="237"/>
    </row>
    <row r="1340" spans="1:10" s="83" customFormat="1" ht="15.6" x14ac:dyDescent="0.3">
      <c r="A1340" s="678" t="s">
        <v>365</v>
      </c>
      <c r="B1340" s="678"/>
      <c r="C1340" s="678"/>
      <c r="D1340" s="293">
        <v>2840671</v>
      </c>
      <c r="E1340" s="293">
        <v>4203857</v>
      </c>
      <c r="F1340" s="293">
        <v>12000000</v>
      </c>
      <c r="G1340" s="293">
        <v>12000000</v>
      </c>
      <c r="H1340" s="293">
        <f>SUM(H1330:H1339)</f>
        <v>9750000</v>
      </c>
      <c r="I1340" s="98"/>
      <c r="J1340" s="293"/>
    </row>
    <row r="1341" spans="1:10" ht="14.4" customHeight="1" x14ac:dyDescent="0.3">
      <c r="A1341" s="679" t="s">
        <v>3436</v>
      </c>
      <c r="B1341" s="679"/>
      <c r="C1341" s="679"/>
      <c r="D1341" s="300">
        <f>D1340+D1328+D1316+D1305+D1292+D1280+D1267+D1257+D1245+D1233+D1221+D1209+D1198+D1174+D1162+D1151+D1138+D1127</f>
        <v>490933521</v>
      </c>
      <c r="E1341" s="300">
        <f>E1340+E1328+E1316+E1305+E1292+E1280+E1267+E1257+E1245+E1233+E1221+E1209+E1198+E1174+E1162+E1151+E1138+E1127</f>
        <v>496936857</v>
      </c>
      <c r="F1341" s="300">
        <f>F1340+F1328+F1316+F1305+F1292+F1280+F1267+F1257+F1245+F1233+F1221+F1209+F1198+F1174+F1162+F1151+F1138+F1127</f>
        <v>800050000</v>
      </c>
      <c r="G1341" s="300">
        <f>G1340+G1328+G1316+G1305+G1292+G1280+G1267+G1257+G1245+G1233+G1221+G1209+G1198+G1174+G1162+G1151+G1138+G1127</f>
        <v>729000000</v>
      </c>
      <c r="H1341" s="300">
        <f>H1340+H1328+H1316+H1305+H1292+H1280+H1267+H1257+H1245+H1233+H1221+H1209+H1198+H1174+H1162+H1151+H1138+H1127+H1115+H1185</f>
        <v>679800000</v>
      </c>
      <c r="I1341" s="84"/>
      <c r="J1341" s="293"/>
    </row>
    <row r="1342" spans="1:10" ht="15.6" x14ac:dyDescent="0.3">
      <c r="A1342" s="680" t="s">
        <v>3450</v>
      </c>
      <c r="B1342" s="680"/>
      <c r="C1342" s="680"/>
      <c r="D1342" s="680"/>
      <c r="E1342" s="680"/>
      <c r="F1342" s="680"/>
      <c r="G1342" s="680"/>
      <c r="H1342" s="680"/>
      <c r="I1342" s="680"/>
      <c r="J1342" s="680"/>
    </row>
    <row r="1343" spans="1:10" s="83" customFormat="1" ht="15.6" x14ac:dyDescent="0.3">
      <c r="A1343" s="288">
        <v>1</v>
      </c>
      <c r="B1343" s="288">
        <v>11100100100</v>
      </c>
      <c r="C1343" s="677" t="s">
        <v>540</v>
      </c>
      <c r="D1343" s="677"/>
      <c r="E1343" s="677"/>
      <c r="F1343" s="677"/>
      <c r="G1343" s="677"/>
      <c r="H1343" s="677"/>
      <c r="I1343" s="89"/>
      <c r="J1343" s="237"/>
    </row>
    <row r="1344" spans="1:10" s="83" customFormat="1" ht="15.6" x14ac:dyDescent="0.3">
      <c r="A1344" s="290">
        <v>1</v>
      </c>
      <c r="B1344" s="290">
        <v>22020102</v>
      </c>
      <c r="C1344" s="291" t="s">
        <v>3349</v>
      </c>
      <c r="D1344" s="292">
        <v>138604340</v>
      </c>
      <c r="E1344" s="292">
        <v>117747020</v>
      </c>
      <c r="F1344" s="292">
        <v>107000000</v>
      </c>
      <c r="G1344" s="292">
        <v>102000000</v>
      </c>
      <c r="H1344" s="292">
        <f>102000000-15000000</f>
        <v>87000000</v>
      </c>
      <c r="I1344" s="89"/>
      <c r="J1344" s="237"/>
    </row>
    <row r="1345" spans="1:10" s="83" customFormat="1" ht="15.6" x14ac:dyDescent="0.3">
      <c r="A1345" s="290">
        <v>2</v>
      </c>
      <c r="B1345" s="290">
        <v>22020201</v>
      </c>
      <c r="C1345" s="291" t="s">
        <v>3363</v>
      </c>
      <c r="D1345" s="292">
        <v>703384</v>
      </c>
      <c r="E1345" s="292">
        <v>2137552</v>
      </c>
      <c r="F1345" s="292">
        <v>2000000</v>
      </c>
      <c r="G1345" s="292">
        <v>4000000</v>
      </c>
      <c r="H1345" s="292">
        <v>4000000</v>
      </c>
      <c r="I1345" s="89"/>
      <c r="J1345" s="237"/>
    </row>
    <row r="1346" spans="1:10" s="83" customFormat="1" ht="15.6" x14ac:dyDescent="0.3">
      <c r="A1346" s="290">
        <v>3</v>
      </c>
      <c r="B1346" s="290">
        <v>22020202</v>
      </c>
      <c r="C1346" s="291" t="s">
        <v>3350</v>
      </c>
      <c r="D1346" s="292">
        <v>6240940</v>
      </c>
      <c r="E1346" s="292">
        <v>9954820</v>
      </c>
      <c r="F1346" s="292">
        <v>13000000</v>
      </c>
      <c r="G1346" s="292">
        <v>15000000</v>
      </c>
      <c r="H1346" s="292">
        <v>15000000</v>
      </c>
      <c r="I1346" s="89"/>
      <c r="J1346" s="237"/>
    </row>
    <row r="1347" spans="1:10" s="83" customFormat="1" ht="16.8" x14ac:dyDescent="0.3">
      <c r="A1347" s="290">
        <v>4</v>
      </c>
      <c r="B1347" s="290">
        <v>22020301</v>
      </c>
      <c r="C1347" s="291" t="s">
        <v>3352</v>
      </c>
      <c r="D1347" s="292">
        <v>12232576</v>
      </c>
      <c r="E1347" s="292">
        <v>19145728</v>
      </c>
      <c r="F1347" s="292">
        <v>25000000</v>
      </c>
      <c r="G1347" s="292">
        <v>27000000</v>
      </c>
      <c r="H1347" s="292">
        <v>27000000</v>
      </c>
      <c r="I1347" s="98"/>
      <c r="J1347" s="237"/>
    </row>
    <row r="1348" spans="1:10" s="83" customFormat="1" ht="15.6" x14ac:dyDescent="0.3">
      <c r="A1348" s="290">
        <v>5</v>
      </c>
      <c r="B1348" s="290">
        <v>22020306</v>
      </c>
      <c r="C1348" s="291" t="s">
        <v>3383</v>
      </c>
      <c r="D1348" s="292">
        <v>6278336</v>
      </c>
      <c r="E1348" s="292">
        <v>10067008</v>
      </c>
      <c r="F1348" s="292">
        <v>13000000</v>
      </c>
      <c r="G1348" s="292">
        <v>15000000</v>
      </c>
      <c r="H1348" s="292">
        <v>15000000</v>
      </c>
      <c r="I1348" s="84"/>
      <c r="J1348" s="237"/>
    </row>
    <row r="1349" spans="1:10" s="83" customFormat="1" ht="16.8" x14ac:dyDescent="0.3">
      <c r="A1349" s="290">
        <v>6</v>
      </c>
      <c r="B1349" s="290">
        <v>22020401</v>
      </c>
      <c r="C1349" s="291" t="s">
        <v>3356</v>
      </c>
      <c r="D1349" s="292">
        <v>31264092</v>
      </c>
      <c r="E1349" s="292">
        <v>40608476</v>
      </c>
      <c r="F1349" s="292">
        <v>53000000</v>
      </c>
      <c r="G1349" s="292">
        <v>55000000</v>
      </c>
      <c r="H1349" s="292">
        <f>55000000-10402000</f>
        <v>44598000</v>
      </c>
      <c r="I1349" s="89"/>
      <c r="J1349" s="237"/>
    </row>
    <row r="1350" spans="1:10" s="83" customFormat="1" ht="15.6" x14ac:dyDescent="0.3">
      <c r="A1350" s="290">
        <v>7</v>
      </c>
      <c r="B1350" s="290">
        <v>22020402</v>
      </c>
      <c r="C1350" s="291" t="s">
        <v>3366</v>
      </c>
      <c r="D1350" s="292">
        <v>4991636</v>
      </c>
      <c r="E1350" s="292">
        <v>9186908</v>
      </c>
      <c r="F1350" s="292">
        <v>12000000</v>
      </c>
      <c r="G1350" s="292">
        <v>14000000</v>
      </c>
      <c r="H1350" s="292">
        <v>14000000</v>
      </c>
      <c r="I1350" s="89"/>
      <c r="J1350" s="237"/>
    </row>
    <row r="1351" spans="1:10" s="83" customFormat="1" ht="15.6" x14ac:dyDescent="0.3">
      <c r="A1351" s="290">
        <v>8</v>
      </c>
      <c r="B1351" s="290">
        <v>22020501</v>
      </c>
      <c r="C1351" s="291" t="s">
        <v>3370</v>
      </c>
      <c r="D1351" s="292">
        <v>6744984</v>
      </c>
      <c r="E1351" s="292">
        <v>14574952</v>
      </c>
      <c r="F1351" s="292">
        <v>19000000</v>
      </c>
      <c r="G1351" s="292">
        <v>21000000</v>
      </c>
      <c r="H1351" s="292">
        <v>21000000</v>
      </c>
      <c r="I1351" s="89"/>
      <c r="J1351" s="237"/>
    </row>
    <row r="1352" spans="1:10" s="83" customFormat="1" ht="15.6" x14ac:dyDescent="0.3">
      <c r="A1352" s="290">
        <v>9</v>
      </c>
      <c r="B1352" s="290">
        <v>22021001</v>
      </c>
      <c r="C1352" s="291" t="s">
        <v>3360</v>
      </c>
      <c r="D1352" s="292">
        <v>127450328</v>
      </c>
      <c r="E1352" s="292">
        <v>115098984</v>
      </c>
      <c r="F1352" s="292">
        <v>150000000</v>
      </c>
      <c r="G1352" s="292">
        <v>142000000</v>
      </c>
      <c r="H1352" s="292">
        <f>142000000-30000000</f>
        <v>112000000</v>
      </c>
      <c r="I1352" s="89"/>
      <c r="J1352" s="237"/>
    </row>
    <row r="1353" spans="1:10" s="83" customFormat="1" ht="15.6" x14ac:dyDescent="0.3">
      <c r="A1353" s="290">
        <v>10</v>
      </c>
      <c r="B1353" s="290">
        <v>22021007</v>
      </c>
      <c r="C1353" s="291" t="s">
        <v>3362</v>
      </c>
      <c r="D1353" s="292">
        <v>1722384</v>
      </c>
      <c r="E1353" s="292">
        <v>5631152</v>
      </c>
      <c r="F1353" s="292">
        <v>26000000</v>
      </c>
      <c r="G1353" s="292">
        <v>25000000</v>
      </c>
      <c r="H1353" s="292">
        <v>25000000</v>
      </c>
      <c r="I1353" s="89"/>
      <c r="J1353" s="237"/>
    </row>
    <row r="1354" spans="1:10" s="83" customFormat="1" ht="15.6" x14ac:dyDescent="0.3">
      <c r="A1354" s="678" t="s">
        <v>365</v>
      </c>
      <c r="B1354" s="678"/>
      <c r="C1354" s="678"/>
      <c r="D1354" s="293">
        <v>336233000</v>
      </c>
      <c r="E1354" s="293">
        <v>344152600</v>
      </c>
      <c r="F1354" s="293">
        <v>420000000</v>
      </c>
      <c r="G1354" s="293">
        <v>420000000</v>
      </c>
      <c r="H1354" s="293">
        <f>SUM(H1344:H1353)</f>
        <v>364598000</v>
      </c>
      <c r="I1354" s="89"/>
      <c r="J1354" s="237"/>
    </row>
    <row r="1355" spans="1:10" s="83" customFormat="1" ht="15.6" x14ac:dyDescent="0.3">
      <c r="A1355" s="288">
        <v>2</v>
      </c>
      <c r="B1355" s="288">
        <v>11100100200</v>
      </c>
      <c r="C1355" s="677" t="s">
        <v>447</v>
      </c>
      <c r="D1355" s="677"/>
      <c r="E1355" s="677"/>
      <c r="F1355" s="677"/>
      <c r="G1355" s="677"/>
      <c r="H1355" s="677"/>
      <c r="I1355" s="89"/>
      <c r="J1355" s="237"/>
    </row>
    <row r="1356" spans="1:10" s="83" customFormat="1" ht="15.6" x14ac:dyDescent="0.3">
      <c r="A1356" s="290">
        <v>1</v>
      </c>
      <c r="B1356" s="290">
        <v>22020102</v>
      </c>
      <c r="C1356" s="291" t="s">
        <v>3349</v>
      </c>
      <c r="D1356" s="292">
        <v>72500000</v>
      </c>
      <c r="E1356" s="292">
        <v>65250000</v>
      </c>
      <c r="F1356" s="292">
        <v>145000000</v>
      </c>
      <c r="G1356" s="292">
        <v>120000000</v>
      </c>
      <c r="H1356" s="292">
        <v>82500000</v>
      </c>
      <c r="I1356" s="89"/>
      <c r="J1356" s="237"/>
    </row>
    <row r="1357" spans="1:10" s="83" customFormat="1" ht="15.6" x14ac:dyDescent="0.3">
      <c r="A1357" s="290">
        <v>2</v>
      </c>
      <c r="B1357" s="290">
        <v>22020201</v>
      </c>
      <c r="C1357" s="291" t="s">
        <v>3363</v>
      </c>
      <c r="D1357" s="292">
        <v>500000</v>
      </c>
      <c r="E1357" s="292">
        <v>450000</v>
      </c>
      <c r="F1357" s="292">
        <v>1000000</v>
      </c>
      <c r="G1357" s="292">
        <v>1000000</v>
      </c>
      <c r="H1357" s="292">
        <v>1000000</v>
      </c>
      <c r="I1357" s="89"/>
      <c r="J1357" s="237"/>
    </row>
    <row r="1358" spans="1:10" s="83" customFormat="1" ht="15.6" x14ac:dyDescent="0.3">
      <c r="A1358" s="290">
        <v>3</v>
      </c>
      <c r="B1358" s="290">
        <v>22020202</v>
      </c>
      <c r="C1358" s="291" t="s">
        <v>3350</v>
      </c>
      <c r="D1358" s="292">
        <v>2500000</v>
      </c>
      <c r="E1358" s="292">
        <v>2250000</v>
      </c>
      <c r="F1358" s="292">
        <v>5000000</v>
      </c>
      <c r="G1358" s="292">
        <v>2000000</v>
      </c>
      <c r="H1358" s="292">
        <v>2000000</v>
      </c>
      <c r="I1358" s="98"/>
      <c r="J1358" s="237"/>
    </row>
    <row r="1359" spans="1:10" s="83" customFormat="1" ht="16.8" x14ac:dyDescent="0.3">
      <c r="A1359" s="290">
        <v>4</v>
      </c>
      <c r="B1359" s="290">
        <v>22020301</v>
      </c>
      <c r="C1359" s="291" t="s">
        <v>3352</v>
      </c>
      <c r="D1359" s="292">
        <v>5000000</v>
      </c>
      <c r="E1359" s="292">
        <v>4500000</v>
      </c>
      <c r="F1359" s="292">
        <v>10000000</v>
      </c>
      <c r="G1359" s="292">
        <v>10000000</v>
      </c>
      <c r="H1359" s="292">
        <v>10000000</v>
      </c>
      <c r="I1359" s="84"/>
      <c r="J1359" s="237"/>
    </row>
    <row r="1360" spans="1:10" s="83" customFormat="1" ht="15.6" x14ac:dyDescent="0.3">
      <c r="A1360" s="290">
        <v>5</v>
      </c>
      <c r="B1360" s="290">
        <v>22020305</v>
      </c>
      <c r="C1360" s="291" t="s">
        <v>3355</v>
      </c>
      <c r="D1360" s="292">
        <v>4500000</v>
      </c>
      <c r="E1360" s="292">
        <v>4050000</v>
      </c>
      <c r="F1360" s="292">
        <v>9000000</v>
      </c>
      <c r="G1360" s="292">
        <v>8000000</v>
      </c>
      <c r="H1360" s="292">
        <v>8000000</v>
      </c>
      <c r="I1360" s="89"/>
      <c r="J1360" s="237"/>
    </row>
    <row r="1361" spans="1:10" s="83" customFormat="1" ht="16.8" x14ac:dyDescent="0.3">
      <c r="A1361" s="290">
        <v>6</v>
      </c>
      <c r="B1361" s="290">
        <v>22020401</v>
      </c>
      <c r="C1361" s="291" t="s">
        <v>3356</v>
      </c>
      <c r="D1361" s="292">
        <v>12500000</v>
      </c>
      <c r="E1361" s="292">
        <v>11250000</v>
      </c>
      <c r="F1361" s="292">
        <v>25000000</v>
      </c>
      <c r="G1361" s="292">
        <v>20000000</v>
      </c>
      <c r="H1361" s="292">
        <v>20000000</v>
      </c>
      <c r="I1361" s="89"/>
      <c r="J1361" s="237"/>
    </row>
    <row r="1362" spans="1:10" s="83" customFormat="1" ht="15.6" x14ac:dyDescent="0.3">
      <c r="A1362" s="290">
        <v>7</v>
      </c>
      <c r="B1362" s="290">
        <v>22020402</v>
      </c>
      <c r="C1362" s="291" t="s">
        <v>3366</v>
      </c>
      <c r="D1362" s="292">
        <v>7500000</v>
      </c>
      <c r="E1362" s="292">
        <v>6750000</v>
      </c>
      <c r="F1362" s="292">
        <v>15000000</v>
      </c>
      <c r="G1362" s="292">
        <v>10000000</v>
      </c>
      <c r="H1362" s="292">
        <v>10000000</v>
      </c>
      <c r="I1362" s="89"/>
      <c r="J1362" s="237"/>
    </row>
    <row r="1363" spans="1:10" s="83" customFormat="1" ht="15.6" x14ac:dyDescent="0.3">
      <c r="A1363" s="290">
        <v>8</v>
      </c>
      <c r="B1363" s="290">
        <v>22020501</v>
      </c>
      <c r="C1363" s="291" t="s">
        <v>3370</v>
      </c>
      <c r="D1363" s="292">
        <v>10682500</v>
      </c>
      <c r="E1363" s="292">
        <v>9432500</v>
      </c>
      <c r="F1363" s="292">
        <v>20000000</v>
      </c>
      <c r="G1363" s="292">
        <v>15000000</v>
      </c>
      <c r="H1363" s="292">
        <v>15000000</v>
      </c>
      <c r="I1363" s="89"/>
      <c r="J1363" s="237"/>
    </row>
    <row r="1364" spans="1:10" s="83" customFormat="1" ht="15.6" x14ac:dyDescent="0.3">
      <c r="A1364" s="290">
        <v>9</v>
      </c>
      <c r="B1364" s="290">
        <v>22021001</v>
      </c>
      <c r="C1364" s="291" t="s">
        <v>3360</v>
      </c>
      <c r="D1364" s="292">
        <v>5000000</v>
      </c>
      <c r="E1364" s="292">
        <v>4500000</v>
      </c>
      <c r="F1364" s="292">
        <v>10000000</v>
      </c>
      <c r="G1364" s="292">
        <v>8000000</v>
      </c>
      <c r="H1364" s="292">
        <v>8000000</v>
      </c>
      <c r="I1364" s="89"/>
      <c r="J1364" s="237"/>
    </row>
    <row r="1365" spans="1:10" s="83" customFormat="1" ht="15.6" x14ac:dyDescent="0.3">
      <c r="A1365" s="290">
        <v>10</v>
      </c>
      <c r="B1365" s="290">
        <v>22021007</v>
      </c>
      <c r="C1365" s="291" t="s">
        <v>3362</v>
      </c>
      <c r="D1365" s="292">
        <v>5000000</v>
      </c>
      <c r="E1365" s="292">
        <v>4500000</v>
      </c>
      <c r="F1365" s="292">
        <v>10000000</v>
      </c>
      <c r="G1365" s="292">
        <v>6000000</v>
      </c>
      <c r="H1365" s="292">
        <v>6000000</v>
      </c>
      <c r="I1365" s="89"/>
      <c r="J1365" s="237"/>
    </row>
    <row r="1366" spans="1:10" s="83" customFormat="1" ht="15.6" x14ac:dyDescent="0.3">
      <c r="A1366" s="678" t="s">
        <v>365</v>
      </c>
      <c r="B1366" s="678"/>
      <c r="C1366" s="678"/>
      <c r="D1366" s="293">
        <v>125682500</v>
      </c>
      <c r="E1366" s="293">
        <v>112932500</v>
      </c>
      <c r="F1366" s="293">
        <v>250000000</v>
      </c>
      <c r="G1366" s="293">
        <v>200000000</v>
      </c>
      <c r="H1366" s="293">
        <f>SUM(H1356:H1365)</f>
        <v>162500000</v>
      </c>
      <c r="I1366" s="89"/>
      <c r="J1366" s="237"/>
    </row>
    <row r="1367" spans="1:10" s="83" customFormat="1" ht="15.6" x14ac:dyDescent="0.3">
      <c r="A1367" s="288">
        <v>3</v>
      </c>
      <c r="B1367" s="288">
        <v>11100300100</v>
      </c>
      <c r="C1367" s="677" t="s">
        <v>1938</v>
      </c>
      <c r="D1367" s="677"/>
      <c r="E1367" s="677"/>
      <c r="F1367" s="677"/>
      <c r="G1367" s="677"/>
      <c r="H1367" s="677"/>
      <c r="I1367" s="89"/>
      <c r="J1367" s="237"/>
    </row>
    <row r="1368" spans="1:10" s="83" customFormat="1" ht="15.6" x14ac:dyDescent="0.3">
      <c r="A1368" s="290">
        <v>1</v>
      </c>
      <c r="B1368" s="290">
        <v>22020102</v>
      </c>
      <c r="C1368" s="291" t="s">
        <v>3349</v>
      </c>
      <c r="D1368" s="292">
        <v>1666800</v>
      </c>
      <c r="E1368" s="292">
        <v>1286800</v>
      </c>
      <c r="F1368" s="292">
        <v>2300000</v>
      </c>
      <c r="G1368" s="292">
        <v>1000000</v>
      </c>
      <c r="H1368" s="292">
        <v>1000000</v>
      </c>
      <c r="I1368" s="89"/>
      <c r="J1368" s="237"/>
    </row>
    <row r="1369" spans="1:10" s="83" customFormat="1" ht="15.6" x14ac:dyDescent="0.3">
      <c r="A1369" s="290">
        <v>2</v>
      </c>
      <c r="B1369" s="290">
        <v>22020202</v>
      </c>
      <c r="C1369" s="291" t="s">
        <v>3350</v>
      </c>
      <c r="D1369" s="292">
        <v>108000</v>
      </c>
      <c r="E1369" s="292">
        <v>72000</v>
      </c>
      <c r="F1369" s="292">
        <v>200000</v>
      </c>
      <c r="G1369" s="292">
        <v>50000</v>
      </c>
      <c r="H1369" s="292">
        <v>50000</v>
      </c>
      <c r="I1369" s="98">
        <f>SUM(I1360:I1368)</f>
        <v>0</v>
      </c>
      <c r="J1369" s="237"/>
    </row>
    <row r="1370" spans="1:10" s="83" customFormat="1" ht="16.8" x14ac:dyDescent="0.3">
      <c r="A1370" s="290">
        <v>3</v>
      </c>
      <c r="B1370" s="290">
        <v>22020301</v>
      </c>
      <c r="C1370" s="291" t="s">
        <v>3352</v>
      </c>
      <c r="D1370" s="292">
        <v>120000</v>
      </c>
      <c r="E1370" s="292">
        <v>80000</v>
      </c>
      <c r="F1370" s="292">
        <v>300000</v>
      </c>
      <c r="G1370" s="292">
        <v>200000</v>
      </c>
      <c r="H1370" s="292">
        <v>200000</v>
      </c>
      <c r="I1370" s="84"/>
      <c r="J1370" s="237"/>
    </row>
    <row r="1371" spans="1:10" s="83" customFormat="1" ht="15.6" x14ac:dyDescent="0.3">
      <c r="A1371" s="290">
        <v>4</v>
      </c>
      <c r="B1371" s="290">
        <v>22020305</v>
      </c>
      <c r="C1371" s="291" t="s">
        <v>3355</v>
      </c>
      <c r="D1371" s="292">
        <v>48000</v>
      </c>
      <c r="E1371" s="292">
        <v>40000</v>
      </c>
      <c r="F1371" s="292">
        <v>200000</v>
      </c>
      <c r="G1371" s="292">
        <v>50000</v>
      </c>
      <c r="H1371" s="292">
        <v>50000</v>
      </c>
      <c r="I1371" s="89"/>
      <c r="J1371" s="237"/>
    </row>
    <row r="1372" spans="1:10" s="83" customFormat="1" ht="16.8" x14ac:dyDescent="0.3">
      <c r="A1372" s="290">
        <v>5</v>
      </c>
      <c r="B1372" s="290">
        <v>22020401</v>
      </c>
      <c r="C1372" s="291" t="s">
        <v>3356</v>
      </c>
      <c r="D1372" s="295">
        <v>0</v>
      </c>
      <c r="E1372" s="295">
        <v>0</v>
      </c>
      <c r="F1372" s="292">
        <v>200000</v>
      </c>
      <c r="G1372" s="292">
        <v>200000</v>
      </c>
      <c r="H1372" s="292">
        <v>200000</v>
      </c>
      <c r="I1372" s="89"/>
      <c r="J1372" s="237"/>
    </row>
    <row r="1373" spans="1:10" s="83" customFormat="1" ht="15.6" x14ac:dyDescent="0.3">
      <c r="A1373" s="290">
        <v>6</v>
      </c>
      <c r="B1373" s="290">
        <v>22020402</v>
      </c>
      <c r="C1373" s="291" t="s">
        <v>3366</v>
      </c>
      <c r="D1373" s="295">
        <v>0</v>
      </c>
      <c r="E1373" s="295">
        <v>0</v>
      </c>
      <c r="F1373" s="292">
        <v>100000</v>
      </c>
      <c r="G1373" s="292">
        <v>50000</v>
      </c>
      <c r="H1373" s="292">
        <v>50000</v>
      </c>
      <c r="I1373" s="89"/>
      <c r="J1373" s="237"/>
    </row>
    <row r="1374" spans="1:10" s="83" customFormat="1" ht="15.6" x14ac:dyDescent="0.3">
      <c r="A1374" s="290">
        <v>7</v>
      </c>
      <c r="B1374" s="290">
        <v>22020501</v>
      </c>
      <c r="C1374" s="291" t="s">
        <v>3370</v>
      </c>
      <c r="D1374" s="292">
        <v>137000</v>
      </c>
      <c r="E1374" s="295">
        <v>0</v>
      </c>
      <c r="F1374" s="292">
        <v>200000</v>
      </c>
      <c r="G1374" s="292">
        <v>1250000</v>
      </c>
      <c r="H1374" s="292">
        <v>1250000</v>
      </c>
      <c r="I1374" s="89"/>
      <c r="J1374" s="237"/>
    </row>
    <row r="1375" spans="1:10" s="83" customFormat="1" ht="15.6" x14ac:dyDescent="0.3">
      <c r="A1375" s="290">
        <v>8</v>
      </c>
      <c r="B1375" s="290">
        <v>22021007</v>
      </c>
      <c r="C1375" s="291" t="s">
        <v>3362</v>
      </c>
      <c r="D1375" s="292">
        <v>307200</v>
      </c>
      <c r="E1375" s="292">
        <v>191200</v>
      </c>
      <c r="F1375" s="292">
        <v>600000</v>
      </c>
      <c r="G1375" s="292">
        <v>200000</v>
      </c>
      <c r="H1375" s="292">
        <v>200000</v>
      </c>
      <c r="I1375" s="89"/>
      <c r="J1375" s="237"/>
    </row>
    <row r="1376" spans="1:10" s="83" customFormat="1" ht="15.6" x14ac:dyDescent="0.3">
      <c r="A1376" s="678" t="s">
        <v>365</v>
      </c>
      <c r="B1376" s="678"/>
      <c r="C1376" s="678"/>
      <c r="D1376" s="293">
        <v>2387000</v>
      </c>
      <c r="E1376" s="293">
        <v>1670000</v>
      </c>
      <c r="F1376" s="293">
        <v>4100000</v>
      </c>
      <c r="G1376" s="293">
        <v>3000000</v>
      </c>
      <c r="H1376" s="293">
        <f>SUM(H1368:H1375)</f>
        <v>3000000</v>
      </c>
      <c r="I1376" s="89"/>
      <c r="J1376" s="237"/>
    </row>
    <row r="1377" spans="1:10" s="83" customFormat="1" ht="15.6" x14ac:dyDescent="0.3">
      <c r="A1377" s="288">
        <v>4</v>
      </c>
      <c r="B1377" s="288">
        <v>11101300100</v>
      </c>
      <c r="C1377" s="677" t="s">
        <v>3005</v>
      </c>
      <c r="D1377" s="677"/>
      <c r="E1377" s="677"/>
      <c r="F1377" s="677"/>
      <c r="G1377" s="677"/>
      <c r="H1377" s="677"/>
      <c r="I1377" s="89"/>
      <c r="J1377" s="237"/>
    </row>
    <row r="1378" spans="1:10" s="83" customFormat="1" ht="15.6" x14ac:dyDescent="0.3">
      <c r="A1378" s="290">
        <v>1</v>
      </c>
      <c r="B1378" s="290">
        <v>22020102</v>
      </c>
      <c r="C1378" s="291" t="s">
        <v>3349</v>
      </c>
      <c r="D1378" s="292">
        <v>2051600</v>
      </c>
      <c r="E1378" s="292">
        <v>820640</v>
      </c>
      <c r="F1378" s="292">
        <v>2300000</v>
      </c>
      <c r="G1378" s="292">
        <v>7000000</v>
      </c>
      <c r="H1378" s="292">
        <v>3000000</v>
      </c>
      <c r="I1378" s="89"/>
      <c r="J1378" s="237"/>
    </row>
    <row r="1379" spans="1:10" s="83" customFormat="1" ht="15.6" x14ac:dyDescent="0.3">
      <c r="A1379" s="290">
        <v>2</v>
      </c>
      <c r="B1379" s="290">
        <v>22020201</v>
      </c>
      <c r="C1379" s="291" t="s">
        <v>3363</v>
      </c>
      <c r="D1379" s="292">
        <v>946800</v>
      </c>
      <c r="E1379" s="292">
        <v>378720</v>
      </c>
      <c r="F1379" s="292">
        <v>600000</v>
      </c>
      <c r="G1379" s="292">
        <v>850000</v>
      </c>
      <c r="H1379" s="292">
        <v>850000</v>
      </c>
      <c r="I1379" s="89"/>
      <c r="J1379" s="237"/>
    </row>
    <row r="1380" spans="1:10" s="83" customFormat="1" ht="15.6" x14ac:dyDescent="0.3">
      <c r="A1380" s="290">
        <v>3</v>
      </c>
      <c r="B1380" s="290">
        <v>22020202</v>
      </c>
      <c r="C1380" s="291" t="s">
        <v>3350</v>
      </c>
      <c r="D1380" s="292">
        <v>781220</v>
      </c>
      <c r="E1380" s="292">
        <v>568160</v>
      </c>
      <c r="F1380" s="292">
        <v>900000</v>
      </c>
      <c r="G1380" s="292">
        <v>1750000</v>
      </c>
      <c r="H1380" s="292">
        <v>1750000</v>
      </c>
      <c r="I1380" s="89"/>
      <c r="J1380" s="237"/>
    </row>
    <row r="1381" spans="1:10" s="83" customFormat="1" ht="16.8" x14ac:dyDescent="0.3">
      <c r="A1381" s="290">
        <v>4</v>
      </c>
      <c r="B1381" s="290">
        <v>22020301</v>
      </c>
      <c r="C1381" s="291" t="s">
        <v>3352</v>
      </c>
      <c r="D1381" s="292">
        <v>1041590</v>
      </c>
      <c r="E1381" s="292">
        <v>757520</v>
      </c>
      <c r="F1381" s="292">
        <v>1200000</v>
      </c>
      <c r="G1381" s="292">
        <v>1000000</v>
      </c>
      <c r="H1381" s="292">
        <v>1000000</v>
      </c>
      <c r="I1381" s="98"/>
      <c r="J1381" s="237"/>
    </row>
    <row r="1382" spans="1:10" s="83" customFormat="1" ht="15.6" x14ac:dyDescent="0.3">
      <c r="A1382" s="290">
        <v>5</v>
      </c>
      <c r="B1382" s="290">
        <v>22020305</v>
      </c>
      <c r="C1382" s="291" t="s">
        <v>3355</v>
      </c>
      <c r="D1382" s="292">
        <v>968010</v>
      </c>
      <c r="E1382" s="292">
        <v>631280</v>
      </c>
      <c r="F1382" s="292">
        <v>1000000</v>
      </c>
      <c r="G1382" s="292">
        <v>1850000</v>
      </c>
      <c r="H1382" s="292">
        <v>1100000</v>
      </c>
      <c r="I1382" s="85"/>
      <c r="J1382" s="237"/>
    </row>
    <row r="1383" spans="1:10" s="83" customFormat="1" ht="16.8" x14ac:dyDescent="0.3">
      <c r="A1383" s="290">
        <v>6</v>
      </c>
      <c r="B1383" s="290">
        <v>22020401</v>
      </c>
      <c r="C1383" s="291" t="s">
        <v>3356</v>
      </c>
      <c r="D1383" s="292">
        <v>710200</v>
      </c>
      <c r="E1383" s="292">
        <v>568160</v>
      </c>
      <c r="F1383" s="292">
        <v>1200000</v>
      </c>
      <c r="G1383" s="292">
        <v>1700000</v>
      </c>
      <c r="H1383" s="292">
        <v>1700000</v>
      </c>
      <c r="I1383" s="11"/>
      <c r="J1383" s="237"/>
    </row>
    <row r="1384" spans="1:10" s="83" customFormat="1" ht="15.6" x14ac:dyDescent="0.3">
      <c r="A1384" s="290">
        <v>7</v>
      </c>
      <c r="B1384" s="290">
        <v>22020402</v>
      </c>
      <c r="C1384" s="291" t="s">
        <v>3366</v>
      </c>
      <c r="D1384" s="292">
        <v>1085040</v>
      </c>
      <c r="E1384" s="292">
        <v>789120</v>
      </c>
      <c r="F1384" s="292">
        <v>1500000</v>
      </c>
      <c r="G1384" s="292">
        <v>1900000</v>
      </c>
      <c r="H1384" s="292">
        <v>1900000</v>
      </c>
      <c r="I1384" s="11"/>
      <c r="J1384" s="237"/>
    </row>
    <row r="1385" spans="1:10" s="83" customFormat="1" ht="15.6" x14ac:dyDescent="0.3">
      <c r="A1385" s="290">
        <v>8</v>
      </c>
      <c r="B1385" s="290">
        <v>22020501</v>
      </c>
      <c r="C1385" s="291" t="s">
        <v>3370</v>
      </c>
      <c r="D1385" s="292">
        <v>476600</v>
      </c>
      <c r="E1385" s="292">
        <v>381280</v>
      </c>
      <c r="F1385" s="292">
        <v>1600000</v>
      </c>
      <c r="G1385" s="292">
        <v>3550000</v>
      </c>
      <c r="H1385" s="292">
        <v>1550000</v>
      </c>
      <c r="I1385" s="11"/>
      <c r="J1385" s="237"/>
    </row>
    <row r="1386" spans="1:10" s="83" customFormat="1" ht="15.6" x14ac:dyDescent="0.3">
      <c r="A1386" s="290">
        <v>9</v>
      </c>
      <c r="B1386" s="290">
        <v>22021001</v>
      </c>
      <c r="C1386" s="291" t="s">
        <v>3360</v>
      </c>
      <c r="D1386" s="292">
        <v>789600</v>
      </c>
      <c r="E1386" s="292">
        <v>361680</v>
      </c>
      <c r="F1386" s="292">
        <v>1000000</v>
      </c>
      <c r="G1386" s="292">
        <v>1800000</v>
      </c>
      <c r="H1386" s="292">
        <v>1800000</v>
      </c>
      <c r="I1386" s="11"/>
      <c r="J1386" s="237"/>
    </row>
    <row r="1387" spans="1:10" s="83" customFormat="1" ht="15.6" x14ac:dyDescent="0.3">
      <c r="A1387" s="290">
        <v>10</v>
      </c>
      <c r="B1387" s="290">
        <v>22021007</v>
      </c>
      <c r="C1387" s="291" t="s">
        <v>3362</v>
      </c>
      <c r="D1387" s="292">
        <v>591800</v>
      </c>
      <c r="E1387" s="292">
        <v>473440</v>
      </c>
      <c r="F1387" s="292">
        <v>700000</v>
      </c>
      <c r="G1387" s="292">
        <v>2600000</v>
      </c>
      <c r="H1387" s="292">
        <v>1600000</v>
      </c>
      <c r="I1387" s="98"/>
      <c r="J1387" s="237"/>
    </row>
    <row r="1388" spans="1:10" s="83" customFormat="1" ht="15.6" x14ac:dyDescent="0.3">
      <c r="A1388" s="678" t="s">
        <v>365</v>
      </c>
      <c r="B1388" s="678"/>
      <c r="C1388" s="678"/>
      <c r="D1388" s="293">
        <v>9442460</v>
      </c>
      <c r="E1388" s="293">
        <v>5730000</v>
      </c>
      <c r="F1388" s="293">
        <v>12000000</v>
      </c>
      <c r="G1388" s="293">
        <v>24000000</v>
      </c>
      <c r="H1388" s="293">
        <f>SUM(H1378:H1387)</f>
        <v>16250000</v>
      </c>
      <c r="I1388" s="85"/>
      <c r="J1388" s="237"/>
    </row>
    <row r="1389" spans="1:10" s="83" customFormat="1" ht="15.6" x14ac:dyDescent="0.3">
      <c r="A1389" s="288">
        <v>5</v>
      </c>
      <c r="B1389" s="288">
        <v>11101300200</v>
      </c>
      <c r="C1389" s="677" t="s">
        <v>526</v>
      </c>
      <c r="D1389" s="677"/>
      <c r="E1389" s="677"/>
      <c r="F1389" s="677"/>
      <c r="G1389" s="677"/>
      <c r="H1389" s="677"/>
      <c r="I1389" s="11"/>
      <c r="J1389" s="237"/>
    </row>
    <row r="1390" spans="1:10" s="83" customFormat="1" ht="15.6" x14ac:dyDescent="0.3">
      <c r="A1390" s="290">
        <v>1</v>
      </c>
      <c r="B1390" s="290">
        <v>22020102</v>
      </c>
      <c r="C1390" s="291" t="s">
        <v>3349</v>
      </c>
      <c r="D1390" s="292">
        <v>3223800</v>
      </c>
      <c r="E1390" s="292">
        <v>1801200</v>
      </c>
      <c r="F1390" s="292">
        <v>4640000</v>
      </c>
      <c r="G1390" s="292">
        <v>4223800</v>
      </c>
      <c r="H1390" s="292">
        <v>1823800</v>
      </c>
      <c r="I1390" s="11"/>
      <c r="J1390" s="237"/>
    </row>
    <row r="1391" spans="1:10" s="83" customFormat="1" ht="15.6" x14ac:dyDescent="0.3">
      <c r="A1391" s="290">
        <v>2</v>
      </c>
      <c r="B1391" s="290">
        <v>22020201</v>
      </c>
      <c r="C1391" s="291" t="s">
        <v>3363</v>
      </c>
      <c r="D1391" s="292">
        <v>932000</v>
      </c>
      <c r="E1391" s="292">
        <v>648000</v>
      </c>
      <c r="F1391" s="292">
        <v>1200000</v>
      </c>
      <c r="G1391" s="292">
        <v>1000000</v>
      </c>
      <c r="H1391" s="292">
        <v>600000</v>
      </c>
      <c r="I1391" s="11"/>
      <c r="J1391" s="237"/>
    </row>
    <row r="1392" spans="1:10" s="83" customFormat="1" ht="15.6" x14ac:dyDescent="0.3">
      <c r="A1392" s="290">
        <v>3</v>
      </c>
      <c r="B1392" s="290">
        <v>22020202</v>
      </c>
      <c r="C1392" s="291" t="s">
        <v>3350</v>
      </c>
      <c r="D1392" s="292">
        <v>684000</v>
      </c>
      <c r="E1392" s="292">
        <v>456000</v>
      </c>
      <c r="F1392" s="292">
        <v>900000</v>
      </c>
      <c r="G1392" s="292">
        <v>800000</v>
      </c>
      <c r="H1392" s="292">
        <v>500000</v>
      </c>
      <c r="I1392" s="98"/>
      <c r="J1392" s="237"/>
    </row>
    <row r="1393" spans="1:10" s="83" customFormat="1" ht="16.8" x14ac:dyDescent="0.3">
      <c r="A1393" s="290">
        <v>4</v>
      </c>
      <c r="B1393" s="290">
        <v>22020301</v>
      </c>
      <c r="C1393" s="291" t="s">
        <v>3352</v>
      </c>
      <c r="D1393" s="292">
        <v>1285000</v>
      </c>
      <c r="E1393" s="292">
        <v>391720</v>
      </c>
      <c r="F1393" s="292">
        <v>1535000</v>
      </c>
      <c r="G1393" s="292">
        <v>1500000</v>
      </c>
      <c r="H1393" s="292">
        <v>400000</v>
      </c>
      <c r="I1393" s="85"/>
      <c r="J1393" s="237"/>
    </row>
    <row r="1394" spans="1:10" s="83" customFormat="1" ht="15.6" x14ac:dyDescent="0.3">
      <c r="A1394" s="290">
        <v>5</v>
      </c>
      <c r="B1394" s="290">
        <v>22020305</v>
      </c>
      <c r="C1394" s="291" t="s">
        <v>3355</v>
      </c>
      <c r="D1394" s="292">
        <v>1483960</v>
      </c>
      <c r="E1394" s="292">
        <v>1042640</v>
      </c>
      <c r="F1394" s="292">
        <v>1900000</v>
      </c>
      <c r="G1394" s="292">
        <v>1500000</v>
      </c>
      <c r="H1394" s="292">
        <v>600000</v>
      </c>
      <c r="I1394" s="89"/>
      <c r="J1394" s="237"/>
    </row>
    <row r="1395" spans="1:10" s="83" customFormat="1" ht="16.8" x14ac:dyDescent="0.3">
      <c r="A1395" s="290">
        <v>6</v>
      </c>
      <c r="B1395" s="290">
        <v>22020401</v>
      </c>
      <c r="C1395" s="291" t="s">
        <v>3356</v>
      </c>
      <c r="D1395" s="292">
        <v>841920</v>
      </c>
      <c r="E1395" s="292">
        <v>721280</v>
      </c>
      <c r="F1395" s="292">
        <v>1200000</v>
      </c>
      <c r="G1395" s="292">
        <v>1084000</v>
      </c>
      <c r="H1395" s="292">
        <v>884000</v>
      </c>
      <c r="I1395" s="167"/>
      <c r="J1395" s="237"/>
    </row>
    <row r="1396" spans="1:10" s="83" customFormat="1" ht="15.6" x14ac:dyDescent="0.3">
      <c r="A1396" s="290">
        <v>7</v>
      </c>
      <c r="B1396" s="290">
        <v>22020402</v>
      </c>
      <c r="C1396" s="291" t="s">
        <v>3366</v>
      </c>
      <c r="D1396" s="292">
        <v>1563960</v>
      </c>
      <c r="E1396" s="292">
        <v>1202640</v>
      </c>
      <c r="F1396" s="292">
        <v>2000000</v>
      </c>
      <c r="G1396" s="292">
        <v>1800000</v>
      </c>
      <c r="H1396" s="292">
        <v>800000</v>
      </c>
      <c r="I1396" s="85"/>
      <c r="J1396" s="237"/>
    </row>
    <row r="1397" spans="1:10" s="83" customFormat="1" ht="15.6" x14ac:dyDescent="0.3">
      <c r="A1397" s="290">
        <v>8</v>
      </c>
      <c r="B1397" s="290">
        <v>22020501</v>
      </c>
      <c r="C1397" s="291" t="s">
        <v>3370</v>
      </c>
      <c r="D1397" s="292">
        <v>1650000</v>
      </c>
      <c r="E1397" s="292">
        <v>1973500</v>
      </c>
      <c r="F1397" s="292">
        <v>2000000</v>
      </c>
      <c r="G1397" s="292">
        <v>1800000</v>
      </c>
      <c r="H1397" s="292">
        <v>1850000</v>
      </c>
      <c r="I1397" s="11"/>
      <c r="J1397" s="237"/>
    </row>
    <row r="1398" spans="1:10" s="83" customFormat="1" ht="15.6" x14ac:dyDescent="0.3">
      <c r="A1398" s="290">
        <v>9</v>
      </c>
      <c r="B1398" s="290">
        <v>22021001</v>
      </c>
      <c r="C1398" s="291" t="s">
        <v>3360</v>
      </c>
      <c r="D1398" s="292">
        <v>1343460</v>
      </c>
      <c r="E1398" s="292">
        <v>1004520</v>
      </c>
      <c r="F1398" s="292">
        <v>1625000</v>
      </c>
      <c r="G1398" s="292">
        <v>1292200</v>
      </c>
      <c r="H1398" s="292">
        <v>992200</v>
      </c>
      <c r="I1398" s="11"/>
      <c r="J1398" s="237"/>
    </row>
    <row r="1399" spans="1:10" s="83" customFormat="1" ht="15.6" x14ac:dyDescent="0.3">
      <c r="A1399" s="678" t="s">
        <v>365</v>
      </c>
      <c r="B1399" s="678"/>
      <c r="C1399" s="678"/>
      <c r="D1399" s="293">
        <v>13008100</v>
      </c>
      <c r="E1399" s="293">
        <v>9241500</v>
      </c>
      <c r="F1399" s="293">
        <v>17000000</v>
      </c>
      <c r="G1399" s="293">
        <v>15000000</v>
      </c>
      <c r="H1399" s="293">
        <f>SUM(H1390:H1398)</f>
        <v>8450000</v>
      </c>
      <c r="I1399" s="11"/>
      <c r="J1399" s="237"/>
    </row>
    <row r="1400" spans="1:10" s="83" customFormat="1" ht="15.6" x14ac:dyDescent="0.3">
      <c r="A1400" s="288">
        <v>6</v>
      </c>
      <c r="B1400" s="288">
        <v>11101400100</v>
      </c>
      <c r="C1400" s="677" t="s">
        <v>3135</v>
      </c>
      <c r="D1400" s="677"/>
      <c r="E1400" s="677"/>
      <c r="F1400" s="677"/>
      <c r="G1400" s="677"/>
      <c r="H1400" s="677"/>
      <c r="I1400" s="11"/>
      <c r="J1400" s="237"/>
    </row>
    <row r="1401" spans="1:10" s="83" customFormat="1" ht="15.6" x14ac:dyDescent="0.3">
      <c r="A1401" s="290">
        <v>1</v>
      </c>
      <c r="B1401" s="290">
        <v>22020102</v>
      </c>
      <c r="C1401" s="291" t="s">
        <v>3349</v>
      </c>
      <c r="D1401" s="292">
        <v>2000000</v>
      </c>
      <c r="E1401" s="292">
        <v>1500000</v>
      </c>
      <c r="F1401" s="292">
        <v>2000000</v>
      </c>
      <c r="G1401" s="292">
        <v>2000000</v>
      </c>
      <c r="H1401" s="292">
        <v>2000000</v>
      </c>
      <c r="I1401" s="11"/>
      <c r="J1401" s="237"/>
    </row>
    <row r="1402" spans="1:10" s="83" customFormat="1" ht="15.6" x14ac:dyDescent="0.3">
      <c r="A1402" s="290">
        <v>2</v>
      </c>
      <c r="B1402" s="290">
        <v>22020202</v>
      </c>
      <c r="C1402" s="291" t="s">
        <v>3350</v>
      </c>
      <c r="D1402" s="292">
        <v>1000000</v>
      </c>
      <c r="E1402" s="292">
        <v>800000</v>
      </c>
      <c r="F1402" s="292">
        <v>1000000</v>
      </c>
      <c r="G1402" s="292">
        <v>1000000</v>
      </c>
      <c r="H1402" s="292">
        <v>1000000</v>
      </c>
      <c r="I1402" s="11"/>
      <c r="J1402" s="237"/>
    </row>
    <row r="1403" spans="1:10" s="83" customFormat="1" ht="16.8" x14ac:dyDescent="0.3">
      <c r="A1403" s="290">
        <v>3</v>
      </c>
      <c r="B1403" s="290">
        <v>22020301</v>
      </c>
      <c r="C1403" s="291" t="s">
        <v>3352</v>
      </c>
      <c r="D1403" s="292">
        <v>1780000</v>
      </c>
      <c r="E1403" s="292">
        <v>1400000</v>
      </c>
      <c r="F1403" s="292">
        <v>2000000</v>
      </c>
      <c r="G1403" s="292">
        <v>2000000</v>
      </c>
      <c r="H1403" s="292">
        <v>1750000</v>
      </c>
      <c r="I1403" s="11"/>
      <c r="J1403" s="237"/>
    </row>
    <row r="1404" spans="1:10" s="83" customFormat="1" ht="16.8" x14ac:dyDescent="0.3">
      <c r="A1404" s="290">
        <v>4</v>
      </c>
      <c r="B1404" s="290">
        <v>22020401</v>
      </c>
      <c r="C1404" s="291" t="s">
        <v>3356</v>
      </c>
      <c r="D1404" s="292">
        <v>1467000</v>
      </c>
      <c r="E1404" s="292">
        <v>1000000</v>
      </c>
      <c r="F1404" s="292">
        <v>1500000</v>
      </c>
      <c r="G1404" s="292">
        <v>1500000</v>
      </c>
      <c r="H1404" s="292">
        <v>1500000</v>
      </c>
      <c r="I1404" s="11"/>
      <c r="J1404" s="237"/>
    </row>
    <row r="1405" spans="1:10" s="83" customFormat="1" ht="15.6" x14ac:dyDescent="0.3">
      <c r="A1405" s="290">
        <v>5</v>
      </c>
      <c r="B1405" s="290">
        <v>22020402</v>
      </c>
      <c r="C1405" s="291" t="s">
        <v>3366</v>
      </c>
      <c r="D1405" s="292">
        <v>990000</v>
      </c>
      <c r="E1405" s="292">
        <v>800000</v>
      </c>
      <c r="F1405" s="292">
        <v>1100000</v>
      </c>
      <c r="G1405" s="292">
        <v>1000000</v>
      </c>
      <c r="H1405" s="292">
        <v>1000000</v>
      </c>
      <c r="I1405" s="11"/>
      <c r="J1405" s="237"/>
    </row>
    <row r="1406" spans="1:10" s="83" customFormat="1" ht="15.6" x14ac:dyDescent="0.3">
      <c r="A1406" s="290">
        <v>6</v>
      </c>
      <c r="B1406" s="290">
        <v>22020501</v>
      </c>
      <c r="C1406" s="291" t="s">
        <v>3370</v>
      </c>
      <c r="D1406" s="292">
        <v>1500000</v>
      </c>
      <c r="E1406" s="292">
        <v>1200000</v>
      </c>
      <c r="F1406" s="292">
        <v>1600000</v>
      </c>
      <c r="G1406" s="292">
        <v>1500000</v>
      </c>
      <c r="H1406" s="292">
        <v>1500000</v>
      </c>
      <c r="I1406" s="11"/>
      <c r="J1406" s="237"/>
    </row>
    <row r="1407" spans="1:10" s="83" customFormat="1" ht="15.6" x14ac:dyDescent="0.3">
      <c r="A1407" s="290">
        <v>7</v>
      </c>
      <c r="B1407" s="290">
        <v>22021007</v>
      </c>
      <c r="C1407" s="291" t="s">
        <v>3362</v>
      </c>
      <c r="D1407" s="292">
        <v>1000000</v>
      </c>
      <c r="E1407" s="292">
        <v>800000</v>
      </c>
      <c r="F1407" s="292">
        <v>1300000</v>
      </c>
      <c r="G1407" s="292">
        <v>1000000</v>
      </c>
      <c r="H1407" s="292">
        <v>1000000</v>
      </c>
      <c r="I1407" s="11"/>
      <c r="J1407" s="237"/>
    </row>
    <row r="1408" spans="1:10" s="83" customFormat="1" ht="15.6" x14ac:dyDescent="0.3">
      <c r="A1408" s="678" t="s">
        <v>365</v>
      </c>
      <c r="B1408" s="678"/>
      <c r="C1408" s="678"/>
      <c r="D1408" s="293">
        <v>9737000</v>
      </c>
      <c r="E1408" s="293">
        <v>7500000</v>
      </c>
      <c r="F1408" s="293">
        <v>10500000</v>
      </c>
      <c r="G1408" s="293">
        <v>10000000</v>
      </c>
      <c r="H1408" s="293">
        <f>SUM(H1401:H1407)</f>
        <v>9750000</v>
      </c>
      <c r="I1408" s="11"/>
      <c r="J1408" s="237"/>
    </row>
    <row r="1409" spans="1:10" s="83" customFormat="1" ht="15.6" x14ac:dyDescent="0.3">
      <c r="A1409" s="288">
        <v>7</v>
      </c>
      <c r="B1409" s="288">
        <v>11101700100</v>
      </c>
      <c r="C1409" s="677" t="s">
        <v>250</v>
      </c>
      <c r="D1409" s="677"/>
      <c r="E1409" s="677"/>
      <c r="F1409" s="677"/>
      <c r="G1409" s="677"/>
      <c r="H1409" s="677"/>
      <c r="I1409" s="11"/>
      <c r="J1409" s="237"/>
    </row>
    <row r="1410" spans="1:10" s="83" customFormat="1" ht="15.6" x14ac:dyDescent="0.3">
      <c r="A1410" s="290">
        <v>1</v>
      </c>
      <c r="B1410" s="290">
        <v>22020102</v>
      </c>
      <c r="C1410" s="291" t="s">
        <v>3349</v>
      </c>
      <c r="D1410" s="292">
        <v>4316085</v>
      </c>
      <c r="E1410" s="292">
        <v>4287554</v>
      </c>
      <c r="F1410" s="292">
        <v>4325000</v>
      </c>
      <c r="G1410" s="292">
        <v>7000000</v>
      </c>
      <c r="H1410" s="292">
        <v>5000000</v>
      </c>
      <c r="I1410" s="11"/>
      <c r="J1410" s="237"/>
    </row>
    <row r="1411" spans="1:10" s="83" customFormat="1" ht="15.6" x14ac:dyDescent="0.3">
      <c r="A1411" s="290">
        <v>2</v>
      </c>
      <c r="B1411" s="290">
        <v>22020202</v>
      </c>
      <c r="C1411" s="291" t="s">
        <v>3350</v>
      </c>
      <c r="D1411" s="292">
        <v>1446250</v>
      </c>
      <c r="E1411" s="292">
        <v>1053750</v>
      </c>
      <c r="F1411" s="292">
        <v>1500000</v>
      </c>
      <c r="G1411" s="292">
        <v>1000000</v>
      </c>
      <c r="H1411" s="292">
        <v>1000000</v>
      </c>
      <c r="I1411" s="11"/>
      <c r="J1411" s="237"/>
    </row>
    <row r="1412" spans="1:10" s="83" customFormat="1" ht="16.8" x14ac:dyDescent="0.3">
      <c r="A1412" s="290">
        <v>3</v>
      </c>
      <c r="B1412" s="290">
        <v>22020301</v>
      </c>
      <c r="C1412" s="291" t="s">
        <v>3352</v>
      </c>
      <c r="D1412" s="292">
        <v>976600</v>
      </c>
      <c r="E1412" s="292">
        <v>1147530</v>
      </c>
      <c r="F1412" s="292">
        <v>1312500</v>
      </c>
      <c r="G1412" s="292">
        <v>2000000</v>
      </c>
      <c r="H1412" s="292">
        <v>1000000</v>
      </c>
      <c r="I1412" s="11"/>
      <c r="J1412" s="237"/>
    </row>
    <row r="1413" spans="1:10" s="83" customFormat="1" ht="15.6" x14ac:dyDescent="0.3">
      <c r="A1413" s="290">
        <v>4</v>
      </c>
      <c r="B1413" s="290">
        <v>22020305</v>
      </c>
      <c r="C1413" s="291" t="s">
        <v>3355</v>
      </c>
      <c r="D1413" s="292">
        <v>847475</v>
      </c>
      <c r="E1413" s="292">
        <v>821870</v>
      </c>
      <c r="F1413" s="292">
        <v>1000000</v>
      </c>
      <c r="G1413" s="292">
        <v>550000</v>
      </c>
      <c r="H1413" s="292">
        <v>550000</v>
      </c>
      <c r="I1413" s="11"/>
      <c r="J1413" s="237"/>
    </row>
    <row r="1414" spans="1:10" s="83" customFormat="1" ht="16.8" x14ac:dyDescent="0.3">
      <c r="A1414" s="290">
        <v>5</v>
      </c>
      <c r="B1414" s="290">
        <v>22020401</v>
      </c>
      <c r="C1414" s="291" t="s">
        <v>3356</v>
      </c>
      <c r="D1414" s="292">
        <v>918750</v>
      </c>
      <c r="E1414" s="292">
        <v>568300</v>
      </c>
      <c r="F1414" s="292">
        <v>918750</v>
      </c>
      <c r="G1414" s="292">
        <v>1500000</v>
      </c>
      <c r="H1414" s="292">
        <v>1500000</v>
      </c>
      <c r="I1414" s="11"/>
      <c r="J1414" s="237"/>
    </row>
    <row r="1415" spans="1:10" s="83" customFormat="1" ht="15.6" x14ac:dyDescent="0.3">
      <c r="A1415" s="290">
        <v>6</v>
      </c>
      <c r="B1415" s="290">
        <v>22020402</v>
      </c>
      <c r="C1415" s="291" t="s">
        <v>3366</v>
      </c>
      <c r="D1415" s="292">
        <v>847100</v>
      </c>
      <c r="E1415" s="292">
        <v>794000</v>
      </c>
      <c r="F1415" s="292">
        <v>1000000</v>
      </c>
      <c r="G1415" s="292">
        <v>1500000</v>
      </c>
      <c r="H1415" s="292">
        <f>1500000-675000</f>
        <v>825000</v>
      </c>
      <c r="I1415" s="167"/>
      <c r="J1415" s="237"/>
    </row>
    <row r="1416" spans="1:10" s="83" customFormat="1" ht="15.6" x14ac:dyDescent="0.3">
      <c r="A1416" s="290">
        <v>7</v>
      </c>
      <c r="B1416" s="290">
        <v>22020501</v>
      </c>
      <c r="C1416" s="291" t="s">
        <v>3370</v>
      </c>
      <c r="D1416" s="292">
        <v>803165</v>
      </c>
      <c r="E1416" s="292">
        <v>12000</v>
      </c>
      <c r="F1416" s="292">
        <v>1400000</v>
      </c>
      <c r="G1416" s="292">
        <v>600000</v>
      </c>
      <c r="H1416" s="292">
        <v>600000</v>
      </c>
      <c r="I1416" s="85"/>
      <c r="J1416" s="237"/>
    </row>
    <row r="1417" spans="1:10" s="83" customFormat="1" ht="15.6" x14ac:dyDescent="0.3">
      <c r="A1417" s="290">
        <v>8</v>
      </c>
      <c r="B1417" s="290">
        <v>22021001</v>
      </c>
      <c r="C1417" s="291" t="s">
        <v>3360</v>
      </c>
      <c r="D1417" s="292">
        <v>2436200</v>
      </c>
      <c r="E1417" s="292">
        <v>1994737.5</v>
      </c>
      <c r="F1417" s="292">
        <v>3800000</v>
      </c>
      <c r="G1417" s="292">
        <v>3000000</v>
      </c>
      <c r="H1417" s="292">
        <v>2000000</v>
      </c>
      <c r="I1417" s="11"/>
      <c r="J1417" s="237"/>
    </row>
    <row r="1418" spans="1:10" s="83" customFormat="1" ht="15.6" x14ac:dyDescent="0.3">
      <c r="A1418" s="290">
        <v>9</v>
      </c>
      <c r="B1418" s="290">
        <v>22021007</v>
      </c>
      <c r="C1418" s="291" t="s">
        <v>3362</v>
      </c>
      <c r="D1418" s="292">
        <v>608375</v>
      </c>
      <c r="E1418" s="292">
        <v>595258.5</v>
      </c>
      <c r="F1418" s="292">
        <v>743750</v>
      </c>
      <c r="G1418" s="292">
        <v>850000</v>
      </c>
      <c r="H1418" s="292">
        <v>850000</v>
      </c>
      <c r="I1418" s="167"/>
      <c r="J1418" s="237"/>
    </row>
    <row r="1419" spans="1:10" s="83" customFormat="1" ht="15.6" x14ac:dyDescent="0.3">
      <c r="A1419" s="678" t="s">
        <v>365</v>
      </c>
      <c r="B1419" s="678"/>
      <c r="C1419" s="678"/>
      <c r="D1419" s="293">
        <v>13200000</v>
      </c>
      <c r="E1419" s="293">
        <v>11275000</v>
      </c>
      <c r="F1419" s="293">
        <v>16000000</v>
      </c>
      <c r="G1419" s="293">
        <v>18000000</v>
      </c>
      <c r="H1419" s="293">
        <f>SUM(H1410:H1418)</f>
        <v>13325000</v>
      </c>
      <c r="I1419" s="85"/>
      <c r="J1419" s="237"/>
    </row>
    <row r="1420" spans="1:10" s="83" customFormat="1" ht="15.6" x14ac:dyDescent="0.3">
      <c r="A1420" s="288">
        <v>8</v>
      </c>
      <c r="B1420" s="288">
        <v>11102100100</v>
      </c>
      <c r="C1420" s="677" t="s">
        <v>664</v>
      </c>
      <c r="D1420" s="677"/>
      <c r="E1420" s="677"/>
      <c r="F1420" s="677"/>
      <c r="G1420" s="677"/>
      <c r="H1420" s="677"/>
      <c r="I1420" s="85"/>
      <c r="J1420" s="237"/>
    </row>
    <row r="1421" spans="1:10" s="83" customFormat="1" ht="15.6" x14ac:dyDescent="0.3">
      <c r="A1421" s="290">
        <v>1</v>
      </c>
      <c r="B1421" s="290">
        <v>22020102</v>
      </c>
      <c r="C1421" s="291" t="s">
        <v>3349</v>
      </c>
      <c r="D1421" s="292">
        <v>1990250</v>
      </c>
      <c r="E1421" s="292">
        <v>2548000</v>
      </c>
      <c r="F1421" s="292">
        <v>3500000</v>
      </c>
      <c r="G1421" s="292">
        <v>3000000</v>
      </c>
      <c r="H1421" s="292">
        <v>3000000</v>
      </c>
      <c r="I1421" s="85"/>
      <c r="J1421" s="237"/>
    </row>
    <row r="1422" spans="1:10" s="83" customFormat="1" ht="15.6" x14ac:dyDescent="0.3">
      <c r="A1422" s="290">
        <v>2</v>
      </c>
      <c r="B1422" s="290">
        <v>22020201</v>
      </c>
      <c r="C1422" s="291" t="s">
        <v>3363</v>
      </c>
      <c r="D1422" s="292">
        <v>90000</v>
      </c>
      <c r="E1422" s="292">
        <v>60000</v>
      </c>
      <c r="F1422" s="292">
        <v>300000</v>
      </c>
      <c r="G1422" s="292">
        <v>350000</v>
      </c>
      <c r="H1422" s="292">
        <v>350000</v>
      </c>
      <c r="I1422" s="85"/>
      <c r="J1422" s="237"/>
    </row>
    <row r="1423" spans="1:10" s="83" customFormat="1" ht="15.6" x14ac:dyDescent="0.3">
      <c r="A1423" s="290">
        <v>3</v>
      </c>
      <c r="B1423" s="290">
        <v>22020202</v>
      </c>
      <c r="C1423" s="291" t="s">
        <v>3350</v>
      </c>
      <c r="D1423" s="292">
        <v>400000</v>
      </c>
      <c r="E1423" s="292">
        <v>500000</v>
      </c>
      <c r="F1423" s="292">
        <v>600000</v>
      </c>
      <c r="G1423" s="292">
        <v>600000</v>
      </c>
      <c r="H1423" s="292">
        <v>600000</v>
      </c>
      <c r="I1423" s="85"/>
      <c r="J1423" s="237"/>
    </row>
    <row r="1424" spans="1:10" s="83" customFormat="1" ht="15.6" x14ac:dyDescent="0.3">
      <c r="A1424" s="290">
        <v>4</v>
      </c>
      <c r="B1424" s="290">
        <v>22020206</v>
      </c>
      <c r="C1424" s="291" t="s">
        <v>3364</v>
      </c>
      <c r="D1424" s="295">
        <v>0</v>
      </c>
      <c r="E1424" s="295">
        <v>0</v>
      </c>
      <c r="F1424" s="295">
        <v>0</v>
      </c>
      <c r="G1424" s="292">
        <v>500000</v>
      </c>
      <c r="H1424" s="292">
        <v>500000</v>
      </c>
      <c r="I1424" s="85"/>
      <c r="J1424" s="237"/>
    </row>
    <row r="1425" spans="1:10" s="83" customFormat="1" ht="16.8" x14ac:dyDescent="0.3">
      <c r="A1425" s="290">
        <v>5</v>
      </c>
      <c r="B1425" s="290">
        <v>22020301</v>
      </c>
      <c r="C1425" s="291" t="s">
        <v>3352</v>
      </c>
      <c r="D1425" s="292">
        <v>163000</v>
      </c>
      <c r="E1425" s="292">
        <v>215000</v>
      </c>
      <c r="F1425" s="292">
        <v>300000</v>
      </c>
      <c r="G1425" s="292">
        <v>200000</v>
      </c>
      <c r="H1425" s="292">
        <v>200000</v>
      </c>
      <c r="I1425" s="85"/>
      <c r="J1425" s="237"/>
    </row>
    <row r="1426" spans="1:10" s="83" customFormat="1" ht="15.6" x14ac:dyDescent="0.3">
      <c r="A1426" s="290">
        <v>6</v>
      </c>
      <c r="B1426" s="290">
        <v>22020305</v>
      </c>
      <c r="C1426" s="291" t="s">
        <v>3355</v>
      </c>
      <c r="D1426" s="295">
        <v>0</v>
      </c>
      <c r="E1426" s="292">
        <v>80000</v>
      </c>
      <c r="F1426" s="292">
        <v>300000</v>
      </c>
      <c r="G1426" s="292">
        <v>300000</v>
      </c>
      <c r="H1426" s="292">
        <v>300000</v>
      </c>
      <c r="I1426" s="85"/>
      <c r="J1426" s="237"/>
    </row>
    <row r="1427" spans="1:10" s="83" customFormat="1" ht="16.8" x14ac:dyDescent="0.3">
      <c r="A1427" s="290">
        <v>7</v>
      </c>
      <c r="B1427" s="290">
        <v>22020401</v>
      </c>
      <c r="C1427" s="291" t="s">
        <v>3356</v>
      </c>
      <c r="D1427" s="292">
        <v>901640</v>
      </c>
      <c r="E1427" s="292">
        <v>1628390</v>
      </c>
      <c r="F1427" s="292">
        <v>4000000</v>
      </c>
      <c r="G1427" s="292">
        <v>3000000</v>
      </c>
      <c r="H1427" s="292">
        <v>3000000</v>
      </c>
      <c r="I1427" s="85"/>
      <c r="J1427" s="237"/>
    </row>
    <row r="1428" spans="1:10" s="83" customFormat="1" ht="15.6" x14ac:dyDescent="0.3">
      <c r="A1428" s="290">
        <v>8</v>
      </c>
      <c r="B1428" s="290">
        <v>22020402</v>
      </c>
      <c r="C1428" s="291" t="s">
        <v>3366</v>
      </c>
      <c r="D1428" s="292">
        <v>882800</v>
      </c>
      <c r="E1428" s="292">
        <v>316395</v>
      </c>
      <c r="F1428" s="292">
        <v>500000</v>
      </c>
      <c r="G1428" s="292">
        <v>300000</v>
      </c>
      <c r="H1428" s="292">
        <v>300000</v>
      </c>
      <c r="I1428" s="85"/>
      <c r="J1428" s="237"/>
    </row>
    <row r="1429" spans="1:10" s="83" customFormat="1" ht="15.6" x14ac:dyDescent="0.3">
      <c r="A1429" s="290">
        <v>9</v>
      </c>
      <c r="B1429" s="290">
        <v>22020501</v>
      </c>
      <c r="C1429" s="291" t="s">
        <v>3370</v>
      </c>
      <c r="D1429" s="295">
        <v>0</v>
      </c>
      <c r="E1429" s="292">
        <v>104000</v>
      </c>
      <c r="F1429" s="292">
        <v>500000</v>
      </c>
      <c r="G1429" s="292">
        <v>500000</v>
      </c>
      <c r="H1429" s="292">
        <v>500000</v>
      </c>
      <c r="I1429" s="85"/>
      <c r="J1429" s="237"/>
    </row>
    <row r="1430" spans="1:10" s="83" customFormat="1" ht="15.6" x14ac:dyDescent="0.3">
      <c r="A1430" s="290">
        <v>10</v>
      </c>
      <c r="B1430" s="290">
        <v>22021001</v>
      </c>
      <c r="C1430" s="291" t="s">
        <v>3360</v>
      </c>
      <c r="D1430" s="292">
        <v>208000</v>
      </c>
      <c r="E1430" s="292">
        <v>244500</v>
      </c>
      <c r="F1430" s="292">
        <v>500000</v>
      </c>
      <c r="G1430" s="292">
        <v>250000</v>
      </c>
      <c r="H1430" s="292">
        <v>250000</v>
      </c>
      <c r="I1430" s="85"/>
      <c r="J1430" s="237"/>
    </row>
    <row r="1431" spans="1:10" s="83" customFormat="1" ht="15.6" x14ac:dyDescent="0.3">
      <c r="A1431" s="290">
        <v>11</v>
      </c>
      <c r="B1431" s="290">
        <v>22021007</v>
      </c>
      <c r="C1431" s="291" t="s">
        <v>3362</v>
      </c>
      <c r="D1431" s="292">
        <v>2419000</v>
      </c>
      <c r="E1431" s="292">
        <v>2461500</v>
      </c>
      <c r="F1431" s="292">
        <v>3500000</v>
      </c>
      <c r="G1431" s="292">
        <v>3000000</v>
      </c>
      <c r="H1431" s="292">
        <v>3000000</v>
      </c>
      <c r="I1431" s="85"/>
      <c r="J1431" s="237"/>
    </row>
    <row r="1432" spans="1:10" s="83" customFormat="1" ht="15.6" x14ac:dyDescent="0.3">
      <c r="A1432" s="678" t="s">
        <v>365</v>
      </c>
      <c r="B1432" s="678"/>
      <c r="C1432" s="678"/>
      <c r="D1432" s="293">
        <v>7054690</v>
      </c>
      <c r="E1432" s="293">
        <v>8157785</v>
      </c>
      <c r="F1432" s="293">
        <v>14000000</v>
      </c>
      <c r="G1432" s="293">
        <v>12000000</v>
      </c>
      <c r="H1432" s="293">
        <f>SUM(H1421:H1431)</f>
        <v>12000000</v>
      </c>
      <c r="I1432" s="85"/>
      <c r="J1432" s="237"/>
    </row>
    <row r="1433" spans="1:10" s="83" customFormat="1" ht="15.6" x14ac:dyDescent="0.3">
      <c r="A1433" s="288">
        <v>9</v>
      </c>
      <c r="B1433" s="288">
        <v>11102100200</v>
      </c>
      <c r="C1433" s="677" t="s">
        <v>650</v>
      </c>
      <c r="D1433" s="677"/>
      <c r="E1433" s="677"/>
      <c r="F1433" s="677"/>
      <c r="G1433" s="677"/>
      <c r="H1433" s="677"/>
      <c r="I1433" s="167"/>
      <c r="J1433" s="237"/>
    </row>
    <row r="1434" spans="1:10" s="83" customFormat="1" ht="15.6" x14ac:dyDescent="0.3">
      <c r="A1434" s="290">
        <v>1</v>
      </c>
      <c r="B1434" s="290">
        <v>22020102</v>
      </c>
      <c r="C1434" s="291" t="s">
        <v>3349</v>
      </c>
      <c r="D1434" s="292">
        <v>1265400</v>
      </c>
      <c r="E1434" s="295">
        <v>0</v>
      </c>
      <c r="F1434" s="292">
        <v>5000000</v>
      </c>
      <c r="G1434" s="292">
        <v>2800000</v>
      </c>
      <c r="H1434" s="292">
        <v>2800000</v>
      </c>
      <c r="I1434" s="565"/>
      <c r="J1434" s="237"/>
    </row>
    <row r="1435" spans="1:10" s="83" customFormat="1" ht="15.6" x14ac:dyDescent="0.3">
      <c r="A1435" s="290">
        <v>2</v>
      </c>
      <c r="B1435" s="290">
        <v>22020201</v>
      </c>
      <c r="C1435" s="291" t="s">
        <v>3363</v>
      </c>
      <c r="D1435" s="292">
        <v>3421309.82</v>
      </c>
      <c r="E1435" s="295">
        <v>0</v>
      </c>
      <c r="F1435" s="292">
        <v>250000</v>
      </c>
      <c r="G1435" s="292">
        <v>275000</v>
      </c>
      <c r="H1435" s="292">
        <v>275000</v>
      </c>
      <c r="I1435" s="534"/>
      <c r="J1435" s="237"/>
    </row>
    <row r="1436" spans="1:10" s="83" customFormat="1" ht="15.6" x14ac:dyDescent="0.3">
      <c r="A1436" s="290">
        <v>3</v>
      </c>
      <c r="B1436" s="290">
        <v>22020202</v>
      </c>
      <c r="C1436" s="291" t="s">
        <v>3350</v>
      </c>
      <c r="D1436" s="292">
        <v>423500</v>
      </c>
      <c r="E1436" s="295">
        <v>0</v>
      </c>
      <c r="F1436" s="292">
        <v>500000</v>
      </c>
      <c r="G1436" s="292">
        <v>600000</v>
      </c>
      <c r="H1436" s="292">
        <v>600000</v>
      </c>
      <c r="I1436" s="85"/>
      <c r="J1436" s="237"/>
    </row>
    <row r="1437" spans="1:10" s="83" customFormat="1" ht="16.8" x14ac:dyDescent="0.3">
      <c r="A1437" s="290">
        <v>4</v>
      </c>
      <c r="B1437" s="290">
        <v>22020301</v>
      </c>
      <c r="C1437" s="291" t="s">
        <v>3352</v>
      </c>
      <c r="D1437" s="292">
        <v>156600</v>
      </c>
      <c r="E1437" s="295">
        <v>0</v>
      </c>
      <c r="F1437" s="292">
        <v>750000</v>
      </c>
      <c r="G1437" s="292">
        <v>750000</v>
      </c>
      <c r="H1437" s="292">
        <v>750000</v>
      </c>
      <c r="I1437" s="11"/>
      <c r="J1437" s="237"/>
    </row>
    <row r="1438" spans="1:10" s="83" customFormat="1" ht="15.6" x14ac:dyDescent="0.3">
      <c r="A1438" s="290">
        <v>5</v>
      </c>
      <c r="B1438" s="290">
        <v>22020305</v>
      </c>
      <c r="C1438" s="291" t="s">
        <v>3355</v>
      </c>
      <c r="D1438" s="292">
        <v>547300</v>
      </c>
      <c r="E1438" s="295">
        <v>0</v>
      </c>
      <c r="F1438" s="292">
        <v>250000</v>
      </c>
      <c r="G1438" s="292">
        <v>250000</v>
      </c>
      <c r="H1438" s="292">
        <v>250000</v>
      </c>
      <c r="I1438" s="11"/>
      <c r="J1438" s="237"/>
    </row>
    <row r="1439" spans="1:10" s="83" customFormat="1" ht="16.8" x14ac:dyDescent="0.3">
      <c r="A1439" s="290">
        <v>6</v>
      </c>
      <c r="B1439" s="290">
        <v>22020401</v>
      </c>
      <c r="C1439" s="291" t="s">
        <v>3356</v>
      </c>
      <c r="D1439" s="292">
        <v>1913393.62</v>
      </c>
      <c r="E1439" s="295">
        <v>0</v>
      </c>
      <c r="F1439" s="292">
        <v>3500000</v>
      </c>
      <c r="G1439" s="292">
        <v>2500000</v>
      </c>
      <c r="H1439" s="292">
        <v>2200000</v>
      </c>
      <c r="I1439" s="11"/>
      <c r="J1439" s="237"/>
    </row>
    <row r="1440" spans="1:10" s="83" customFormat="1" ht="15.6" x14ac:dyDescent="0.3">
      <c r="A1440" s="290">
        <v>7</v>
      </c>
      <c r="B1440" s="290">
        <v>22020402</v>
      </c>
      <c r="C1440" s="291" t="s">
        <v>3366</v>
      </c>
      <c r="D1440" s="292">
        <v>253350</v>
      </c>
      <c r="E1440" s="295">
        <v>0</v>
      </c>
      <c r="F1440" s="292">
        <v>1600000</v>
      </c>
      <c r="G1440" s="292">
        <v>1600000</v>
      </c>
      <c r="H1440" s="292">
        <v>1600000</v>
      </c>
      <c r="I1440" s="11"/>
      <c r="J1440" s="237"/>
    </row>
    <row r="1441" spans="1:10" s="83" customFormat="1" ht="15.6" x14ac:dyDescent="0.3">
      <c r="A1441" s="290">
        <v>8</v>
      </c>
      <c r="B1441" s="290">
        <v>22020501</v>
      </c>
      <c r="C1441" s="291" t="s">
        <v>3370</v>
      </c>
      <c r="D1441" s="292">
        <v>332500</v>
      </c>
      <c r="E1441" s="295">
        <v>0</v>
      </c>
      <c r="F1441" s="292">
        <v>500000</v>
      </c>
      <c r="G1441" s="292">
        <v>500000</v>
      </c>
      <c r="H1441" s="292">
        <v>500000</v>
      </c>
      <c r="I1441" s="11"/>
      <c r="J1441" s="237"/>
    </row>
    <row r="1442" spans="1:10" s="83" customFormat="1" ht="15.6" x14ac:dyDescent="0.3">
      <c r="A1442" s="290">
        <v>9</v>
      </c>
      <c r="B1442" s="290">
        <v>22021001</v>
      </c>
      <c r="C1442" s="291" t="s">
        <v>3360</v>
      </c>
      <c r="D1442" s="292">
        <v>177400</v>
      </c>
      <c r="E1442" s="295">
        <v>0</v>
      </c>
      <c r="F1442" s="292">
        <v>500000</v>
      </c>
      <c r="G1442" s="292">
        <v>1450000</v>
      </c>
      <c r="H1442" s="292">
        <v>1450000</v>
      </c>
      <c r="I1442" s="11"/>
      <c r="J1442" s="237"/>
    </row>
    <row r="1443" spans="1:10" s="83" customFormat="1" ht="15.6" x14ac:dyDescent="0.3">
      <c r="A1443" s="290">
        <v>10</v>
      </c>
      <c r="B1443" s="290">
        <v>22021007</v>
      </c>
      <c r="C1443" s="291" t="s">
        <v>3362</v>
      </c>
      <c r="D1443" s="292">
        <v>280000</v>
      </c>
      <c r="E1443" s="295">
        <v>0</v>
      </c>
      <c r="F1443" s="292">
        <v>2150000</v>
      </c>
      <c r="G1443" s="292">
        <v>1275000</v>
      </c>
      <c r="H1443" s="292">
        <v>1275000</v>
      </c>
      <c r="I1443" s="11"/>
      <c r="J1443" s="237"/>
    </row>
    <row r="1444" spans="1:10" s="83" customFormat="1" ht="15.6" x14ac:dyDescent="0.3">
      <c r="A1444" s="678" t="s">
        <v>365</v>
      </c>
      <c r="B1444" s="678"/>
      <c r="C1444" s="678"/>
      <c r="D1444" s="293">
        <v>8770753.4399999995</v>
      </c>
      <c r="E1444" s="296">
        <v>0</v>
      </c>
      <c r="F1444" s="293">
        <v>15000000</v>
      </c>
      <c r="G1444" s="293">
        <v>12000000</v>
      </c>
      <c r="H1444" s="293">
        <f>SUM(H1434:H1443)</f>
        <v>11700000</v>
      </c>
      <c r="I1444" s="11"/>
      <c r="J1444" s="237"/>
    </row>
    <row r="1445" spans="1:10" s="83" customFormat="1" ht="15.6" x14ac:dyDescent="0.3">
      <c r="A1445" s="288">
        <v>10</v>
      </c>
      <c r="B1445" s="288">
        <v>11103500100</v>
      </c>
      <c r="C1445" s="677" t="s">
        <v>2108</v>
      </c>
      <c r="D1445" s="677"/>
      <c r="E1445" s="677"/>
      <c r="F1445" s="677"/>
      <c r="G1445" s="677"/>
      <c r="H1445" s="677"/>
      <c r="I1445" s="11"/>
      <c r="J1445" s="237"/>
    </row>
    <row r="1446" spans="1:10" s="83" customFormat="1" ht="15.6" x14ac:dyDescent="0.3">
      <c r="A1446" s="290">
        <v>1</v>
      </c>
      <c r="B1446" s="290">
        <v>22020104</v>
      </c>
      <c r="C1446" s="291" t="s">
        <v>3385</v>
      </c>
      <c r="D1446" s="292">
        <v>1500000</v>
      </c>
      <c r="E1446" s="292">
        <v>1892000</v>
      </c>
      <c r="F1446" s="292">
        <v>4200000</v>
      </c>
      <c r="G1446" s="292">
        <v>3300000</v>
      </c>
      <c r="H1446" s="292">
        <v>2300000</v>
      </c>
      <c r="I1446" s="11"/>
      <c r="J1446" s="237"/>
    </row>
    <row r="1447" spans="1:10" s="83" customFormat="1" ht="15.6" x14ac:dyDescent="0.3">
      <c r="A1447" s="290">
        <v>2</v>
      </c>
      <c r="B1447" s="290">
        <v>22020201</v>
      </c>
      <c r="C1447" s="291" t="s">
        <v>3363</v>
      </c>
      <c r="D1447" s="292">
        <v>200000</v>
      </c>
      <c r="E1447" s="292">
        <v>180000</v>
      </c>
      <c r="F1447" s="292">
        <v>300000</v>
      </c>
      <c r="G1447" s="292">
        <v>300000</v>
      </c>
      <c r="H1447" s="292">
        <v>300000</v>
      </c>
      <c r="I1447" s="11"/>
      <c r="J1447" s="237"/>
    </row>
    <row r="1448" spans="1:10" s="83" customFormat="1" ht="15.6" x14ac:dyDescent="0.3">
      <c r="A1448" s="290">
        <v>3</v>
      </c>
      <c r="B1448" s="290">
        <v>22020202</v>
      </c>
      <c r="C1448" s="291" t="s">
        <v>3350</v>
      </c>
      <c r="D1448" s="292">
        <v>300000</v>
      </c>
      <c r="E1448" s="292">
        <v>270000</v>
      </c>
      <c r="F1448" s="292">
        <v>500000</v>
      </c>
      <c r="G1448" s="292">
        <v>500000</v>
      </c>
      <c r="H1448" s="292">
        <v>500000</v>
      </c>
      <c r="I1448" s="11"/>
      <c r="J1448" s="237"/>
    </row>
    <row r="1449" spans="1:10" s="83" customFormat="1" ht="16.8" x14ac:dyDescent="0.3">
      <c r="A1449" s="290">
        <v>4</v>
      </c>
      <c r="B1449" s="290">
        <v>22020301</v>
      </c>
      <c r="C1449" s="291" t="s">
        <v>3352</v>
      </c>
      <c r="D1449" s="292">
        <v>1000000</v>
      </c>
      <c r="E1449" s="292">
        <v>900000</v>
      </c>
      <c r="F1449" s="292">
        <v>1400000</v>
      </c>
      <c r="G1449" s="292">
        <v>1200000</v>
      </c>
      <c r="H1449" s="292">
        <v>1200000</v>
      </c>
      <c r="I1449" s="11"/>
      <c r="J1449" s="237"/>
    </row>
    <row r="1450" spans="1:10" s="83" customFormat="1" ht="15.6" x14ac:dyDescent="0.3">
      <c r="A1450" s="290">
        <v>5</v>
      </c>
      <c r="B1450" s="290">
        <v>22020306</v>
      </c>
      <c r="C1450" s="291" t="s">
        <v>3383</v>
      </c>
      <c r="D1450" s="292">
        <v>600000</v>
      </c>
      <c r="E1450" s="292">
        <v>540000</v>
      </c>
      <c r="F1450" s="292">
        <v>1700000</v>
      </c>
      <c r="G1450" s="292">
        <v>1300000</v>
      </c>
      <c r="H1450" s="292">
        <v>800000</v>
      </c>
      <c r="I1450" s="11"/>
      <c r="J1450" s="237"/>
    </row>
    <row r="1451" spans="1:10" s="83" customFormat="1" ht="16.8" x14ac:dyDescent="0.3">
      <c r="A1451" s="290">
        <v>6</v>
      </c>
      <c r="B1451" s="290">
        <v>22020401</v>
      </c>
      <c r="C1451" s="291" t="s">
        <v>3356</v>
      </c>
      <c r="D1451" s="292">
        <v>800000</v>
      </c>
      <c r="E1451" s="292">
        <v>720000</v>
      </c>
      <c r="F1451" s="292">
        <v>1100000</v>
      </c>
      <c r="G1451" s="292">
        <v>1000000</v>
      </c>
      <c r="H1451" s="292">
        <v>1000000</v>
      </c>
      <c r="I1451" s="143"/>
      <c r="J1451" s="237"/>
    </row>
    <row r="1452" spans="1:10" s="83" customFormat="1" ht="15.6" x14ac:dyDescent="0.3">
      <c r="A1452" s="290">
        <v>7</v>
      </c>
      <c r="B1452" s="290">
        <v>22020402</v>
      </c>
      <c r="C1452" s="291" t="s">
        <v>3366</v>
      </c>
      <c r="D1452" s="292">
        <v>800000</v>
      </c>
      <c r="E1452" s="292">
        <v>720000</v>
      </c>
      <c r="F1452" s="292">
        <v>1000000</v>
      </c>
      <c r="G1452" s="292">
        <v>1000000</v>
      </c>
      <c r="H1452" s="292">
        <v>1000000</v>
      </c>
      <c r="I1452" s="143"/>
      <c r="J1452" s="237"/>
    </row>
    <row r="1453" spans="1:10" s="83" customFormat="1" ht="15.6" x14ac:dyDescent="0.3">
      <c r="A1453" s="290">
        <v>8</v>
      </c>
      <c r="B1453" s="290">
        <v>22020501</v>
      </c>
      <c r="C1453" s="291" t="s">
        <v>3370</v>
      </c>
      <c r="D1453" s="292">
        <v>1500000</v>
      </c>
      <c r="E1453" s="292">
        <v>1350000</v>
      </c>
      <c r="F1453" s="292">
        <v>1200000</v>
      </c>
      <c r="G1453" s="292">
        <v>3000000</v>
      </c>
      <c r="H1453" s="292">
        <v>3000000</v>
      </c>
      <c r="I1453" s="143"/>
      <c r="J1453" s="237"/>
    </row>
    <row r="1454" spans="1:10" s="83" customFormat="1" ht="15.6" x14ac:dyDescent="0.3">
      <c r="A1454" s="290">
        <v>9</v>
      </c>
      <c r="B1454" s="290">
        <v>22020712</v>
      </c>
      <c r="C1454" s="291" t="s">
        <v>3381</v>
      </c>
      <c r="D1454" s="292">
        <v>1000000</v>
      </c>
      <c r="E1454" s="292">
        <v>900000</v>
      </c>
      <c r="F1454" s="292">
        <v>900000</v>
      </c>
      <c r="G1454" s="292">
        <v>1200000</v>
      </c>
      <c r="H1454" s="292">
        <v>1200000</v>
      </c>
      <c r="I1454" s="11"/>
      <c r="J1454" s="237"/>
    </row>
    <row r="1455" spans="1:10" s="83" customFormat="1" ht="15.6" x14ac:dyDescent="0.3">
      <c r="A1455" s="290">
        <v>10</v>
      </c>
      <c r="B1455" s="290">
        <v>22021001</v>
      </c>
      <c r="C1455" s="291" t="s">
        <v>3360</v>
      </c>
      <c r="D1455" s="292">
        <v>300000</v>
      </c>
      <c r="E1455" s="292">
        <v>270000</v>
      </c>
      <c r="F1455" s="292">
        <v>800000</v>
      </c>
      <c r="G1455" s="292">
        <v>800000</v>
      </c>
      <c r="H1455" s="292">
        <v>800000</v>
      </c>
      <c r="I1455" s="143"/>
      <c r="J1455" s="237"/>
    </row>
    <row r="1456" spans="1:10" s="83" customFormat="1" ht="15.6" x14ac:dyDescent="0.3">
      <c r="A1456" s="290">
        <v>11</v>
      </c>
      <c r="B1456" s="290">
        <v>22021007</v>
      </c>
      <c r="C1456" s="291" t="s">
        <v>3362</v>
      </c>
      <c r="D1456" s="292">
        <v>500000</v>
      </c>
      <c r="E1456" s="292">
        <v>450000</v>
      </c>
      <c r="F1456" s="292">
        <v>1900000</v>
      </c>
      <c r="G1456" s="292">
        <v>1400000</v>
      </c>
      <c r="H1456" s="292">
        <v>900000</v>
      </c>
      <c r="I1456" s="143"/>
      <c r="J1456" s="237"/>
    </row>
    <row r="1457" spans="1:10" s="83" customFormat="1" ht="15.6" x14ac:dyDescent="0.3">
      <c r="A1457" s="678" t="s">
        <v>365</v>
      </c>
      <c r="B1457" s="678"/>
      <c r="C1457" s="678"/>
      <c r="D1457" s="293">
        <v>8500000</v>
      </c>
      <c r="E1457" s="293">
        <v>8192000</v>
      </c>
      <c r="F1457" s="293">
        <v>15000000</v>
      </c>
      <c r="G1457" s="293">
        <v>15000000</v>
      </c>
      <c r="H1457" s="293">
        <f>SUM(H1446:H1456)</f>
        <v>13000000</v>
      </c>
      <c r="I1457" s="143"/>
      <c r="J1457" s="237"/>
    </row>
    <row r="1458" spans="1:10" s="83" customFormat="1" ht="15.6" x14ac:dyDescent="0.3">
      <c r="A1458" s="288">
        <v>11</v>
      </c>
      <c r="B1458" s="288">
        <v>11103500200</v>
      </c>
      <c r="C1458" s="677" t="s">
        <v>2631</v>
      </c>
      <c r="D1458" s="677"/>
      <c r="E1458" s="677"/>
      <c r="F1458" s="677"/>
      <c r="G1458" s="677"/>
      <c r="H1458" s="677"/>
      <c r="I1458" s="11"/>
      <c r="J1458" s="237"/>
    </row>
    <row r="1459" spans="1:10" s="83" customFormat="1" ht="15.6" x14ac:dyDescent="0.3">
      <c r="A1459" s="290">
        <v>1</v>
      </c>
      <c r="B1459" s="290">
        <v>22020102</v>
      </c>
      <c r="C1459" s="291" t="s">
        <v>3349</v>
      </c>
      <c r="D1459" s="292">
        <v>1389500</v>
      </c>
      <c r="E1459" s="292">
        <v>917250</v>
      </c>
      <c r="F1459" s="292">
        <v>3140000</v>
      </c>
      <c r="G1459" s="292">
        <v>6140000</v>
      </c>
      <c r="H1459" s="292">
        <v>3140000</v>
      </c>
      <c r="I1459" s="11"/>
      <c r="J1459" s="237"/>
    </row>
    <row r="1460" spans="1:10" s="83" customFormat="1" ht="15.6" x14ac:dyDescent="0.3">
      <c r="A1460" s="290">
        <v>2</v>
      </c>
      <c r="B1460" s="290">
        <v>22020201</v>
      </c>
      <c r="C1460" s="291" t="s">
        <v>3363</v>
      </c>
      <c r="D1460" s="292">
        <v>107000</v>
      </c>
      <c r="E1460" s="292">
        <v>120000</v>
      </c>
      <c r="F1460" s="292">
        <v>300000</v>
      </c>
      <c r="G1460" s="292">
        <v>1140000</v>
      </c>
      <c r="H1460" s="292">
        <v>1140000</v>
      </c>
      <c r="I1460" s="11"/>
      <c r="J1460" s="237"/>
    </row>
    <row r="1461" spans="1:10" s="83" customFormat="1" ht="15.6" x14ac:dyDescent="0.3">
      <c r="A1461" s="290">
        <v>3</v>
      </c>
      <c r="B1461" s="290">
        <v>22020202</v>
      </c>
      <c r="C1461" s="291" t="s">
        <v>3350</v>
      </c>
      <c r="D1461" s="292">
        <v>97500</v>
      </c>
      <c r="E1461" s="292">
        <v>90000</v>
      </c>
      <c r="F1461" s="292">
        <v>200000</v>
      </c>
      <c r="G1461" s="292">
        <v>100000</v>
      </c>
      <c r="H1461" s="292">
        <v>100000</v>
      </c>
      <c r="I1461" s="11"/>
      <c r="J1461" s="237"/>
    </row>
    <row r="1462" spans="1:10" s="83" customFormat="1" ht="16.8" x14ac:dyDescent="0.3">
      <c r="A1462" s="290">
        <v>4</v>
      </c>
      <c r="B1462" s="290">
        <v>22020301</v>
      </c>
      <c r="C1462" s="291" t="s">
        <v>3352</v>
      </c>
      <c r="D1462" s="292">
        <v>400100</v>
      </c>
      <c r="E1462" s="292">
        <v>372900</v>
      </c>
      <c r="F1462" s="292">
        <v>1200000</v>
      </c>
      <c r="G1462" s="292">
        <v>1120000</v>
      </c>
      <c r="H1462" s="292">
        <v>1120000</v>
      </c>
      <c r="I1462" s="11"/>
      <c r="J1462" s="237"/>
    </row>
    <row r="1463" spans="1:10" s="83" customFormat="1" ht="15.6" x14ac:dyDescent="0.3">
      <c r="A1463" s="290">
        <v>5</v>
      </c>
      <c r="B1463" s="290">
        <v>22020303</v>
      </c>
      <c r="C1463" s="291" t="s">
        <v>3353</v>
      </c>
      <c r="D1463" s="292">
        <v>65000</v>
      </c>
      <c r="E1463" s="292">
        <v>55000</v>
      </c>
      <c r="F1463" s="292">
        <v>200000</v>
      </c>
      <c r="G1463" s="292">
        <v>100000</v>
      </c>
      <c r="H1463" s="292">
        <v>100000</v>
      </c>
      <c r="I1463" s="440"/>
      <c r="J1463" s="237"/>
    </row>
    <row r="1464" spans="1:10" s="83" customFormat="1" ht="15.6" x14ac:dyDescent="0.3">
      <c r="A1464" s="290">
        <v>6</v>
      </c>
      <c r="B1464" s="290">
        <v>22020305</v>
      </c>
      <c r="C1464" s="291" t="s">
        <v>3355</v>
      </c>
      <c r="D1464" s="292">
        <v>155650</v>
      </c>
      <c r="E1464" s="292">
        <v>131200</v>
      </c>
      <c r="F1464" s="292">
        <v>360000</v>
      </c>
      <c r="G1464" s="292">
        <v>200000</v>
      </c>
      <c r="H1464" s="292">
        <v>200000</v>
      </c>
      <c r="I1464" s="204"/>
      <c r="J1464" s="237"/>
    </row>
    <row r="1465" spans="1:10" s="83" customFormat="1" ht="16.8" x14ac:dyDescent="0.3">
      <c r="A1465" s="290">
        <v>7</v>
      </c>
      <c r="B1465" s="290">
        <v>22020401</v>
      </c>
      <c r="C1465" s="291" t="s">
        <v>3356</v>
      </c>
      <c r="D1465" s="292">
        <v>1285565</v>
      </c>
      <c r="E1465" s="292">
        <v>412500</v>
      </c>
      <c r="F1465" s="292">
        <v>3500000</v>
      </c>
      <c r="G1465" s="292">
        <v>500000</v>
      </c>
      <c r="H1465" s="292">
        <v>500000</v>
      </c>
      <c r="I1465" s="84"/>
      <c r="J1465" s="237"/>
    </row>
    <row r="1466" spans="1:10" s="83" customFormat="1" ht="15.6" x14ac:dyDescent="0.3">
      <c r="A1466" s="290">
        <v>8</v>
      </c>
      <c r="B1466" s="290">
        <v>22020402</v>
      </c>
      <c r="C1466" s="291" t="s">
        <v>3366</v>
      </c>
      <c r="D1466" s="292">
        <v>256800</v>
      </c>
      <c r="E1466" s="292">
        <v>226000</v>
      </c>
      <c r="F1466" s="292">
        <v>740000</v>
      </c>
      <c r="G1466" s="292">
        <v>500000</v>
      </c>
      <c r="H1466" s="292">
        <v>500000</v>
      </c>
      <c r="I1466" s="89"/>
      <c r="J1466" s="237"/>
    </row>
    <row r="1467" spans="1:10" s="83" customFormat="1" ht="15.6" x14ac:dyDescent="0.3">
      <c r="A1467" s="290">
        <v>9</v>
      </c>
      <c r="B1467" s="290">
        <v>22020501</v>
      </c>
      <c r="C1467" s="291" t="s">
        <v>3370</v>
      </c>
      <c r="D1467" s="292">
        <v>1118350</v>
      </c>
      <c r="E1467" s="292">
        <v>2807974</v>
      </c>
      <c r="F1467" s="292">
        <v>3000000</v>
      </c>
      <c r="G1467" s="292">
        <v>3500000</v>
      </c>
      <c r="H1467" s="292">
        <v>3500000</v>
      </c>
      <c r="I1467" s="89"/>
      <c r="J1467" s="237"/>
    </row>
    <row r="1468" spans="1:10" s="83" customFormat="1" ht="15.6" x14ac:dyDescent="0.3">
      <c r="A1468" s="290">
        <v>10</v>
      </c>
      <c r="B1468" s="290">
        <v>22020712</v>
      </c>
      <c r="C1468" s="291" t="s">
        <v>3381</v>
      </c>
      <c r="D1468" s="292">
        <v>146350</v>
      </c>
      <c r="E1468" s="292">
        <v>120400</v>
      </c>
      <c r="F1468" s="292">
        <v>500000</v>
      </c>
      <c r="G1468" s="292">
        <v>500000</v>
      </c>
      <c r="H1468" s="292">
        <v>500000</v>
      </c>
      <c r="I1468" s="89"/>
      <c r="J1468" s="237"/>
    </row>
    <row r="1469" spans="1:10" s="83" customFormat="1" ht="15.6" x14ac:dyDescent="0.3">
      <c r="A1469" s="290">
        <v>11</v>
      </c>
      <c r="B1469" s="290">
        <v>22021001</v>
      </c>
      <c r="C1469" s="291" t="s">
        <v>3360</v>
      </c>
      <c r="D1469" s="292">
        <v>149700</v>
      </c>
      <c r="E1469" s="292">
        <v>146700</v>
      </c>
      <c r="F1469" s="292">
        <v>360000</v>
      </c>
      <c r="G1469" s="292">
        <v>200000</v>
      </c>
      <c r="H1469" s="292">
        <v>200000</v>
      </c>
      <c r="I1469" s="89"/>
      <c r="J1469" s="237"/>
    </row>
    <row r="1470" spans="1:10" s="83" customFormat="1" ht="15.6" x14ac:dyDescent="0.3">
      <c r="A1470" s="290">
        <v>12</v>
      </c>
      <c r="B1470" s="290">
        <v>22021007</v>
      </c>
      <c r="C1470" s="291" t="s">
        <v>3362</v>
      </c>
      <c r="D1470" s="292">
        <v>455000</v>
      </c>
      <c r="E1470" s="292">
        <v>195650</v>
      </c>
      <c r="F1470" s="292">
        <v>1500000</v>
      </c>
      <c r="G1470" s="292">
        <v>1000000</v>
      </c>
      <c r="H1470" s="292">
        <v>1000000</v>
      </c>
      <c r="I1470" s="89"/>
      <c r="J1470" s="237"/>
    </row>
    <row r="1471" spans="1:10" s="83" customFormat="1" ht="15.6" x14ac:dyDescent="0.3">
      <c r="A1471" s="678" t="s">
        <v>365</v>
      </c>
      <c r="B1471" s="678"/>
      <c r="C1471" s="678"/>
      <c r="D1471" s="293">
        <v>5626515</v>
      </c>
      <c r="E1471" s="293">
        <v>5595574</v>
      </c>
      <c r="F1471" s="293">
        <v>15000000</v>
      </c>
      <c r="G1471" s="293">
        <v>15000000</v>
      </c>
      <c r="H1471" s="293">
        <f>SUM(H1459:H1470)</f>
        <v>12000000</v>
      </c>
      <c r="I1471" s="89"/>
      <c r="J1471" s="237"/>
    </row>
    <row r="1472" spans="1:10" s="83" customFormat="1" ht="15.6" x14ac:dyDescent="0.3">
      <c r="A1472" s="288">
        <v>12</v>
      </c>
      <c r="B1472" s="288">
        <v>11103700100</v>
      </c>
      <c r="C1472" s="677" t="s">
        <v>1689</v>
      </c>
      <c r="D1472" s="677"/>
      <c r="E1472" s="677"/>
      <c r="F1472" s="677"/>
      <c r="G1472" s="677"/>
      <c r="H1472" s="677"/>
      <c r="I1472" s="89"/>
      <c r="J1472" s="237"/>
    </row>
    <row r="1473" spans="1:10" s="83" customFormat="1" ht="15.6" x14ac:dyDescent="0.3">
      <c r="A1473" s="290">
        <v>1</v>
      </c>
      <c r="B1473" s="290">
        <v>22020102</v>
      </c>
      <c r="C1473" s="291" t="s">
        <v>3349</v>
      </c>
      <c r="D1473" s="292">
        <v>341000</v>
      </c>
      <c r="E1473" s="292">
        <v>490000</v>
      </c>
      <c r="F1473" s="292">
        <v>500000</v>
      </c>
      <c r="G1473" s="292">
        <v>2500000</v>
      </c>
      <c r="H1473" s="292">
        <v>1000000</v>
      </c>
      <c r="I1473" s="89"/>
      <c r="J1473" s="237"/>
    </row>
    <row r="1474" spans="1:10" s="83" customFormat="1" ht="15.6" x14ac:dyDescent="0.3">
      <c r="A1474" s="290">
        <v>2</v>
      </c>
      <c r="B1474" s="290">
        <v>22020201</v>
      </c>
      <c r="C1474" s="291" t="s">
        <v>3363</v>
      </c>
      <c r="D1474" s="292">
        <v>45000</v>
      </c>
      <c r="E1474" s="292">
        <v>30000</v>
      </c>
      <c r="F1474" s="292">
        <v>100000</v>
      </c>
      <c r="G1474" s="292">
        <v>100000</v>
      </c>
      <c r="H1474" s="292">
        <v>100000</v>
      </c>
      <c r="I1474" s="89"/>
      <c r="J1474" s="237"/>
    </row>
    <row r="1475" spans="1:10" s="83" customFormat="1" ht="15.6" x14ac:dyDescent="0.3">
      <c r="A1475" s="290">
        <v>3</v>
      </c>
      <c r="B1475" s="290">
        <v>22020202</v>
      </c>
      <c r="C1475" s="291" t="s">
        <v>3350</v>
      </c>
      <c r="D1475" s="292">
        <v>32900</v>
      </c>
      <c r="E1475" s="292">
        <v>50000</v>
      </c>
      <c r="F1475" s="292">
        <v>50000</v>
      </c>
      <c r="G1475" s="292">
        <v>50000</v>
      </c>
      <c r="H1475" s="292">
        <v>50000</v>
      </c>
      <c r="I1475" s="89"/>
      <c r="J1475" s="237"/>
    </row>
    <row r="1476" spans="1:10" s="83" customFormat="1" ht="16.8" x14ac:dyDescent="0.3">
      <c r="A1476" s="290">
        <v>4</v>
      </c>
      <c r="B1476" s="290">
        <v>22020301</v>
      </c>
      <c r="C1476" s="291" t="s">
        <v>3352</v>
      </c>
      <c r="D1476" s="292">
        <v>151000</v>
      </c>
      <c r="E1476" s="292">
        <v>123500</v>
      </c>
      <c r="F1476" s="292">
        <v>250000</v>
      </c>
      <c r="G1476" s="292">
        <v>250000</v>
      </c>
      <c r="H1476" s="292">
        <v>250000</v>
      </c>
      <c r="I1476" s="89"/>
      <c r="J1476" s="237"/>
    </row>
    <row r="1477" spans="1:10" s="83" customFormat="1" ht="16.8" x14ac:dyDescent="0.3">
      <c r="A1477" s="290">
        <v>5</v>
      </c>
      <c r="B1477" s="290">
        <v>22020401</v>
      </c>
      <c r="C1477" s="291" t="s">
        <v>3356</v>
      </c>
      <c r="D1477" s="292">
        <v>687450</v>
      </c>
      <c r="E1477" s="292">
        <v>622000</v>
      </c>
      <c r="F1477" s="292">
        <v>1000000</v>
      </c>
      <c r="G1477" s="292">
        <v>900000</v>
      </c>
      <c r="H1477" s="292">
        <v>475000</v>
      </c>
      <c r="I1477" s="89"/>
      <c r="J1477" s="237"/>
    </row>
    <row r="1478" spans="1:10" s="83" customFormat="1" ht="15.6" x14ac:dyDescent="0.3">
      <c r="A1478" s="290">
        <v>6</v>
      </c>
      <c r="B1478" s="290">
        <v>22020402</v>
      </c>
      <c r="C1478" s="291" t="s">
        <v>3366</v>
      </c>
      <c r="D1478" s="292">
        <v>149500</v>
      </c>
      <c r="E1478" s="292">
        <v>308000</v>
      </c>
      <c r="F1478" s="292">
        <v>450000</v>
      </c>
      <c r="G1478" s="292">
        <v>450000</v>
      </c>
      <c r="H1478" s="292">
        <v>450000</v>
      </c>
      <c r="I1478" s="89"/>
      <c r="J1478" s="237"/>
    </row>
    <row r="1479" spans="1:10" s="83" customFormat="1" ht="15.6" x14ac:dyDescent="0.3">
      <c r="A1479" s="290">
        <v>7</v>
      </c>
      <c r="B1479" s="290">
        <v>22020501</v>
      </c>
      <c r="C1479" s="291" t="s">
        <v>3370</v>
      </c>
      <c r="D1479" s="292">
        <v>253150</v>
      </c>
      <c r="E1479" s="292">
        <v>155000</v>
      </c>
      <c r="F1479" s="292">
        <v>280000</v>
      </c>
      <c r="G1479" s="292">
        <v>280000</v>
      </c>
      <c r="H1479" s="292">
        <v>280000</v>
      </c>
      <c r="I1479" s="89"/>
      <c r="J1479" s="237"/>
    </row>
    <row r="1480" spans="1:10" s="83" customFormat="1" ht="15.6" x14ac:dyDescent="0.3">
      <c r="A1480" s="290">
        <v>8</v>
      </c>
      <c r="B1480" s="290">
        <v>22021001</v>
      </c>
      <c r="C1480" s="291" t="s">
        <v>3360</v>
      </c>
      <c r="D1480" s="292">
        <v>1340000</v>
      </c>
      <c r="E1480" s="292">
        <v>571500</v>
      </c>
      <c r="F1480" s="292">
        <v>1450000</v>
      </c>
      <c r="G1480" s="292">
        <v>1500000</v>
      </c>
      <c r="H1480" s="292">
        <v>500000</v>
      </c>
      <c r="I1480" s="89"/>
      <c r="J1480" s="237"/>
    </row>
    <row r="1481" spans="1:10" s="83" customFormat="1" ht="15.6" x14ac:dyDescent="0.3">
      <c r="A1481" s="290">
        <v>9</v>
      </c>
      <c r="B1481" s="290">
        <v>22021007</v>
      </c>
      <c r="C1481" s="291" t="s">
        <v>3362</v>
      </c>
      <c r="D1481" s="292">
        <v>300000</v>
      </c>
      <c r="E1481" s="292">
        <v>400000</v>
      </c>
      <c r="F1481" s="292">
        <v>420000</v>
      </c>
      <c r="G1481" s="292">
        <v>470000</v>
      </c>
      <c r="H1481" s="292">
        <v>470000</v>
      </c>
      <c r="I1481" s="89"/>
      <c r="J1481" s="237"/>
    </row>
    <row r="1482" spans="1:10" s="83" customFormat="1" ht="15.6" x14ac:dyDescent="0.3">
      <c r="A1482" s="678" t="s">
        <v>365</v>
      </c>
      <c r="B1482" s="678"/>
      <c r="C1482" s="678"/>
      <c r="D1482" s="293">
        <v>3300000</v>
      </c>
      <c r="E1482" s="293">
        <v>2750000</v>
      </c>
      <c r="F1482" s="293">
        <v>4500000</v>
      </c>
      <c r="G1482" s="293">
        <v>6500000</v>
      </c>
      <c r="H1482" s="293">
        <f>SUM(H1473:H1481)</f>
        <v>3575000</v>
      </c>
      <c r="I1482" s="89"/>
      <c r="J1482" s="237"/>
    </row>
    <row r="1483" spans="1:10" s="83" customFormat="1" ht="15.6" x14ac:dyDescent="0.3">
      <c r="A1483" s="288">
        <v>13</v>
      </c>
      <c r="B1483" s="288">
        <v>11103800100</v>
      </c>
      <c r="C1483" s="677" t="s">
        <v>264</v>
      </c>
      <c r="D1483" s="677"/>
      <c r="E1483" s="677"/>
      <c r="F1483" s="677"/>
      <c r="G1483" s="677"/>
      <c r="H1483" s="677"/>
      <c r="I1483" s="89"/>
      <c r="J1483" s="237"/>
    </row>
    <row r="1484" spans="1:10" s="83" customFormat="1" ht="15.6" x14ac:dyDescent="0.3">
      <c r="A1484" s="290">
        <v>1</v>
      </c>
      <c r="B1484" s="290">
        <v>22020102</v>
      </c>
      <c r="C1484" s="291" t="s">
        <v>3349</v>
      </c>
      <c r="D1484" s="292">
        <v>2099000</v>
      </c>
      <c r="E1484" s="292">
        <v>1808000</v>
      </c>
      <c r="F1484" s="292">
        <v>2900000</v>
      </c>
      <c r="G1484" s="292">
        <v>2000000</v>
      </c>
      <c r="H1484" s="292">
        <v>2000000</v>
      </c>
      <c r="I1484" s="89"/>
      <c r="J1484" s="237"/>
    </row>
    <row r="1485" spans="1:10" s="83" customFormat="1" ht="15.6" x14ac:dyDescent="0.3">
      <c r="A1485" s="290">
        <v>2</v>
      </c>
      <c r="B1485" s="290">
        <v>22020201</v>
      </c>
      <c r="C1485" s="291" t="s">
        <v>3363</v>
      </c>
      <c r="D1485" s="292">
        <v>205450</v>
      </c>
      <c r="E1485" s="292">
        <v>153500</v>
      </c>
      <c r="F1485" s="292">
        <v>700000</v>
      </c>
      <c r="G1485" s="292">
        <v>500000</v>
      </c>
      <c r="H1485" s="292">
        <v>500000</v>
      </c>
      <c r="I1485" s="89"/>
      <c r="J1485" s="237"/>
    </row>
    <row r="1486" spans="1:10" s="83" customFormat="1" ht="15.6" x14ac:dyDescent="0.3">
      <c r="A1486" s="290">
        <v>3</v>
      </c>
      <c r="B1486" s="290">
        <v>22020202</v>
      </c>
      <c r="C1486" s="291" t="s">
        <v>3350</v>
      </c>
      <c r="D1486" s="292">
        <v>235900</v>
      </c>
      <c r="E1486" s="292">
        <v>156200</v>
      </c>
      <c r="F1486" s="292">
        <v>500000</v>
      </c>
      <c r="G1486" s="292">
        <v>500000</v>
      </c>
      <c r="H1486" s="292">
        <v>500000</v>
      </c>
      <c r="I1486" s="89"/>
      <c r="J1486" s="237"/>
    </row>
    <row r="1487" spans="1:10" s="83" customFormat="1" ht="16.8" x14ac:dyDescent="0.3">
      <c r="A1487" s="290">
        <v>4</v>
      </c>
      <c r="B1487" s="290">
        <v>22020301</v>
      </c>
      <c r="C1487" s="291" t="s">
        <v>3352</v>
      </c>
      <c r="D1487" s="292">
        <v>80650</v>
      </c>
      <c r="E1487" s="292">
        <v>213000</v>
      </c>
      <c r="F1487" s="292">
        <v>1000000</v>
      </c>
      <c r="G1487" s="292">
        <v>700000</v>
      </c>
      <c r="H1487" s="292">
        <v>700000</v>
      </c>
      <c r="I1487" s="89"/>
      <c r="J1487" s="237"/>
    </row>
    <row r="1488" spans="1:10" s="83" customFormat="1" ht="15.6" x14ac:dyDescent="0.3">
      <c r="A1488" s="290">
        <v>5</v>
      </c>
      <c r="B1488" s="290">
        <v>22020306</v>
      </c>
      <c r="C1488" s="291" t="s">
        <v>3383</v>
      </c>
      <c r="D1488" s="292">
        <v>114100</v>
      </c>
      <c r="E1488" s="292">
        <v>472900</v>
      </c>
      <c r="F1488" s="292">
        <v>1000000</v>
      </c>
      <c r="G1488" s="292">
        <v>500000</v>
      </c>
      <c r="H1488" s="292">
        <v>500000</v>
      </c>
      <c r="I1488" s="89"/>
      <c r="J1488" s="237"/>
    </row>
    <row r="1489" spans="1:10" s="83" customFormat="1" ht="16.8" x14ac:dyDescent="0.3">
      <c r="A1489" s="290">
        <v>6</v>
      </c>
      <c r="B1489" s="290">
        <v>22020401</v>
      </c>
      <c r="C1489" s="291" t="s">
        <v>3356</v>
      </c>
      <c r="D1489" s="292">
        <v>809400</v>
      </c>
      <c r="E1489" s="292">
        <v>770100</v>
      </c>
      <c r="F1489" s="292">
        <v>1000000</v>
      </c>
      <c r="G1489" s="292">
        <v>1000000</v>
      </c>
      <c r="H1489" s="292">
        <v>1000000</v>
      </c>
      <c r="I1489" s="98"/>
      <c r="J1489" s="237"/>
    </row>
    <row r="1490" spans="1:10" s="83" customFormat="1" ht="15.6" x14ac:dyDescent="0.3">
      <c r="A1490" s="290">
        <v>7</v>
      </c>
      <c r="B1490" s="290">
        <v>22020402</v>
      </c>
      <c r="C1490" s="291" t="s">
        <v>3366</v>
      </c>
      <c r="D1490" s="292">
        <v>663100</v>
      </c>
      <c r="E1490" s="292">
        <v>240700</v>
      </c>
      <c r="F1490" s="292">
        <v>500000</v>
      </c>
      <c r="G1490" s="292">
        <v>500000</v>
      </c>
      <c r="H1490" s="292">
        <v>500000</v>
      </c>
      <c r="I1490" s="98"/>
      <c r="J1490" s="237"/>
    </row>
    <row r="1491" spans="1:10" s="83" customFormat="1" ht="15.6" x14ac:dyDescent="0.3">
      <c r="A1491" s="290">
        <v>8</v>
      </c>
      <c r="B1491" s="290">
        <v>22020501</v>
      </c>
      <c r="C1491" s="291" t="s">
        <v>3370</v>
      </c>
      <c r="D1491" s="292">
        <v>231000</v>
      </c>
      <c r="E1491" s="292">
        <v>1037900</v>
      </c>
      <c r="F1491" s="292">
        <v>2000000</v>
      </c>
      <c r="G1491" s="292">
        <v>2300000</v>
      </c>
      <c r="H1491" s="292">
        <v>2300000</v>
      </c>
      <c r="I1491" s="169"/>
      <c r="J1491" s="237"/>
    </row>
    <row r="1492" spans="1:10" s="83" customFormat="1" ht="15.6" x14ac:dyDescent="0.3">
      <c r="A1492" s="290">
        <v>9</v>
      </c>
      <c r="B1492" s="290">
        <v>22021001</v>
      </c>
      <c r="C1492" s="291" t="s">
        <v>3360</v>
      </c>
      <c r="D1492" s="292">
        <v>945700</v>
      </c>
      <c r="E1492" s="292">
        <v>645600</v>
      </c>
      <c r="F1492" s="292">
        <v>1000000</v>
      </c>
      <c r="G1492" s="292">
        <v>400000</v>
      </c>
      <c r="H1492" s="292">
        <v>400000</v>
      </c>
      <c r="I1492" s="548"/>
      <c r="J1492" s="237"/>
    </row>
    <row r="1493" spans="1:10" s="83" customFormat="1" ht="15.6" x14ac:dyDescent="0.3">
      <c r="A1493" s="290">
        <v>10</v>
      </c>
      <c r="B1493" s="290">
        <v>22021007</v>
      </c>
      <c r="C1493" s="291" t="s">
        <v>3362</v>
      </c>
      <c r="D1493" s="292">
        <v>602700</v>
      </c>
      <c r="E1493" s="292">
        <v>498000</v>
      </c>
      <c r="F1493" s="292">
        <v>1400000</v>
      </c>
      <c r="G1493" s="292">
        <v>600000</v>
      </c>
      <c r="H1493" s="292">
        <v>600000</v>
      </c>
      <c r="I1493" s="84"/>
      <c r="J1493" s="237"/>
    </row>
    <row r="1494" spans="1:10" s="83" customFormat="1" ht="15.6" x14ac:dyDescent="0.3">
      <c r="A1494" s="678" t="s">
        <v>365</v>
      </c>
      <c r="B1494" s="678"/>
      <c r="C1494" s="678"/>
      <c r="D1494" s="293">
        <v>5987000</v>
      </c>
      <c r="E1494" s="293">
        <v>5995900</v>
      </c>
      <c r="F1494" s="293">
        <v>12000000</v>
      </c>
      <c r="G1494" s="293">
        <v>9000000</v>
      </c>
      <c r="H1494" s="293">
        <f>SUM(H1484:H1493)</f>
        <v>9000000</v>
      </c>
      <c r="I1494" s="237"/>
      <c r="J1494" s="237"/>
    </row>
    <row r="1495" spans="1:10" s="83" customFormat="1" ht="15.6" x14ac:dyDescent="0.3">
      <c r="A1495" s="288">
        <v>14</v>
      </c>
      <c r="B1495" s="288">
        <v>11104400100</v>
      </c>
      <c r="C1495" s="677" t="s">
        <v>1527</v>
      </c>
      <c r="D1495" s="677"/>
      <c r="E1495" s="677"/>
      <c r="F1495" s="677"/>
      <c r="G1495" s="677"/>
      <c r="H1495" s="677"/>
      <c r="I1495" s="237"/>
      <c r="J1495" s="237"/>
    </row>
    <row r="1496" spans="1:10" s="83" customFormat="1" ht="15.6" x14ac:dyDescent="0.3">
      <c r="A1496" s="290">
        <v>1</v>
      </c>
      <c r="B1496" s="290">
        <v>22020102</v>
      </c>
      <c r="C1496" s="291" t="s">
        <v>3349</v>
      </c>
      <c r="D1496" s="292">
        <v>3194700</v>
      </c>
      <c r="E1496" s="292">
        <v>2045000</v>
      </c>
      <c r="F1496" s="292">
        <v>11000000</v>
      </c>
      <c r="G1496" s="292">
        <v>7600000</v>
      </c>
      <c r="H1496" s="292">
        <v>3600000</v>
      </c>
      <c r="I1496" s="237"/>
      <c r="J1496" s="237"/>
    </row>
    <row r="1497" spans="1:10" s="83" customFormat="1" ht="15.6" x14ac:dyDescent="0.3">
      <c r="A1497" s="290">
        <v>2</v>
      </c>
      <c r="B1497" s="290">
        <v>22020201</v>
      </c>
      <c r="C1497" s="291" t="s">
        <v>3363</v>
      </c>
      <c r="D1497" s="292">
        <v>171000</v>
      </c>
      <c r="E1497" s="292">
        <v>115000</v>
      </c>
      <c r="F1497" s="292">
        <v>250000</v>
      </c>
      <c r="G1497" s="292">
        <v>350000</v>
      </c>
      <c r="H1497" s="292">
        <v>350000</v>
      </c>
      <c r="I1497" s="237"/>
      <c r="J1497" s="237"/>
    </row>
    <row r="1498" spans="1:10" s="83" customFormat="1" ht="15.6" x14ac:dyDescent="0.3">
      <c r="A1498" s="290">
        <v>3</v>
      </c>
      <c r="B1498" s="290">
        <v>22020202</v>
      </c>
      <c r="C1498" s="291" t="s">
        <v>3350</v>
      </c>
      <c r="D1498" s="292">
        <v>179000</v>
      </c>
      <c r="E1498" s="292">
        <v>115000</v>
      </c>
      <c r="F1498" s="292">
        <v>300000</v>
      </c>
      <c r="G1498" s="292">
        <v>200000</v>
      </c>
      <c r="H1498" s="292">
        <v>200000</v>
      </c>
      <c r="I1498" s="237"/>
      <c r="J1498" s="237"/>
    </row>
    <row r="1499" spans="1:10" s="83" customFormat="1" ht="16.8" x14ac:dyDescent="0.3">
      <c r="A1499" s="290">
        <v>4</v>
      </c>
      <c r="B1499" s="290">
        <v>22020301</v>
      </c>
      <c r="C1499" s="291" t="s">
        <v>3352</v>
      </c>
      <c r="D1499" s="292">
        <v>615200</v>
      </c>
      <c r="E1499" s="292">
        <v>461000</v>
      </c>
      <c r="F1499" s="292">
        <v>1250000</v>
      </c>
      <c r="G1499" s="292">
        <v>2000000</v>
      </c>
      <c r="H1499" s="292">
        <v>2000000</v>
      </c>
      <c r="I1499" s="237"/>
      <c r="J1499" s="237"/>
    </row>
    <row r="1500" spans="1:10" s="83" customFormat="1" ht="15.6" x14ac:dyDescent="0.3">
      <c r="A1500" s="290">
        <v>5</v>
      </c>
      <c r="B1500" s="290">
        <v>22020305</v>
      </c>
      <c r="C1500" s="291" t="s">
        <v>3355</v>
      </c>
      <c r="D1500" s="292">
        <v>393500</v>
      </c>
      <c r="E1500" s="292">
        <v>278000</v>
      </c>
      <c r="F1500" s="292">
        <v>500000</v>
      </c>
      <c r="G1500" s="292">
        <v>400000</v>
      </c>
      <c r="H1500" s="292">
        <v>400000</v>
      </c>
      <c r="I1500" s="237"/>
      <c r="J1500" s="237"/>
    </row>
    <row r="1501" spans="1:10" s="83" customFormat="1" ht="16.8" x14ac:dyDescent="0.3">
      <c r="A1501" s="290">
        <v>6</v>
      </c>
      <c r="B1501" s="290">
        <v>22020401</v>
      </c>
      <c r="C1501" s="291" t="s">
        <v>3356</v>
      </c>
      <c r="D1501" s="292">
        <v>889550</v>
      </c>
      <c r="E1501" s="292">
        <v>422000</v>
      </c>
      <c r="F1501" s="292">
        <v>2000000</v>
      </c>
      <c r="G1501" s="292">
        <v>2500000</v>
      </c>
      <c r="H1501" s="292">
        <v>2500000</v>
      </c>
      <c r="I1501" s="237"/>
      <c r="J1501" s="237"/>
    </row>
    <row r="1502" spans="1:10" s="83" customFormat="1" ht="15.6" x14ac:dyDescent="0.3">
      <c r="A1502" s="290">
        <v>7</v>
      </c>
      <c r="B1502" s="290">
        <v>22020402</v>
      </c>
      <c r="C1502" s="291" t="s">
        <v>3366</v>
      </c>
      <c r="D1502" s="292">
        <v>358550</v>
      </c>
      <c r="E1502" s="292">
        <v>190000</v>
      </c>
      <c r="F1502" s="292">
        <v>1000000</v>
      </c>
      <c r="G1502" s="292">
        <v>825000</v>
      </c>
      <c r="H1502" s="292">
        <v>825000</v>
      </c>
      <c r="I1502" s="237"/>
      <c r="J1502" s="237"/>
    </row>
    <row r="1503" spans="1:10" s="83" customFormat="1" ht="15.6" x14ac:dyDescent="0.3">
      <c r="A1503" s="290">
        <v>8</v>
      </c>
      <c r="B1503" s="290">
        <v>22020501</v>
      </c>
      <c r="C1503" s="291" t="s">
        <v>3370</v>
      </c>
      <c r="D1503" s="292">
        <v>1321500</v>
      </c>
      <c r="E1503" s="292">
        <v>327000</v>
      </c>
      <c r="F1503" s="292">
        <v>2000000</v>
      </c>
      <c r="G1503" s="292">
        <v>3500000</v>
      </c>
      <c r="H1503" s="292">
        <v>2500000</v>
      </c>
      <c r="I1503" s="237"/>
      <c r="J1503" s="237"/>
    </row>
    <row r="1504" spans="1:10" s="83" customFormat="1" ht="15.6" x14ac:dyDescent="0.3">
      <c r="A1504" s="290">
        <v>9</v>
      </c>
      <c r="B1504" s="290">
        <v>22021001</v>
      </c>
      <c r="C1504" s="291" t="s">
        <v>3360</v>
      </c>
      <c r="D1504" s="292">
        <v>588500</v>
      </c>
      <c r="E1504" s="292">
        <v>377000</v>
      </c>
      <c r="F1504" s="292">
        <v>1200000</v>
      </c>
      <c r="G1504" s="292">
        <v>625000</v>
      </c>
      <c r="H1504" s="292">
        <v>625000</v>
      </c>
      <c r="I1504" s="237"/>
      <c r="J1504" s="237"/>
    </row>
    <row r="1505" spans="1:10" s="83" customFormat="1" ht="15.6" x14ac:dyDescent="0.3">
      <c r="A1505" s="678" t="s">
        <v>365</v>
      </c>
      <c r="B1505" s="678"/>
      <c r="C1505" s="678"/>
      <c r="D1505" s="293">
        <v>7711500</v>
      </c>
      <c r="E1505" s="293">
        <v>4330000</v>
      </c>
      <c r="F1505" s="293">
        <v>19500000</v>
      </c>
      <c r="G1505" s="293">
        <v>18000000</v>
      </c>
      <c r="H1505" s="293">
        <f>SUM(H1496:H1504)</f>
        <v>13000000</v>
      </c>
      <c r="I1505" s="237"/>
      <c r="J1505" s="237"/>
    </row>
    <row r="1506" spans="1:10" s="83" customFormat="1" ht="15.6" x14ac:dyDescent="0.3">
      <c r="A1506" s="288">
        <v>15</v>
      </c>
      <c r="B1506" s="288">
        <v>11113200100</v>
      </c>
      <c r="C1506" s="677" t="s">
        <v>635</v>
      </c>
      <c r="D1506" s="677"/>
      <c r="E1506" s="677"/>
      <c r="F1506" s="677"/>
      <c r="G1506" s="677"/>
      <c r="H1506" s="677"/>
      <c r="I1506" s="237"/>
      <c r="J1506" s="237"/>
    </row>
    <row r="1507" spans="1:10" s="83" customFormat="1" ht="15.6" x14ac:dyDescent="0.3">
      <c r="A1507" s="290">
        <v>1</v>
      </c>
      <c r="B1507" s="290">
        <v>22020102</v>
      </c>
      <c r="C1507" s="291" t="s">
        <v>3349</v>
      </c>
      <c r="D1507" s="292">
        <v>346000</v>
      </c>
      <c r="E1507" s="292">
        <v>664000</v>
      </c>
      <c r="F1507" s="292">
        <v>2030000</v>
      </c>
      <c r="G1507" s="292">
        <v>2030000</v>
      </c>
      <c r="H1507" s="292">
        <v>2030000</v>
      </c>
      <c r="I1507" s="237"/>
      <c r="J1507" s="237"/>
    </row>
    <row r="1508" spans="1:10" s="83" customFormat="1" ht="15.6" x14ac:dyDescent="0.3">
      <c r="A1508" s="290">
        <v>2</v>
      </c>
      <c r="B1508" s="290">
        <v>22020202</v>
      </c>
      <c r="C1508" s="291" t="s">
        <v>3350</v>
      </c>
      <c r="D1508" s="292">
        <v>70000</v>
      </c>
      <c r="E1508" s="292">
        <v>125500</v>
      </c>
      <c r="F1508" s="292">
        <v>379820</v>
      </c>
      <c r="G1508" s="292">
        <v>379820</v>
      </c>
      <c r="H1508" s="292">
        <v>379820</v>
      </c>
      <c r="I1508" s="237"/>
      <c r="J1508" s="237"/>
    </row>
    <row r="1509" spans="1:10" s="83" customFormat="1" ht="16.8" x14ac:dyDescent="0.3">
      <c r="A1509" s="290">
        <v>3</v>
      </c>
      <c r="B1509" s="290">
        <v>22020301</v>
      </c>
      <c r="C1509" s="291" t="s">
        <v>3352</v>
      </c>
      <c r="D1509" s="292">
        <v>130000</v>
      </c>
      <c r="E1509" s="292">
        <v>268000</v>
      </c>
      <c r="F1509" s="292">
        <v>830000</v>
      </c>
      <c r="G1509" s="292">
        <v>830000</v>
      </c>
      <c r="H1509" s="292">
        <v>830000</v>
      </c>
      <c r="I1509" s="237"/>
      <c r="J1509" s="237"/>
    </row>
    <row r="1510" spans="1:10" s="83" customFormat="1" ht="15.6" x14ac:dyDescent="0.3">
      <c r="A1510" s="290">
        <v>4</v>
      </c>
      <c r="B1510" s="290">
        <v>22020305</v>
      </c>
      <c r="C1510" s="291" t="s">
        <v>3355</v>
      </c>
      <c r="D1510" s="292">
        <v>82500</v>
      </c>
      <c r="E1510" s="292">
        <v>228000</v>
      </c>
      <c r="F1510" s="292">
        <v>630750</v>
      </c>
      <c r="G1510" s="292">
        <v>630750</v>
      </c>
      <c r="H1510" s="292">
        <v>630750</v>
      </c>
      <c r="I1510" s="237"/>
      <c r="J1510" s="237"/>
    </row>
    <row r="1511" spans="1:10" s="83" customFormat="1" ht="16.8" x14ac:dyDescent="0.3">
      <c r="A1511" s="290">
        <v>5</v>
      </c>
      <c r="B1511" s="290">
        <v>22020401</v>
      </c>
      <c r="C1511" s="291" t="s">
        <v>3356</v>
      </c>
      <c r="D1511" s="292">
        <v>272000</v>
      </c>
      <c r="E1511" s="292">
        <v>734000</v>
      </c>
      <c r="F1511" s="292">
        <v>2500180</v>
      </c>
      <c r="G1511" s="292">
        <v>2500180</v>
      </c>
      <c r="H1511" s="292">
        <v>1900180</v>
      </c>
      <c r="I1511" s="237"/>
      <c r="J1511" s="237"/>
    </row>
    <row r="1512" spans="1:10" s="83" customFormat="1" ht="15.6" x14ac:dyDescent="0.3">
      <c r="A1512" s="290">
        <v>6</v>
      </c>
      <c r="B1512" s="290">
        <v>22020402</v>
      </c>
      <c r="C1512" s="291" t="s">
        <v>3366</v>
      </c>
      <c r="D1512" s="292">
        <v>140000</v>
      </c>
      <c r="E1512" s="292">
        <v>506000</v>
      </c>
      <c r="F1512" s="292">
        <v>1673500</v>
      </c>
      <c r="G1512" s="292">
        <v>1673500</v>
      </c>
      <c r="H1512" s="292">
        <v>1673500</v>
      </c>
      <c r="I1512" s="237"/>
      <c r="J1512" s="237"/>
    </row>
    <row r="1513" spans="1:10" s="83" customFormat="1" ht="15.6" x14ac:dyDescent="0.3">
      <c r="A1513" s="290">
        <v>7</v>
      </c>
      <c r="B1513" s="290">
        <v>22020501</v>
      </c>
      <c r="C1513" s="291" t="s">
        <v>3370</v>
      </c>
      <c r="D1513" s="292">
        <v>337000</v>
      </c>
      <c r="E1513" s="292">
        <v>738400</v>
      </c>
      <c r="F1513" s="292">
        <v>2318500</v>
      </c>
      <c r="G1513" s="292">
        <v>2318500</v>
      </c>
      <c r="H1513" s="292">
        <v>1318500</v>
      </c>
      <c r="I1513" s="237"/>
      <c r="J1513" s="237"/>
    </row>
    <row r="1514" spans="1:10" s="83" customFormat="1" ht="15.6" x14ac:dyDescent="0.3">
      <c r="A1514" s="290">
        <v>8</v>
      </c>
      <c r="B1514" s="290">
        <v>22021001</v>
      </c>
      <c r="C1514" s="291" t="s">
        <v>3360</v>
      </c>
      <c r="D1514" s="292">
        <v>142500</v>
      </c>
      <c r="E1514" s="292">
        <v>283800</v>
      </c>
      <c r="F1514" s="292">
        <v>818500</v>
      </c>
      <c r="G1514" s="292">
        <v>818500</v>
      </c>
      <c r="H1514" s="292">
        <v>818500</v>
      </c>
      <c r="I1514" s="237"/>
      <c r="J1514" s="237"/>
    </row>
    <row r="1515" spans="1:10" s="83" customFormat="1" ht="15.6" x14ac:dyDescent="0.3">
      <c r="A1515" s="290">
        <v>9</v>
      </c>
      <c r="B1515" s="290">
        <v>22021007</v>
      </c>
      <c r="C1515" s="291" t="s">
        <v>3362</v>
      </c>
      <c r="D1515" s="292">
        <v>180000</v>
      </c>
      <c r="E1515" s="292">
        <v>289800</v>
      </c>
      <c r="F1515" s="292">
        <v>818750</v>
      </c>
      <c r="G1515" s="292">
        <v>818750</v>
      </c>
      <c r="H1515" s="292">
        <v>818750</v>
      </c>
      <c r="I1515" s="237"/>
      <c r="J1515" s="237"/>
    </row>
    <row r="1516" spans="1:10" s="83" customFormat="1" ht="15.6" x14ac:dyDescent="0.3">
      <c r="A1516" s="678" t="s">
        <v>365</v>
      </c>
      <c r="B1516" s="678"/>
      <c r="C1516" s="678"/>
      <c r="D1516" s="293">
        <v>1700000</v>
      </c>
      <c r="E1516" s="293">
        <v>3837500</v>
      </c>
      <c r="F1516" s="293">
        <v>12000000</v>
      </c>
      <c r="G1516" s="293">
        <v>12000000</v>
      </c>
      <c r="H1516" s="293">
        <f>SUM(H1506:H1515)</f>
        <v>10400000</v>
      </c>
      <c r="I1516" s="237"/>
      <c r="J1516" s="237"/>
    </row>
    <row r="1517" spans="1:10" s="83" customFormat="1" ht="15.6" x14ac:dyDescent="0.3">
      <c r="A1517" s="288">
        <v>16</v>
      </c>
      <c r="B1517" s="288">
        <v>12400700100</v>
      </c>
      <c r="C1517" s="677" t="s">
        <v>3029</v>
      </c>
      <c r="D1517" s="677"/>
      <c r="E1517" s="677"/>
      <c r="F1517" s="677"/>
      <c r="G1517" s="677"/>
      <c r="H1517" s="677"/>
      <c r="I1517" s="237"/>
      <c r="J1517" s="237"/>
    </row>
    <row r="1518" spans="1:10" s="83" customFormat="1" ht="15.6" x14ac:dyDescent="0.3">
      <c r="A1518" s="290">
        <v>1</v>
      </c>
      <c r="B1518" s="290">
        <v>22020102</v>
      </c>
      <c r="C1518" s="291" t="s">
        <v>3349</v>
      </c>
      <c r="D1518" s="292">
        <v>636393</v>
      </c>
      <c r="E1518" s="292">
        <v>522600</v>
      </c>
      <c r="F1518" s="292">
        <v>1500000</v>
      </c>
      <c r="G1518" s="292">
        <v>3500000</v>
      </c>
      <c r="H1518" s="292">
        <v>2900000</v>
      </c>
      <c r="I1518" s="237"/>
      <c r="J1518" s="237"/>
    </row>
    <row r="1519" spans="1:10" s="83" customFormat="1" ht="15.6" x14ac:dyDescent="0.3">
      <c r="A1519" s="290">
        <v>2</v>
      </c>
      <c r="B1519" s="290">
        <v>22020201</v>
      </c>
      <c r="C1519" s="291" t="s">
        <v>3363</v>
      </c>
      <c r="D1519" s="292">
        <v>114611</v>
      </c>
      <c r="E1519" s="292">
        <v>59000</v>
      </c>
      <c r="F1519" s="292">
        <v>400000</v>
      </c>
      <c r="G1519" s="292">
        <v>120000</v>
      </c>
      <c r="H1519" s="292">
        <v>120000</v>
      </c>
      <c r="I1519" s="237"/>
      <c r="J1519" s="237"/>
    </row>
    <row r="1520" spans="1:10" s="83" customFormat="1" ht="15.6" x14ac:dyDescent="0.3">
      <c r="A1520" s="290">
        <v>3</v>
      </c>
      <c r="B1520" s="290">
        <v>22020202</v>
      </c>
      <c r="C1520" s="291" t="s">
        <v>3350</v>
      </c>
      <c r="D1520" s="292">
        <v>95082.9</v>
      </c>
      <c r="E1520" s="292">
        <v>57699.79</v>
      </c>
      <c r="F1520" s="292">
        <v>250000</v>
      </c>
      <c r="G1520" s="292">
        <v>100000</v>
      </c>
      <c r="H1520" s="292">
        <v>100000</v>
      </c>
      <c r="I1520" s="237"/>
      <c r="J1520" s="237"/>
    </row>
    <row r="1521" spans="1:10" s="83" customFormat="1" ht="16.8" x14ac:dyDescent="0.3">
      <c r="A1521" s="290">
        <v>4</v>
      </c>
      <c r="B1521" s="290">
        <v>22020301</v>
      </c>
      <c r="C1521" s="291" t="s">
        <v>3352</v>
      </c>
      <c r="D1521" s="292">
        <v>109674.5</v>
      </c>
      <c r="E1521" s="292">
        <v>96000.21</v>
      </c>
      <c r="F1521" s="292">
        <v>200000</v>
      </c>
      <c r="G1521" s="292">
        <v>250000</v>
      </c>
      <c r="H1521" s="292">
        <v>250000</v>
      </c>
      <c r="I1521" s="237"/>
      <c r="J1521" s="237"/>
    </row>
    <row r="1522" spans="1:10" s="83" customFormat="1" ht="15.6" x14ac:dyDescent="0.3">
      <c r="A1522" s="290">
        <v>5</v>
      </c>
      <c r="B1522" s="290">
        <v>22020305</v>
      </c>
      <c r="C1522" s="291" t="s">
        <v>3355</v>
      </c>
      <c r="D1522" s="295">
        <v>0</v>
      </c>
      <c r="E1522" s="295">
        <v>0</v>
      </c>
      <c r="F1522" s="295">
        <v>0</v>
      </c>
      <c r="G1522" s="295">
        <v>0</v>
      </c>
      <c r="H1522" s="295">
        <v>0</v>
      </c>
      <c r="I1522" s="237"/>
      <c r="J1522" s="237"/>
    </row>
    <row r="1523" spans="1:10" s="83" customFormat="1" ht="16.8" x14ac:dyDescent="0.3">
      <c r="A1523" s="290">
        <v>6</v>
      </c>
      <c r="B1523" s="290">
        <v>22020401</v>
      </c>
      <c r="C1523" s="291" t="s">
        <v>3356</v>
      </c>
      <c r="D1523" s="292">
        <v>646731.6</v>
      </c>
      <c r="E1523" s="292">
        <v>694855</v>
      </c>
      <c r="F1523" s="292">
        <v>2000000</v>
      </c>
      <c r="G1523" s="292">
        <v>3230000</v>
      </c>
      <c r="H1523" s="292">
        <v>1030000</v>
      </c>
      <c r="I1523" s="237"/>
      <c r="J1523" s="237"/>
    </row>
    <row r="1524" spans="1:10" s="83" customFormat="1" ht="15.6" x14ac:dyDescent="0.3">
      <c r="A1524" s="290">
        <v>7</v>
      </c>
      <c r="B1524" s="290">
        <v>22020402</v>
      </c>
      <c r="C1524" s="291" t="s">
        <v>3366</v>
      </c>
      <c r="D1524" s="292">
        <v>143419</v>
      </c>
      <c r="E1524" s="292">
        <v>237050</v>
      </c>
      <c r="F1524" s="292">
        <v>350000</v>
      </c>
      <c r="G1524" s="292">
        <v>300000</v>
      </c>
      <c r="H1524" s="292">
        <v>300000</v>
      </c>
      <c r="I1524" s="237"/>
      <c r="J1524" s="237"/>
    </row>
    <row r="1525" spans="1:10" s="83" customFormat="1" ht="15.6" x14ac:dyDescent="0.3">
      <c r="A1525" s="290">
        <v>8</v>
      </c>
      <c r="B1525" s="290">
        <v>22020501</v>
      </c>
      <c r="C1525" s="291" t="s">
        <v>3370</v>
      </c>
      <c r="D1525" s="292">
        <v>254088</v>
      </c>
      <c r="E1525" s="292">
        <v>82795</v>
      </c>
      <c r="F1525" s="292">
        <v>700000</v>
      </c>
      <c r="G1525" s="292">
        <v>2500000</v>
      </c>
      <c r="H1525" s="292">
        <v>500000</v>
      </c>
      <c r="I1525" s="237"/>
      <c r="J1525" s="237"/>
    </row>
    <row r="1526" spans="1:10" s="83" customFormat="1" ht="15.6" x14ac:dyDescent="0.3">
      <c r="A1526" s="678" t="s">
        <v>365</v>
      </c>
      <c r="B1526" s="678"/>
      <c r="C1526" s="678"/>
      <c r="D1526" s="293">
        <v>2000000</v>
      </c>
      <c r="E1526" s="293">
        <v>1750000</v>
      </c>
      <c r="F1526" s="293">
        <v>5400000</v>
      </c>
      <c r="G1526" s="293">
        <v>10000000</v>
      </c>
      <c r="H1526" s="293">
        <f>SUM(H1518:H1525)</f>
        <v>5200000</v>
      </c>
      <c r="I1526" s="237"/>
      <c r="J1526" s="237"/>
    </row>
    <row r="1527" spans="1:10" s="83" customFormat="1" ht="15.6" x14ac:dyDescent="0.3">
      <c r="A1527" s="288">
        <v>17</v>
      </c>
      <c r="B1527" s="288">
        <v>12500100100</v>
      </c>
      <c r="C1527" s="677" t="s">
        <v>1825</v>
      </c>
      <c r="D1527" s="677"/>
      <c r="E1527" s="677"/>
      <c r="F1527" s="677"/>
      <c r="G1527" s="677"/>
      <c r="H1527" s="677"/>
      <c r="I1527" s="237"/>
      <c r="J1527" s="237"/>
    </row>
    <row r="1528" spans="1:10" s="83" customFormat="1" ht="15.6" x14ac:dyDescent="0.3">
      <c r="A1528" s="290">
        <v>1</v>
      </c>
      <c r="B1528" s="290">
        <v>22020102</v>
      </c>
      <c r="C1528" s="291" t="s">
        <v>3349</v>
      </c>
      <c r="D1528" s="292">
        <v>11652000</v>
      </c>
      <c r="E1528" s="292">
        <v>11472000</v>
      </c>
      <c r="F1528" s="292">
        <v>12000000</v>
      </c>
      <c r="G1528" s="292">
        <v>12000000</v>
      </c>
      <c r="H1528" s="292">
        <v>12000000</v>
      </c>
      <c r="I1528" s="237"/>
      <c r="J1528" s="237"/>
    </row>
    <row r="1529" spans="1:10" s="83" customFormat="1" ht="15.6" x14ac:dyDescent="0.3">
      <c r="A1529" s="290">
        <v>2</v>
      </c>
      <c r="B1529" s="290">
        <v>22020201</v>
      </c>
      <c r="C1529" s="291" t="s">
        <v>3363</v>
      </c>
      <c r="D1529" s="295">
        <v>0</v>
      </c>
      <c r="E1529" s="295">
        <v>0</v>
      </c>
      <c r="F1529" s="292">
        <v>1000000</v>
      </c>
      <c r="G1529" s="292">
        <v>1000000</v>
      </c>
      <c r="H1529" s="292">
        <v>1000000</v>
      </c>
      <c r="I1529" s="237"/>
      <c r="J1529" s="237"/>
    </row>
    <row r="1530" spans="1:10" s="83" customFormat="1" ht="15.6" x14ac:dyDescent="0.3">
      <c r="A1530" s="290">
        <v>3</v>
      </c>
      <c r="B1530" s="290">
        <v>22020202</v>
      </c>
      <c r="C1530" s="291" t="s">
        <v>3350</v>
      </c>
      <c r="D1530" s="292">
        <v>1540000</v>
      </c>
      <c r="E1530" s="292">
        <v>2876000</v>
      </c>
      <c r="F1530" s="292">
        <v>3000000</v>
      </c>
      <c r="G1530" s="292">
        <v>3000000</v>
      </c>
      <c r="H1530" s="292">
        <v>3000000</v>
      </c>
      <c r="I1530" s="237"/>
      <c r="J1530" s="237"/>
    </row>
    <row r="1531" spans="1:10" s="83" customFormat="1" ht="16.8" x14ac:dyDescent="0.3">
      <c r="A1531" s="290">
        <v>4</v>
      </c>
      <c r="B1531" s="290">
        <v>22020301</v>
      </c>
      <c r="C1531" s="291" t="s">
        <v>3352</v>
      </c>
      <c r="D1531" s="292">
        <v>2720000</v>
      </c>
      <c r="E1531" s="292">
        <v>7260000</v>
      </c>
      <c r="F1531" s="292">
        <v>8000000</v>
      </c>
      <c r="G1531" s="292">
        <v>8000000</v>
      </c>
      <c r="H1531" s="292">
        <v>8000000</v>
      </c>
      <c r="I1531" s="237"/>
      <c r="J1531" s="237"/>
    </row>
    <row r="1532" spans="1:10" s="83" customFormat="1" ht="15.6" x14ac:dyDescent="0.3">
      <c r="A1532" s="290">
        <v>5</v>
      </c>
      <c r="B1532" s="290">
        <v>22020305</v>
      </c>
      <c r="C1532" s="291" t="s">
        <v>3355</v>
      </c>
      <c r="D1532" s="292">
        <v>648000</v>
      </c>
      <c r="E1532" s="292">
        <v>862000</v>
      </c>
      <c r="F1532" s="292">
        <v>2000000</v>
      </c>
      <c r="G1532" s="292">
        <v>2000000</v>
      </c>
      <c r="H1532" s="292">
        <v>2000000</v>
      </c>
      <c r="I1532" s="237"/>
      <c r="J1532" s="237"/>
    </row>
    <row r="1533" spans="1:10" s="83" customFormat="1" ht="16.8" x14ac:dyDescent="0.3">
      <c r="A1533" s="290">
        <v>6</v>
      </c>
      <c r="B1533" s="290">
        <v>22020401</v>
      </c>
      <c r="C1533" s="291" t="s">
        <v>3356</v>
      </c>
      <c r="D1533" s="292">
        <v>2288000</v>
      </c>
      <c r="E1533" s="292">
        <v>1462000</v>
      </c>
      <c r="F1533" s="292">
        <v>3000000</v>
      </c>
      <c r="G1533" s="292">
        <v>3000000</v>
      </c>
      <c r="H1533" s="292">
        <v>3000000</v>
      </c>
      <c r="I1533" s="237"/>
      <c r="J1533" s="237"/>
    </row>
    <row r="1534" spans="1:10" s="83" customFormat="1" ht="15.6" x14ac:dyDescent="0.3">
      <c r="A1534" s="290">
        <v>7</v>
      </c>
      <c r="B1534" s="290">
        <v>22020402</v>
      </c>
      <c r="C1534" s="291" t="s">
        <v>3366</v>
      </c>
      <c r="D1534" s="292">
        <v>1200000</v>
      </c>
      <c r="E1534" s="292">
        <v>1128000</v>
      </c>
      <c r="F1534" s="292">
        <v>1500000</v>
      </c>
      <c r="G1534" s="292">
        <v>1500000</v>
      </c>
      <c r="H1534" s="292">
        <v>1500000</v>
      </c>
      <c r="I1534" s="237"/>
      <c r="J1534" s="237"/>
    </row>
    <row r="1535" spans="1:10" s="83" customFormat="1" ht="15.6" x14ac:dyDescent="0.3">
      <c r="A1535" s="290">
        <v>8</v>
      </c>
      <c r="B1535" s="290">
        <v>22020501</v>
      </c>
      <c r="C1535" s="291" t="s">
        <v>3370</v>
      </c>
      <c r="D1535" s="292">
        <v>1300000</v>
      </c>
      <c r="E1535" s="292">
        <v>2070000</v>
      </c>
      <c r="F1535" s="292">
        <v>4500000</v>
      </c>
      <c r="G1535" s="292">
        <v>4500000</v>
      </c>
      <c r="H1535" s="292">
        <v>4500000</v>
      </c>
      <c r="I1535" s="237"/>
      <c r="J1535" s="237"/>
    </row>
    <row r="1536" spans="1:10" s="83" customFormat="1" ht="15.6" x14ac:dyDescent="0.3">
      <c r="A1536" s="290">
        <v>9</v>
      </c>
      <c r="B1536" s="290">
        <v>22021001</v>
      </c>
      <c r="C1536" s="291" t="s">
        <v>3360</v>
      </c>
      <c r="D1536" s="292">
        <v>4740000</v>
      </c>
      <c r="E1536" s="292">
        <v>4095000</v>
      </c>
      <c r="F1536" s="292">
        <v>6000000</v>
      </c>
      <c r="G1536" s="292">
        <v>6000000</v>
      </c>
      <c r="H1536" s="292">
        <v>2600000</v>
      </c>
      <c r="I1536" s="237"/>
      <c r="J1536" s="237"/>
    </row>
    <row r="1537" spans="1:10" s="83" customFormat="1" ht="15.6" x14ac:dyDescent="0.3">
      <c r="A1537" s="290">
        <v>10</v>
      </c>
      <c r="B1537" s="290">
        <v>22021007</v>
      </c>
      <c r="C1537" s="291" t="s">
        <v>3362</v>
      </c>
      <c r="D1537" s="292">
        <v>5612000</v>
      </c>
      <c r="E1537" s="292">
        <v>3875000</v>
      </c>
      <c r="F1537" s="292">
        <v>7000000</v>
      </c>
      <c r="G1537" s="292">
        <v>7000000</v>
      </c>
      <c r="H1537" s="292">
        <v>4000000</v>
      </c>
      <c r="I1537" s="237"/>
      <c r="J1537" s="237"/>
    </row>
    <row r="1538" spans="1:10" s="83" customFormat="1" ht="15.6" x14ac:dyDescent="0.3">
      <c r="A1538" s="678" t="s">
        <v>365</v>
      </c>
      <c r="B1538" s="678"/>
      <c r="C1538" s="678"/>
      <c r="D1538" s="293">
        <v>31700000</v>
      </c>
      <c r="E1538" s="293">
        <v>35100000</v>
      </c>
      <c r="F1538" s="293">
        <v>48000000</v>
      </c>
      <c r="G1538" s="293">
        <v>48000000</v>
      </c>
      <c r="H1538" s="293">
        <f>SUM(H1528:H1537)</f>
        <v>41600000</v>
      </c>
      <c r="I1538" s="237"/>
      <c r="J1538" s="237"/>
    </row>
    <row r="1539" spans="1:10" s="83" customFormat="1" ht="15.6" x14ac:dyDescent="0.3">
      <c r="A1539" s="288">
        <v>18</v>
      </c>
      <c r="B1539" s="288">
        <v>12500100300</v>
      </c>
      <c r="C1539" s="677" t="s">
        <v>3019</v>
      </c>
      <c r="D1539" s="677"/>
      <c r="E1539" s="677"/>
      <c r="F1539" s="677"/>
      <c r="G1539" s="677"/>
      <c r="H1539" s="677"/>
      <c r="I1539" s="237"/>
      <c r="J1539" s="237"/>
    </row>
    <row r="1540" spans="1:10" s="83" customFormat="1" ht="15.6" x14ac:dyDescent="0.3">
      <c r="A1540" s="290">
        <v>1</v>
      </c>
      <c r="B1540" s="290">
        <v>22020101</v>
      </c>
      <c r="C1540" s="291" t="s">
        <v>3387</v>
      </c>
      <c r="D1540" s="292">
        <v>1058000</v>
      </c>
      <c r="E1540" s="292">
        <v>1198000</v>
      </c>
      <c r="F1540" s="292">
        <v>1200000</v>
      </c>
      <c r="G1540" s="292">
        <v>1200000</v>
      </c>
      <c r="H1540" s="292">
        <v>670000</v>
      </c>
      <c r="I1540" s="237"/>
      <c r="J1540" s="237"/>
    </row>
    <row r="1541" spans="1:10" s="83" customFormat="1" ht="15.6" x14ac:dyDescent="0.3">
      <c r="A1541" s="290">
        <v>2</v>
      </c>
      <c r="B1541" s="290">
        <v>22020201</v>
      </c>
      <c r="C1541" s="291" t="s">
        <v>3363</v>
      </c>
      <c r="D1541" s="295">
        <v>0</v>
      </c>
      <c r="E1541" s="295">
        <v>0</v>
      </c>
      <c r="F1541" s="292">
        <v>300000</v>
      </c>
      <c r="G1541" s="292">
        <v>350000</v>
      </c>
      <c r="H1541" s="292">
        <v>150000</v>
      </c>
      <c r="I1541" s="237"/>
      <c r="J1541" s="237"/>
    </row>
    <row r="1542" spans="1:10" s="83" customFormat="1" ht="15.6" x14ac:dyDescent="0.3">
      <c r="A1542" s="290">
        <v>3</v>
      </c>
      <c r="B1542" s="290">
        <v>22020202</v>
      </c>
      <c r="C1542" s="291" t="s">
        <v>3350</v>
      </c>
      <c r="D1542" s="292">
        <v>146000</v>
      </c>
      <c r="E1542" s="292">
        <v>108000</v>
      </c>
      <c r="F1542" s="292">
        <v>150000</v>
      </c>
      <c r="G1542" s="292">
        <v>150000</v>
      </c>
      <c r="H1542" s="292">
        <v>120000</v>
      </c>
      <c r="I1542" s="237"/>
      <c r="J1542" s="237"/>
    </row>
    <row r="1543" spans="1:10" s="83" customFormat="1" ht="16.8" x14ac:dyDescent="0.3">
      <c r="A1543" s="290">
        <v>4</v>
      </c>
      <c r="B1543" s="290">
        <v>22020301</v>
      </c>
      <c r="C1543" s="291" t="s">
        <v>3352</v>
      </c>
      <c r="D1543" s="292">
        <v>459000</v>
      </c>
      <c r="E1543" s="292">
        <v>468000</v>
      </c>
      <c r="F1543" s="292">
        <v>650000</v>
      </c>
      <c r="G1543" s="292">
        <v>600000</v>
      </c>
      <c r="H1543" s="292">
        <v>380000</v>
      </c>
      <c r="I1543" s="237"/>
      <c r="J1543" s="237"/>
    </row>
    <row r="1544" spans="1:10" s="83" customFormat="1" ht="15.6" x14ac:dyDescent="0.3">
      <c r="A1544" s="290">
        <v>5</v>
      </c>
      <c r="B1544" s="290">
        <v>22020305</v>
      </c>
      <c r="C1544" s="291" t="s">
        <v>3355</v>
      </c>
      <c r="D1544" s="292">
        <v>512000</v>
      </c>
      <c r="E1544" s="292">
        <v>289000</v>
      </c>
      <c r="F1544" s="292">
        <v>600000</v>
      </c>
      <c r="G1544" s="292">
        <v>300000</v>
      </c>
      <c r="H1544" s="292">
        <v>300000</v>
      </c>
      <c r="I1544" s="237"/>
      <c r="J1544" s="237"/>
    </row>
    <row r="1545" spans="1:10" s="83" customFormat="1" ht="16.8" x14ac:dyDescent="0.3">
      <c r="A1545" s="290">
        <v>6</v>
      </c>
      <c r="B1545" s="290">
        <v>22020401</v>
      </c>
      <c r="C1545" s="291" t="s">
        <v>3356</v>
      </c>
      <c r="D1545" s="292">
        <v>352000</v>
      </c>
      <c r="E1545" s="292">
        <v>354000</v>
      </c>
      <c r="F1545" s="292">
        <v>400000</v>
      </c>
      <c r="G1545" s="292">
        <v>400000</v>
      </c>
      <c r="H1545" s="292">
        <v>300000</v>
      </c>
      <c r="I1545" s="237"/>
      <c r="J1545" s="237"/>
    </row>
    <row r="1546" spans="1:10" s="83" customFormat="1" ht="15.6" x14ac:dyDescent="0.3">
      <c r="A1546" s="290">
        <v>7</v>
      </c>
      <c r="B1546" s="290">
        <v>22020402</v>
      </c>
      <c r="C1546" s="291" t="s">
        <v>3366</v>
      </c>
      <c r="D1546" s="292">
        <v>188000</v>
      </c>
      <c r="E1546" s="292">
        <v>176000</v>
      </c>
      <c r="F1546" s="292">
        <v>200000</v>
      </c>
      <c r="G1546" s="292">
        <v>200000</v>
      </c>
      <c r="H1546" s="292">
        <v>180000</v>
      </c>
      <c r="I1546" s="237"/>
      <c r="J1546" s="237"/>
    </row>
    <row r="1547" spans="1:10" s="83" customFormat="1" ht="15.6" x14ac:dyDescent="0.3">
      <c r="A1547" s="290">
        <v>8</v>
      </c>
      <c r="B1547" s="290">
        <v>22020501</v>
      </c>
      <c r="C1547" s="291" t="s">
        <v>3370</v>
      </c>
      <c r="D1547" s="292">
        <v>458000</v>
      </c>
      <c r="E1547" s="292">
        <v>468000</v>
      </c>
      <c r="F1547" s="292">
        <v>500000</v>
      </c>
      <c r="G1547" s="292">
        <v>200000</v>
      </c>
      <c r="H1547" s="292">
        <v>200000</v>
      </c>
      <c r="I1547" s="237"/>
      <c r="J1547" s="237"/>
    </row>
    <row r="1548" spans="1:10" s="83" customFormat="1" ht="15.6" x14ac:dyDescent="0.3">
      <c r="A1548" s="290">
        <v>9</v>
      </c>
      <c r="B1548" s="290">
        <v>22021001</v>
      </c>
      <c r="C1548" s="291" t="s">
        <v>3360</v>
      </c>
      <c r="D1548" s="292">
        <v>123000</v>
      </c>
      <c r="E1548" s="292">
        <v>336000</v>
      </c>
      <c r="F1548" s="292">
        <v>500000</v>
      </c>
      <c r="G1548" s="292">
        <v>600000</v>
      </c>
      <c r="H1548" s="292">
        <v>300000</v>
      </c>
      <c r="I1548" s="237"/>
      <c r="J1548" s="237"/>
    </row>
    <row r="1549" spans="1:10" s="83" customFormat="1" ht="15.6" x14ac:dyDescent="0.3">
      <c r="A1549" s="678" t="s">
        <v>365</v>
      </c>
      <c r="B1549" s="678"/>
      <c r="C1549" s="678"/>
      <c r="D1549" s="293">
        <v>3296000</v>
      </c>
      <c r="E1549" s="293">
        <v>3397000</v>
      </c>
      <c r="F1549" s="293">
        <v>4500000</v>
      </c>
      <c r="G1549" s="293">
        <v>4000000</v>
      </c>
      <c r="H1549" s="293">
        <f>SUM(H1540:H1548)</f>
        <v>2600000</v>
      </c>
      <c r="I1549" s="237"/>
      <c r="J1549" s="237"/>
    </row>
    <row r="1550" spans="1:10" s="83" customFormat="1" ht="15.6" x14ac:dyDescent="0.3">
      <c r="A1550" s="288">
        <v>19</v>
      </c>
      <c r="B1550" s="288">
        <v>12500600100</v>
      </c>
      <c r="C1550" s="677" t="s">
        <v>2536</v>
      </c>
      <c r="D1550" s="677"/>
      <c r="E1550" s="677"/>
      <c r="F1550" s="677"/>
      <c r="G1550" s="677"/>
      <c r="H1550" s="677"/>
      <c r="I1550" s="237"/>
      <c r="J1550" s="237"/>
    </row>
    <row r="1551" spans="1:10" s="83" customFormat="1" ht="15.6" x14ac:dyDescent="0.3">
      <c r="A1551" s="290">
        <v>1</v>
      </c>
      <c r="B1551" s="290">
        <v>22020102</v>
      </c>
      <c r="C1551" s="291" t="s">
        <v>3349</v>
      </c>
      <c r="D1551" s="292">
        <v>1200000</v>
      </c>
      <c r="E1551" s="292">
        <v>1300000</v>
      </c>
      <c r="F1551" s="292">
        <v>2000000</v>
      </c>
      <c r="G1551" s="292">
        <v>2500000</v>
      </c>
      <c r="H1551" s="292">
        <v>2000000</v>
      </c>
      <c r="I1551" s="237"/>
      <c r="J1551" s="237"/>
    </row>
    <row r="1552" spans="1:10" s="83" customFormat="1" ht="15.6" x14ac:dyDescent="0.3">
      <c r="A1552" s="290">
        <v>2</v>
      </c>
      <c r="B1552" s="290">
        <v>22020201</v>
      </c>
      <c r="C1552" s="291" t="s">
        <v>3363</v>
      </c>
      <c r="D1552" s="292">
        <v>155750</v>
      </c>
      <c r="E1552" s="292">
        <v>300000</v>
      </c>
      <c r="F1552" s="292">
        <v>200000</v>
      </c>
      <c r="G1552" s="292">
        <v>600000</v>
      </c>
      <c r="H1552" s="292">
        <v>800000</v>
      </c>
      <c r="I1552" s="237"/>
      <c r="J1552" s="237"/>
    </row>
    <row r="1553" spans="1:10" s="83" customFormat="1" ht="15.6" x14ac:dyDescent="0.3">
      <c r="A1553" s="290">
        <v>3</v>
      </c>
      <c r="B1553" s="290">
        <v>22020202</v>
      </c>
      <c r="C1553" s="291" t="s">
        <v>3350</v>
      </c>
      <c r="D1553" s="292">
        <v>155750</v>
      </c>
      <c r="E1553" s="292">
        <v>300000</v>
      </c>
      <c r="F1553" s="292">
        <v>200000</v>
      </c>
      <c r="G1553" s="292">
        <v>500000</v>
      </c>
      <c r="H1553" s="292">
        <v>500000</v>
      </c>
      <c r="I1553" s="237"/>
      <c r="J1553" s="237"/>
    </row>
    <row r="1554" spans="1:10" s="83" customFormat="1" ht="16.8" x14ac:dyDescent="0.3">
      <c r="A1554" s="290">
        <v>4</v>
      </c>
      <c r="B1554" s="290">
        <v>22020301</v>
      </c>
      <c r="C1554" s="291" t="s">
        <v>3352</v>
      </c>
      <c r="D1554" s="292">
        <v>534000</v>
      </c>
      <c r="E1554" s="292">
        <v>700000</v>
      </c>
      <c r="F1554" s="292">
        <v>1000000</v>
      </c>
      <c r="G1554" s="292">
        <v>1200000</v>
      </c>
      <c r="H1554" s="292">
        <v>1000000</v>
      </c>
      <c r="I1554" s="237"/>
      <c r="J1554" s="237"/>
    </row>
    <row r="1555" spans="1:10" s="83" customFormat="1" ht="15.6" x14ac:dyDescent="0.3">
      <c r="A1555" s="290">
        <v>5</v>
      </c>
      <c r="B1555" s="290">
        <v>22020305</v>
      </c>
      <c r="C1555" s="291" t="s">
        <v>3355</v>
      </c>
      <c r="D1555" s="292">
        <v>356000</v>
      </c>
      <c r="E1555" s="292">
        <v>450000</v>
      </c>
      <c r="F1555" s="292">
        <v>500000</v>
      </c>
      <c r="G1555" s="292">
        <v>700000</v>
      </c>
      <c r="H1555" s="292">
        <v>700000</v>
      </c>
      <c r="I1555" s="237"/>
      <c r="J1555" s="237"/>
    </row>
    <row r="1556" spans="1:10" s="83" customFormat="1" ht="16.8" x14ac:dyDescent="0.3">
      <c r="A1556" s="290">
        <v>6</v>
      </c>
      <c r="B1556" s="290">
        <v>22020401</v>
      </c>
      <c r="C1556" s="291" t="s">
        <v>3356</v>
      </c>
      <c r="D1556" s="292">
        <v>767500</v>
      </c>
      <c r="E1556" s="292">
        <v>800000</v>
      </c>
      <c r="F1556" s="292">
        <v>1200000</v>
      </c>
      <c r="G1556" s="292">
        <v>1500000</v>
      </c>
      <c r="H1556" s="292">
        <v>1800000</v>
      </c>
      <c r="I1556" s="237"/>
      <c r="J1556" s="237"/>
    </row>
    <row r="1557" spans="1:10" s="83" customFormat="1" ht="15.6" x14ac:dyDescent="0.3">
      <c r="A1557" s="290">
        <v>7</v>
      </c>
      <c r="B1557" s="290">
        <v>22020402</v>
      </c>
      <c r="C1557" s="291" t="s">
        <v>3366</v>
      </c>
      <c r="D1557" s="292">
        <v>133500</v>
      </c>
      <c r="E1557" s="292">
        <v>400000</v>
      </c>
      <c r="F1557" s="292">
        <v>800000</v>
      </c>
      <c r="G1557" s="292">
        <v>700000</v>
      </c>
      <c r="H1557" s="292">
        <v>800000</v>
      </c>
      <c r="I1557" s="237"/>
      <c r="J1557" s="237"/>
    </row>
    <row r="1558" spans="1:10" s="83" customFormat="1" ht="15.6" x14ac:dyDescent="0.3">
      <c r="A1558" s="290">
        <v>8</v>
      </c>
      <c r="B1558" s="290">
        <v>22020501</v>
      </c>
      <c r="C1558" s="291" t="s">
        <v>3370</v>
      </c>
      <c r="D1558" s="292">
        <v>2225000</v>
      </c>
      <c r="E1558" s="292">
        <v>2250000</v>
      </c>
      <c r="F1558" s="292">
        <v>4500000</v>
      </c>
      <c r="G1558" s="292">
        <v>4500000</v>
      </c>
      <c r="H1558" s="292">
        <v>3000000</v>
      </c>
      <c r="I1558" s="237"/>
      <c r="J1558" s="237"/>
    </row>
    <row r="1559" spans="1:10" s="83" customFormat="1" ht="15.6" x14ac:dyDescent="0.3">
      <c r="A1559" s="290">
        <v>9</v>
      </c>
      <c r="B1559" s="290">
        <v>22020712</v>
      </c>
      <c r="C1559" s="291" t="s">
        <v>3381</v>
      </c>
      <c r="D1559" s="292">
        <v>382000</v>
      </c>
      <c r="E1559" s="292">
        <v>400000</v>
      </c>
      <c r="F1559" s="292">
        <v>600000</v>
      </c>
      <c r="G1559" s="292">
        <v>600000</v>
      </c>
      <c r="H1559" s="292">
        <v>600000</v>
      </c>
      <c r="I1559" s="237"/>
      <c r="J1559" s="237"/>
    </row>
    <row r="1560" spans="1:10" s="83" customFormat="1" ht="15.6" x14ac:dyDescent="0.3">
      <c r="A1560" s="290">
        <v>10</v>
      </c>
      <c r="B1560" s="290">
        <v>22021001</v>
      </c>
      <c r="C1560" s="291" t="s">
        <v>3360</v>
      </c>
      <c r="D1560" s="292">
        <v>578500</v>
      </c>
      <c r="E1560" s="292">
        <v>250000</v>
      </c>
      <c r="F1560" s="292">
        <v>500000</v>
      </c>
      <c r="G1560" s="292">
        <v>600000</v>
      </c>
      <c r="H1560" s="292">
        <v>600000</v>
      </c>
      <c r="I1560" s="237"/>
      <c r="J1560" s="237"/>
    </row>
    <row r="1561" spans="1:10" s="83" customFormat="1" ht="15.6" x14ac:dyDescent="0.3">
      <c r="A1561" s="290">
        <v>11</v>
      </c>
      <c r="B1561" s="290">
        <v>22021007</v>
      </c>
      <c r="C1561" s="291" t="s">
        <v>3362</v>
      </c>
      <c r="D1561" s="292">
        <v>712000</v>
      </c>
      <c r="E1561" s="292">
        <v>250000</v>
      </c>
      <c r="F1561" s="292">
        <v>500000</v>
      </c>
      <c r="G1561" s="292">
        <v>600000</v>
      </c>
      <c r="H1561" s="292">
        <v>600000</v>
      </c>
      <c r="I1561" s="237"/>
      <c r="J1561" s="237"/>
    </row>
    <row r="1562" spans="1:10" s="83" customFormat="1" ht="15.6" x14ac:dyDescent="0.3">
      <c r="A1562" s="678" t="s">
        <v>365</v>
      </c>
      <c r="B1562" s="678"/>
      <c r="C1562" s="678"/>
      <c r="D1562" s="293">
        <v>7200000</v>
      </c>
      <c r="E1562" s="293">
        <v>7400000</v>
      </c>
      <c r="F1562" s="293">
        <v>12000000</v>
      </c>
      <c r="G1562" s="293">
        <v>14000000</v>
      </c>
      <c r="H1562" s="293">
        <f>SUM(H1551:H1561)</f>
        <v>12400000</v>
      </c>
      <c r="I1562" s="237"/>
      <c r="J1562" s="237"/>
    </row>
    <row r="1563" spans="1:10" s="83" customFormat="1" ht="15.6" x14ac:dyDescent="0.3">
      <c r="A1563" s="288">
        <v>20</v>
      </c>
      <c r="B1563" s="288">
        <v>12500700100</v>
      </c>
      <c r="C1563" s="677" t="s">
        <v>1748</v>
      </c>
      <c r="D1563" s="677"/>
      <c r="E1563" s="677"/>
      <c r="F1563" s="677"/>
      <c r="G1563" s="677"/>
      <c r="H1563" s="677"/>
      <c r="I1563" s="237"/>
      <c r="J1563" s="237"/>
    </row>
    <row r="1564" spans="1:10" s="83" customFormat="1" ht="15.6" x14ac:dyDescent="0.3">
      <c r="A1564" s="290">
        <v>1</v>
      </c>
      <c r="B1564" s="290">
        <v>22020102</v>
      </c>
      <c r="C1564" s="291" t="s">
        <v>3349</v>
      </c>
      <c r="D1564" s="292">
        <v>5703000</v>
      </c>
      <c r="E1564" s="292">
        <v>9220000</v>
      </c>
      <c r="F1564" s="292">
        <v>10000000</v>
      </c>
      <c r="G1564" s="292">
        <v>12000000</v>
      </c>
      <c r="H1564" s="292">
        <v>9000000</v>
      </c>
      <c r="I1564" s="237"/>
      <c r="J1564" s="237"/>
    </row>
    <row r="1565" spans="1:10" s="83" customFormat="1" ht="15.6" x14ac:dyDescent="0.3">
      <c r="A1565" s="290">
        <v>2</v>
      </c>
      <c r="B1565" s="290">
        <v>22020201</v>
      </c>
      <c r="C1565" s="291" t="s">
        <v>3363</v>
      </c>
      <c r="D1565" s="295">
        <v>0</v>
      </c>
      <c r="E1565" s="295">
        <v>0</v>
      </c>
      <c r="F1565" s="292">
        <v>1400000</v>
      </c>
      <c r="G1565" s="292">
        <v>1000000</v>
      </c>
      <c r="H1565" s="292">
        <v>1000000</v>
      </c>
      <c r="I1565" s="237"/>
      <c r="J1565" s="237"/>
    </row>
    <row r="1566" spans="1:10" s="83" customFormat="1" ht="15.6" x14ac:dyDescent="0.3">
      <c r="A1566" s="290">
        <v>3</v>
      </c>
      <c r="B1566" s="290">
        <v>22020202</v>
      </c>
      <c r="C1566" s="291" t="s">
        <v>3350</v>
      </c>
      <c r="D1566" s="292">
        <v>895000</v>
      </c>
      <c r="E1566" s="292">
        <v>1439000</v>
      </c>
      <c r="F1566" s="292">
        <v>2000000</v>
      </c>
      <c r="G1566" s="292">
        <v>2500000</v>
      </c>
      <c r="H1566" s="292">
        <v>2500000</v>
      </c>
      <c r="I1566" s="237"/>
      <c r="J1566" s="237"/>
    </row>
    <row r="1567" spans="1:10" s="83" customFormat="1" ht="16.8" x14ac:dyDescent="0.3">
      <c r="A1567" s="290">
        <v>4</v>
      </c>
      <c r="B1567" s="290">
        <v>22020301</v>
      </c>
      <c r="C1567" s="291" t="s">
        <v>3352</v>
      </c>
      <c r="D1567" s="292">
        <v>1733000</v>
      </c>
      <c r="E1567" s="292">
        <v>1015000</v>
      </c>
      <c r="F1567" s="292">
        <v>5000000</v>
      </c>
      <c r="G1567" s="292">
        <v>4500000</v>
      </c>
      <c r="H1567" s="292">
        <v>2500000</v>
      </c>
      <c r="I1567" s="237"/>
      <c r="J1567" s="237"/>
    </row>
    <row r="1568" spans="1:10" s="83" customFormat="1" ht="15.6" x14ac:dyDescent="0.3">
      <c r="A1568" s="290">
        <v>5</v>
      </c>
      <c r="B1568" s="290">
        <v>22020305</v>
      </c>
      <c r="C1568" s="291" t="s">
        <v>3355</v>
      </c>
      <c r="D1568" s="292">
        <v>182150</v>
      </c>
      <c r="E1568" s="292">
        <v>554600</v>
      </c>
      <c r="F1568" s="292">
        <v>2200000</v>
      </c>
      <c r="G1568" s="292">
        <v>2000000</v>
      </c>
      <c r="H1568" s="292">
        <v>2000000</v>
      </c>
      <c r="I1568" s="237"/>
      <c r="J1568" s="237"/>
    </row>
    <row r="1569" spans="1:10" s="83" customFormat="1" ht="16.8" x14ac:dyDescent="0.3">
      <c r="A1569" s="290">
        <v>6</v>
      </c>
      <c r="B1569" s="290">
        <v>22020401</v>
      </c>
      <c r="C1569" s="291" t="s">
        <v>3356</v>
      </c>
      <c r="D1569" s="292">
        <v>1845250</v>
      </c>
      <c r="E1569" s="292">
        <v>3506000</v>
      </c>
      <c r="F1569" s="292">
        <v>6000000</v>
      </c>
      <c r="G1569" s="292">
        <v>6000000</v>
      </c>
      <c r="H1569" s="292">
        <v>6000000</v>
      </c>
      <c r="I1569" s="237"/>
      <c r="J1569" s="237"/>
    </row>
    <row r="1570" spans="1:10" s="83" customFormat="1" ht="15.6" x14ac:dyDescent="0.3">
      <c r="A1570" s="290">
        <v>7</v>
      </c>
      <c r="B1570" s="290">
        <v>22020402</v>
      </c>
      <c r="C1570" s="291" t="s">
        <v>3366</v>
      </c>
      <c r="D1570" s="292">
        <v>1805300</v>
      </c>
      <c r="E1570" s="292">
        <v>1781800</v>
      </c>
      <c r="F1570" s="292">
        <v>4500000</v>
      </c>
      <c r="G1570" s="292">
        <v>4500000</v>
      </c>
      <c r="H1570" s="292">
        <v>4500000</v>
      </c>
      <c r="I1570" s="237"/>
      <c r="J1570" s="237"/>
    </row>
    <row r="1571" spans="1:10" s="83" customFormat="1" ht="15.6" x14ac:dyDescent="0.3">
      <c r="A1571" s="290">
        <v>8</v>
      </c>
      <c r="B1571" s="290">
        <v>22020501</v>
      </c>
      <c r="C1571" s="291" t="s">
        <v>3370</v>
      </c>
      <c r="D1571" s="292">
        <v>142000</v>
      </c>
      <c r="E1571" s="292">
        <v>3689100</v>
      </c>
      <c r="F1571" s="292">
        <v>8000000</v>
      </c>
      <c r="G1571" s="292">
        <v>5000000</v>
      </c>
      <c r="H1571" s="292">
        <v>5000000</v>
      </c>
      <c r="I1571" s="237"/>
      <c r="J1571" s="237"/>
    </row>
    <row r="1572" spans="1:10" s="83" customFormat="1" ht="15.6" x14ac:dyDescent="0.3">
      <c r="A1572" s="290">
        <v>9</v>
      </c>
      <c r="B1572" s="290">
        <v>22021007</v>
      </c>
      <c r="C1572" s="291" t="s">
        <v>3362</v>
      </c>
      <c r="D1572" s="292">
        <v>459800</v>
      </c>
      <c r="E1572" s="292">
        <v>1726600</v>
      </c>
      <c r="F1572" s="292">
        <v>2900000</v>
      </c>
      <c r="G1572" s="292">
        <v>4500000</v>
      </c>
      <c r="H1572" s="292">
        <v>3900000</v>
      </c>
      <c r="I1572" s="237"/>
      <c r="J1572" s="237"/>
    </row>
    <row r="1573" spans="1:10" s="83" customFormat="1" ht="15.6" x14ac:dyDescent="0.3">
      <c r="A1573" s="678" t="s">
        <v>365</v>
      </c>
      <c r="B1573" s="678"/>
      <c r="C1573" s="678"/>
      <c r="D1573" s="293">
        <v>12765500</v>
      </c>
      <c r="E1573" s="293">
        <v>22932100</v>
      </c>
      <c r="F1573" s="293">
        <v>42000000</v>
      </c>
      <c r="G1573" s="293">
        <v>42000000</v>
      </c>
      <c r="H1573" s="293">
        <f>SUM(H1564:H1572)</f>
        <v>36400000</v>
      </c>
      <c r="I1573" s="237"/>
      <c r="J1573" s="237"/>
    </row>
    <row r="1574" spans="1:10" s="83" customFormat="1" ht="15.6" x14ac:dyDescent="0.3">
      <c r="A1574" s="288">
        <v>21</v>
      </c>
      <c r="B1574" s="288">
        <v>12500700200</v>
      </c>
      <c r="C1574" s="677" t="s">
        <v>2989</v>
      </c>
      <c r="D1574" s="677"/>
      <c r="E1574" s="677"/>
      <c r="F1574" s="677"/>
      <c r="G1574" s="677"/>
      <c r="H1574" s="677"/>
      <c r="I1574" s="237"/>
      <c r="J1574" s="237"/>
    </row>
    <row r="1575" spans="1:10" s="83" customFormat="1" ht="15.6" x14ac:dyDescent="0.3">
      <c r="A1575" s="290">
        <v>1</v>
      </c>
      <c r="B1575" s="290">
        <v>22020102</v>
      </c>
      <c r="C1575" s="291" t="s">
        <v>3349</v>
      </c>
      <c r="D1575" s="292">
        <v>375000</v>
      </c>
      <c r="E1575" s="292">
        <v>835000</v>
      </c>
      <c r="F1575" s="292">
        <v>1000000</v>
      </c>
      <c r="G1575" s="292">
        <v>1000000</v>
      </c>
      <c r="H1575" s="292">
        <v>400000</v>
      </c>
      <c r="I1575" s="237"/>
      <c r="J1575" s="237"/>
    </row>
    <row r="1576" spans="1:10" s="83" customFormat="1" ht="16.8" x14ac:dyDescent="0.3">
      <c r="A1576" s="290">
        <v>2</v>
      </c>
      <c r="B1576" s="290">
        <v>22020301</v>
      </c>
      <c r="C1576" s="291" t="s">
        <v>3352</v>
      </c>
      <c r="D1576" s="292">
        <v>201000</v>
      </c>
      <c r="E1576" s="292">
        <v>434000</v>
      </c>
      <c r="F1576" s="292">
        <v>550000</v>
      </c>
      <c r="G1576" s="292">
        <v>550000</v>
      </c>
      <c r="H1576" s="292">
        <v>300000</v>
      </c>
      <c r="I1576" s="237"/>
      <c r="J1576" s="237"/>
    </row>
    <row r="1577" spans="1:10" s="83" customFormat="1" ht="15.6" x14ac:dyDescent="0.3">
      <c r="A1577" s="290">
        <v>3</v>
      </c>
      <c r="B1577" s="290">
        <v>22020305</v>
      </c>
      <c r="C1577" s="291" t="s">
        <v>3355</v>
      </c>
      <c r="D1577" s="292">
        <v>177000</v>
      </c>
      <c r="E1577" s="292">
        <v>319600</v>
      </c>
      <c r="F1577" s="292">
        <v>500000</v>
      </c>
      <c r="G1577" s="292">
        <v>500000</v>
      </c>
      <c r="H1577" s="292">
        <v>300000</v>
      </c>
      <c r="I1577" s="237"/>
      <c r="J1577" s="237"/>
    </row>
    <row r="1578" spans="1:10" s="83" customFormat="1" ht="15.6" x14ac:dyDescent="0.3">
      <c r="A1578" s="290">
        <v>4</v>
      </c>
      <c r="B1578" s="290">
        <v>22020402</v>
      </c>
      <c r="C1578" s="291" t="s">
        <v>3366</v>
      </c>
      <c r="D1578" s="292">
        <v>257000</v>
      </c>
      <c r="E1578" s="292">
        <v>249000</v>
      </c>
      <c r="F1578" s="292">
        <v>400000</v>
      </c>
      <c r="G1578" s="292">
        <v>400000</v>
      </c>
      <c r="H1578" s="292">
        <v>200000</v>
      </c>
      <c r="I1578" s="237"/>
      <c r="J1578" s="237"/>
    </row>
    <row r="1579" spans="1:10" s="83" customFormat="1" ht="15.6" x14ac:dyDescent="0.3">
      <c r="A1579" s="290">
        <v>5</v>
      </c>
      <c r="B1579" s="290">
        <v>22020501</v>
      </c>
      <c r="C1579" s="291" t="s">
        <v>3370</v>
      </c>
      <c r="D1579" s="295">
        <v>0</v>
      </c>
      <c r="E1579" s="295">
        <v>0</v>
      </c>
      <c r="F1579" s="292">
        <v>500000</v>
      </c>
      <c r="G1579" s="292">
        <v>500000</v>
      </c>
      <c r="H1579" s="292">
        <v>300000</v>
      </c>
      <c r="I1579" s="237"/>
      <c r="J1579" s="237"/>
    </row>
    <row r="1580" spans="1:10" s="83" customFormat="1" ht="15.6" x14ac:dyDescent="0.3">
      <c r="A1580" s="290">
        <v>6</v>
      </c>
      <c r="B1580" s="290">
        <v>22020712</v>
      </c>
      <c r="C1580" s="291" t="s">
        <v>3381</v>
      </c>
      <c r="D1580" s="292">
        <v>738000</v>
      </c>
      <c r="E1580" s="292">
        <v>223000</v>
      </c>
      <c r="F1580" s="292">
        <v>400000</v>
      </c>
      <c r="G1580" s="292">
        <v>400000</v>
      </c>
      <c r="H1580" s="292">
        <v>200000</v>
      </c>
      <c r="I1580" s="237"/>
      <c r="J1580" s="237"/>
    </row>
    <row r="1581" spans="1:10" s="83" customFormat="1" ht="15.6" x14ac:dyDescent="0.3">
      <c r="A1581" s="290">
        <v>7</v>
      </c>
      <c r="B1581" s="290">
        <v>22021001</v>
      </c>
      <c r="C1581" s="291" t="s">
        <v>3360</v>
      </c>
      <c r="D1581" s="292">
        <v>36000</v>
      </c>
      <c r="E1581" s="292">
        <v>96000</v>
      </c>
      <c r="F1581" s="292">
        <v>350000</v>
      </c>
      <c r="G1581" s="292">
        <v>350000</v>
      </c>
      <c r="H1581" s="292">
        <v>150000</v>
      </c>
      <c r="I1581" s="237"/>
      <c r="J1581" s="237"/>
    </row>
    <row r="1582" spans="1:10" s="83" customFormat="1" ht="15.6" x14ac:dyDescent="0.3">
      <c r="A1582" s="290">
        <v>8</v>
      </c>
      <c r="B1582" s="290">
        <v>22021007</v>
      </c>
      <c r="C1582" s="291" t="s">
        <v>3362</v>
      </c>
      <c r="D1582" s="292">
        <v>16000</v>
      </c>
      <c r="E1582" s="292">
        <v>57000</v>
      </c>
      <c r="F1582" s="292">
        <v>300000</v>
      </c>
      <c r="G1582" s="292">
        <v>300000</v>
      </c>
      <c r="H1582" s="292">
        <v>150000</v>
      </c>
      <c r="I1582" s="237"/>
      <c r="J1582" s="237"/>
    </row>
    <row r="1583" spans="1:10" s="83" customFormat="1" ht="15.6" x14ac:dyDescent="0.3">
      <c r="A1583" s="678" t="s">
        <v>365</v>
      </c>
      <c r="B1583" s="678"/>
      <c r="C1583" s="678"/>
      <c r="D1583" s="293">
        <v>1800000</v>
      </c>
      <c r="E1583" s="293">
        <v>2213600</v>
      </c>
      <c r="F1583" s="293">
        <v>4000000</v>
      </c>
      <c r="G1583" s="293">
        <v>4000000</v>
      </c>
      <c r="H1583" s="293">
        <f>SUM(H1575:H1582)</f>
        <v>2000000</v>
      </c>
      <c r="I1583" s="237"/>
      <c r="J1583" s="237"/>
    </row>
    <row r="1584" spans="1:10" s="83" customFormat="1" ht="15.6" x14ac:dyDescent="0.3">
      <c r="A1584" s="288">
        <v>22</v>
      </c>
      <c r="B1584" s="288">
        <v>12500800100</v>
      </c>
      <c r="C1584" s="677" t="s">
        <v>2567</v>
      </c>
      <c r="D1584" s="677"/>
      <c r="E1584" s="677"/>
      <c r="F1584" s="677"/>
      <c r="G1584" s="677"/>
      <c r="H1584" s="677"/>
      <c r="I1584" s="237"/>
      <c r="J1584" s="237"/>
    </row>
    <row r="1585" spans="1:10" s="83" customFormat="1" ht="15.6" x14ac:dyDescent="0.3">
      <c r="A1585" s="290">
        <v>1</v>
      </c>
      <c r="B1585" s="290">
        <v>22020101</v>
      </c>
      <c r="C1585" s="291" t="s">
        <v>3387</v>
      </c>
      <c r="D1585" s="292">
        <v>3663000</v>
      </c>
      <c r="E1585" s="292">
        <v>6792000</v>
      </c>
      <c r="F1585" s="292">
        <v>10000000</v>
      </c>
      <c r="G1585" s="292">
        <v>10000000</v>
      </c>
      <c r="H1585" s="292">
        <v>10000000</v>
      </c>
      <c r="I1585" s="237"/>
      <c r="J1585" s="237"/>
    </row>
    <row r="1586" spans="1:10" s="83" customFormat="1" ht="15.6" x14ac:dyDescent="0.3">
      <c r="A1586" s="290">
        <v>2</v>
      </c>
      <c r="B1586" s="290">
        <v>22020202</v>
      </c>
      <c r="C1586" s="291" t="s">
        <v>3350</v>
      </c>
      <c r="D1586" s="292">
        <v>315000</v>
      </c>
      <c r="E1586" s="292">
        <v>400000</v>
      </c>
      <c r="F1586" s="292">
        <v>2000000</v>
      </c>
      <c r="G1586" s="292">
        <v>2000000</v>
      </c>
      <c r="H1586" s="292">
        <v>2000000</v>
      </c>
      <c r="I1586" s="237"/>
      <c r="J1586" s="237"/>
    </row>
    <row r="1587" spans="1:10" s="83" customFormat="1" ht="16.8" x14ac:dyDescent="0.3">
      <c r="A1587" s="290">
        <v>3</v>
      </c>
      <c r="B1587" s="290">
        <v>22020301</v>
      </c>
      <c r="C1587" s="291" t="s">
        <v>3352</v>
      </c>
      <c r="D1587" s="292">
        <v>270000</v>
      </c>
      <c r="E1587" s="292">
        <v>850000</v>
      </c>
      <c r="F1587" s="292">
        <v>4500000</v>
      </c>
      <c r="G1587" s="292">
        <v>4500000</v>
      </c>
      <c r="H1587" s="292">
        <v>4500000</v>
      </c>
      <c r="I1587" s="237"/>
      <c r="J1587" s="237"/>
    </row>
    <row r="1588" spans="1:10" s="83" customFormat="1" ht="15.6" x14ac:dyDescent="0.3">
      <c r="A1588" s="290">
        <v>4</v>
      </c>
      <c r="B1588" s="290">
        <v>22020305</v>
      </c>
      <c r="C1588" s="291" t="s">
        <v>3355</v>
      </c>
      <c r="D1588" s="292">
        <v>62500</v>
      </c>
      <c r="E1588" s="292">
        <v>475000</v>
      </c>
      <c r="F1588" s="292">
        <v>1000000</v>
      </c>
      <c r="G1588" s="292">
        <v>1000000</v>
      </c>
      <c r="H1588" s="292">
        <v>1000000</v>
      </c>
      <c r="I1588" s="237"/>
      <c r="J1588" s="237"/>
    </row>
    <row r="1589" spans="1:10" s="83" customFormat="1" ht="16.8" x14ac:dyDescent="0.3">
      <c r="A1589" s="290">
        <v>5</v>
      </c>
      <c r="B1589" s="290">
        <v>22020401</v>
      </c>
      <c r="C1589" s="291" t="s">
        <v>3356</v>
      </c>
      <c r="D1589" s="292">
        <v>869150</v>
      </c>
      <c r="E1589" s="292">
        <v>442400</v>
      </c>
      <c r="F1589" s="292">
        <v>5000000</v>
      </c>
      <c r="G1589" s="292">
        <v>5000000</v>
      </c>
      <c r="H1589" s="292">
        <v>5000000</v>
      </c>
      <c r="I1589" s="237"/>
      <c r="J1589" s="237"/>
    </row>
    <row r="1590" spans="1:10" s="83" customFormat="1" ht="15.6" x14ac:dyDescent="0.3">
      <c r="A1590" s="290">
        <v>6</v>
      </c>
      <c r="B1590" s="290">
        <v>22020402</v>
      </c>
      <c r="C1590" s="291" t="s">
        <v>3366</v>
      </c>
      <c r="D1590" s="292">
        <v>235500</v>
      </c>
      <c r="E1590" s="292">
        <v>643000</v>
      </c>
      <c r="F1590" s="292">
        <v>2000000</v>
      </c>
      <c r="G1590" s="292">
        <v>2000000</v>
      </c>
      <c r="H1590" s="292">
        <v>2000000</v>
      </c>
      <c r="I1590" s="237"/>
      <c r="J1590" s="237"/>
    </row>
    <row r="1591" spans="1:10" s="83" customFormat="1" ht="15.6" x14ac:dyDescent="0.3">
      <c r="A1591" s="290">
        <v>7</v>
      </c>
      <c r="B1591" s="290">
        <v>22020501</v>
      </c>
      <c r="C1591" s="291" t="s">
        <v>3370</v>
      </c>
      <c r="D1591" s="292">
        <v>1829000</v>
      </c>
      <c r="E1591" s="292">
        <v>257500</v>
      </c>
      <c r="F1591" s="292">
        <v>5000000</v>
      </c>
      <c r="G1591" s="292">
        <v>5000000</v>
      </c>
      <c r="H1591" s="292">
        <v>5000000</v>
      </c>
      <c r="I1591" s="237"/>
      <c r="J1591" s="237"/>
    </row>
    <row r="1592" spans="1:10" s="83" customFormat="1" ht="15.6" x14ac:dyDescent="0.3">
      <c r="A1592" s="290">
        <v>8</v>
      </c>
      <c r="B1592" s="290">
        <v>22021007</v>
      </c>
      <c r="C1592" s="291" t="s">
        <v>3362</v>
      </c>
      <c r="D1592" s="292">
        <v>700000</v>
      </c>
      <c r="E1592" s="292">
        <v>1440000</v>
      </c>
      <c r="F1592" s="292">
        <v>2500000</v>
      </c>
      <c r="G1592" s="292">
        <v>2500000</v>
      </c>
      <c r="H1592" s="292">
        <v>2500000</v>
      </c>
      <c r="I1592" s="237"/>
      <c r="J1592" s="237"/>
    </row>
    <row r="1593" spans="1:10" s="83" customFormat="1" ht="15.6" x14ac:dyDescent="0.3">
      <c r="A1593" s="678" t="s">
        <v>365</v>
      </c>
      <c r="B1593" s="678"/>
      <c r="C1593" s="678"/>
      <c r="D1593" s="293">
        <v>7944150</v>
      </c>
      <c r="E1593" s="293">
        <v>11299900</v>
      </c>
      <c r="F1593" s="293">
        <v>32000000</v>
      </c>
      <c r="G1593" s="293">
        <v>32000000</v>
      </c>
      <c r="H1593" s="293">
        <f>SUM(H1585:H1592)</f>
        <v>32000000</v>
      </c>
      <c r="I1593" s="237"/>
      <c r="J1593" s="237"/>
    </row>
    <row r="1594" spans="1:10" s="83" customFormat="1" ht="15.6" x14ac:dyDescent="0.3">
      <c r="A1594" s="288">
        <v>23</v>
      </c>
      <c r="B1594" s="288">
        <v>14700100100</v>
      </c>
      <c r="C1594" s="677" t="s">
        <v>280</v>
      </c>
      <c r="D1594" s="677"/>
      <c r="E1594" s="677"/>
      <c r="F1594" s="677"/>
      <c r="G1594" s="677"/>
      <c r="H1594" s="677"/>
      <c r="I1594" s="237"/>
      <c r="J1594" s="237"/>
    </row>
    <row r="1595" spans="1:10" s="83" customFormat="1" ht="15.6" x14ac:dyDescent="0.3">
      <c r="A1595" s="290">
        <v>1</v>
      </c>
      <c r="B1595" s="290">
        <v>22020102</v>
      </c>
      <c r="C1595" s="291" t="s">
        <v>3349</v>
      </c>
      <c r="D1595" s="292">
        <v>3317500</v>
      </c>
      <c r="E1595" s="292">
        <v>3491000</v>
      </c>
      <c r="F1595" s="292">
        <v>5000000</v>
      </c>
      <c r="G1595" s="292">
        <v>10000000</v>
      </c>
      <c r="H1595" s="292">
        <v>10000000</v>
      </c>
      <c r="I1595" s="237"/>
      <c r="J1595" s="237"/>
    </row>
    <row r="1596" spans="1:10" s="83" customFormat="1" ht="15.6" x14ac:dyDescent="0.3">
      <c r="A1596" s="290">
        <v>2</v>
      </c>
      <c r="B1596" s="290">
        <v>22020201</v>
      </c>
      <c r="C1596" s="291" t="s">
        <v>3363</v>
      </c>
      <c r="D1596" s="292">
        <v>245000</v>
      </c>
      <c r="E1596" s="292">
        <v>857800</v>
      </c>
      <c r="F1596" s="292">
        <v>1500000</v>
      </c>
      <c r="G1596" s="292">
        <v>2000000</v>
      </c>
      <c r="H1596" s="292">
        <v>2000000</v>
      </c>
      <c r="I1596" s="237"/>
      <c r="J1596" s="237"/>
    </row>
    <row r="1597" spans="1:10" s="83" customFormat="1" ht="15.6" x14ac:dyDescent="0.3">
      <c r="A1597" s="290">
        <v>3</v>
      </c>
      <c r="B1597" s="290">
        <v>22020202</v>
      </c>
      <c r="C1597" s="291" t="s">
        <v>3350</v>
      </c>
      <c r="D1597" s="292">
        <v>148200</v>
      </c>
      <c r="E1597" s="292">
        <v>235500</v>
      </c>
      <c r="F1597" s="292">
        <v>1000000</v>
      </c>
      <c r="G1597" s="292">
        <v>1000000</v>
      </c>
      <c r="H1597" s="292">
        <v>1000000</v>
      </c>
      <c r="I1597" s="237"/>
      <c r="J1597" s="237"/>
    </row>
    <row r="1598" spans="1:10" s="83" customFormat="1" ht="16.8" x14ac:dyDescent="0.3">
      <c r="A1598" s="290">
        <v>4</v>
      </c>
      <c r="B1598" s="290">
        <v>22020301</v>
      </c>
      <c r="C1598" s="291" t="s">
        <v>3352</v>
      </c>
      <c r="D1598" s="292">
        <v>142500</v>
      </c>
      <c r="E1598" s="292">
        <v>217500</v>
      </c>
      <c r="F1598" s="292">
        <v>2700000</v>
      </c>
      <c r="G1598" s="292">
        <v>3000000</v>
      </c>
      <c r="H1598" s="292">
        <v>800000</v>
      </c>
      <c r="I1598" s="237"/>
      <c r="J1598" s="237"/>
    </row>
    <row r="1599" spans="1:10" s="83" customFormat="1" ht="15.6" x14ac:dyDescent="0.3">
      <c r="A1599" s="290">
        <v>5</v>
      </c>
      <c r="B1599" s="290">
        <v>22020305</v>
      </c>
      <c r="C1599" s="291" t="s">
        <v>3355</v>
      </c>
      <c r="D1599" s="292">
        <v>193200</v>
      </c>
      <c r="E1599" s="292">
        <v>23000</v>
      </c>
      <c r="F1599" s="292">
        <v>1300000</v>
      </c>
      <c r="G1599" s="292">
        <v>2000000</v>
      </c>
      <c r="H1599" s="292">
        <v>1000000</v>
      </c>
      <c r="I1599" s="237"/>
      <c r="J1599" s="237"/>
    </row>
    <row r="1600" spans="1:10" s="83" customFormat="1" ht="16.8" x14ac:dyDescent="0.3">
      <c r="A1600" s="290">
        <v>6</v>
      </c>
      <c r="B1600" s="290">
        <v>22020401</v>
      </c>
      <c r="C1600" s="291" t="s">
        <v>3356</v>
      </c>
      <c r="D1600" s="292">
        <v>614700</v>
      </c>
      <c r="E1600" s="292">
        <v>650200</v>
      </c>
      <c r="F1600" s="292">
        <v>2000000</v>
      </c>
      <c r="G1600" s="292">
        <v>4000000</v>
      </c>
      <c r="H1600" s="292">
        <v>1000000</v>
      </c>
      <c r="I1600" s="237"/>
      <c r="J1600" s="237"/>
    </row>
    <row r="1601" spans="1:10" s="83" customFormat="1" ht="15.6" x14ac:dyDescent="0.3">
      <c r="A1601" s="290">
        <v>7</v>
      </c>
      <c r="B1601" s="290">
        <v>22020402</v>
      </c>
      <c r="C1601" s="291" t="s">
        <v>3366</v>
      </c>
      <c r="D1601" s="292">
        <v>605900</v>
      </c>
      <c r="E1601" s="292">
        <v>590944.43999999994</v>
      </c>
      <c r="F1601" s="292">
        <v>1500000</v>
      </c>
      <c r="G1601" s="292">
        <v>2000000</v>
      </c>
      <c r="H1601" s="292">
        <v>1000000</v>
      </c>
      <c r="I1601" s="237"/>
      <c r="J1601" s="237"/>
    </row>
    <row r="1602" spans="1:10" s="83" customFormat="1" ht="15.6" x14ac:dyDescent="0.3">
      <c r="A1602" s="290">
        <v>8</v>
      </c>
      <c r="B1602" s="290">
        <v>22020501</v>
      </c>
      <c r="C1602" s="291" t="s">
        <v>3370</v>
      </c>
      <c r="D1602" s="292">
        <v>129000</v>
      </c>
      <c r="E1602" s="292">
        <v>1454500</v>
      </c>
      <c r="F1602" s="292">
        <v>5000000</v>
      </c>
      <c r="G1602" s="292">
        <v>10000000</v>
      </c>
      <c r="H1602" s="292">
        <v>2000000</v>
      </c>
      <c r="I1602" s="237"/>
      <c r="J1602" s="237"/>
    </row>
    <row r="1603" spans="1:10" s="83" customFormat="1" ht="15.6" x14ac:dyDescent="0.3">
      <c r="A1603" s="290">
        <v>9</v>
      </c>
      <c r="B1603" s="290">
        <v>22021001</v>
      </c>
      <c r="C1603" s="291" t="s">
        <v>3360</v>
      </c>
      <c r="D1603" s="292">
        <v>80000</v>
      </c>
      <c r="E1603" s="292">
        <v>95000</v>
      </c>
      <c r="F1603" s="292">
        <v>500000</v>
      </c>
      <c r="G1603" s="292">
        <v>2000000</v>
      </c>
      <c r="H1603" s="292">
        <v>1000000</v>
      </c>
      <c r="I1603" s="237"/>
      <c r="J1603" s="237"/>
    </row>
    <row r="1604" spans="1:10" s="83" customFormat="1" ht="15.6" x14ac:dyDescent="0.3">
      <c r="A1604" s="290">
        <v>10</v>
      </c>
      <c r="B1604" s="290">
        <v>22021007</v>
      </c>
      <c r="C1604" s="291" t="s">
        <v>3362</v>
      </c>
      <c r="D1604" s="292">
        <v>419000</v>
      </c>
      <c r="E1604" s="292">
        <v>397000</v>
      </c>
      <c r="F1604" s="292">
        <v>3500000</v>
      </c>
      <c r="G1604" s="292">
        <v>4000000</v>
      </c>
      <c r="H1604" s="292">
        <v>1000000</v>
      </c>
      <c r="I1604" s="237"/>
      <c r="J1604" s="237"/>
    </row>
    <row r="1605" spans="1:10" s="83" customFormat="1" ht="15.6" x14ac:dyDescent="0.3">
      <c r="A1605" s="678" t="s">
        <v>365</v>
      </c>
      <c r="B1605" s="678"/>
      <c r="C1605" s="678"/>
      <c r="D1605" s="293">
        <v>5895000</v>
      </c>
      <c r="E1605" s="293">
        <v>8012444.4400000004</v>
      </c>
      <c r="F1605" s="293">
        <v>24000000</v>
      </c>
      <c r="G1605" s="293">
        <v>40000000</v>
      </c>
      <c r="H1605" s="293">
        <f>SUM(H1595:H1604)</f>
        <v>20800000</v>
      </c>
      <c r="I1605" s="237"/>
      <c r="J1605" s="237"/>
    </row>
    <row r="1606" spans="1:10" s="83" customFormat="1" ht="15.6" x14ac:dyDescent="0.3">
      <c r="A1606" s="288">
        <v>24</v>
      </c>
      <c r="B1606" s="288">
        <v>14800100100</v>
      </c>
      <c r="C1606" s="677" t="s">
        <v>2039</v>
      </c>
      <c r="D1606" s="677"/>
      <c r="E1606" s="677"/>
      <c r="F1606" s="677"/>
      <c r="G1606" s="677"/>
      <c r="H1606" s="677"/>
      <c r="I1606" s="237"/>
      <c r="J1606" s="237"/>
    </row>
    <row r="1607" spans="1:10" s="83" customFormat="1" ht="15.6" x14ac:dyDescent="0.3">
      <c r="A1607" s="290">
        <v>1</v>
      </c>
      <c r="B1607" s="290">
        <v>22020102</v>
      </c>
      <c r="C1607" s="291" t="s">
        <v>3349</v>
      </c>
      <c r="D1607" s="292">
        <v>7354600</v>
      </c>
      <c r="E1607" s="292">
        <v>6022000</v>
      </c>
      <c r="F1607" s="292">
        <v>9500000</v>
      </c>
      <c r="G1607" s="292">
        <v>8500000</v>
      </c>
      <c r="H1607" s="292">
        <v>8000000</v>
      </c>
      <c r="I1607" s="237"/>
      <c r="J1607" s="237"/>
    </row>
    <row r="1608" spans="1:10" s="83" customFormat="1" ht="15.6" x14ac:dyDescent="0.3">
      <c r="A1608" s="290">
        <v>2</v>
      </c>
      <c r="B1608" s="290">
        <v>22020201</v>
      </c>
      <c r="C1608" s="291" t="s">
        <v>3363</v>
      </c>
      <c r="D1608" s="292">
        <v>220450</v>
      </c>
      <c r="E1608" s="292">
        <v>640000</v>
      </c>
      <c r="F1608" s="292">
        <v>2400000</v>
      </c>
      <c r="G1608" s="292">
        <v>1400000</v>
      </c>
      <c r="H1608" s="292">
        <v>1400000</v>
      </c>
      <c r="I1608" s="237"/>
      <c r="J1608" s="237"/>
    </row>
    <row r="1609" spans="1:10" s="83" customFormat="1" ht="16.8" x14ac:dyDescent="0.3">
      <c r="A1609" s="290">
        <v>3</v>
      </c>
      <c r="B1609" s="290">
        <v>22020301</v>
      </c>
      <c r="C1609" s="291" t="s">
        <v>3352</v>
      </c>
      <c r="D1609" s="292">
        <v>274000</v>
      </c>
      <c r="E1609" s="292">
        <v>575000</v>
      </c>
      <c r="F1609" s="292">
        <v>1500000</v>
      </c>
      <c r="G1609" s="292">
        <v>1500000</v>
      </c>
      <c r="H1609" s="292">
        <v>1500000</v>
      </c>
      <c r="I1609" s="237"/>
      <c r="J1609" s="237"/>
    </row>
    <row r="1610" spans="1:10" s="83" customFormat="1" ht="15.6" x14ac:dyDescent="0.3">
      <c r="A1610" s="290">
        <v>4</v>
      </c>
      <c r="B1610" s="290">
        <v>22020305</v>
      </c>
      <c r="C1610" s="291" t="s">
        <v>3355</v>
      </c>
      <c r="D1610" s="292">
        <v>179000</v>
      </c>
      <c r="E1610" s="292">
        <v>590000</v>
      </c>
      <c r="F1610" s="292">
        <v>1500000</v>
      </c>
      <c r="G1610" s="292">
        <v>1500000</v>
      </c>
      <c r="H1610" s="292">
        <v>1500000</v>
      </c>
      <c r="I1610" s="237"/>
      <c r="J1610" s="237"/>
    </row>
    <row r="1611" spans="1:10" s="83" customFormat="1" ht="16.8" x14ac:dyDescent="0.3">
      <c r="A1611" s="290">
        <v>5</v>
      </c>
      <c r="B1611" s="290">
        <v>22020401</v>
      </c>
      <c r="C1611" s="291" t="s">
        <v>3356</v>
      </c>
      <c r="D1611" s="292">
        <v>1193100</v>
      </c>
      <c r="E1611" s="292">
        <v>1177000</v>
      </c>
      <c r="F1611" s="292">
        <v>2200000</v>
      </c>
      <c r="G1611" s="292">
        <v>1800000</v>
      </c>
      <c r="H1611" s="292">
        <v>1800000</v>
      </c>
      <c r="I1611" s="237"/>
      <c r="J1611" s="237"/>
    </row>
    <row r="1612" spans="1:10" s="83" customFormat="1" ht="15.6" x14ac:dyDescent="0.3">
      <c r="A1612" s="290">
        <v>6</v>
      </c>
      <c r="B1612" s="290">
        <v>22020402</v>
      </c>
      <c r="C1612" s="291" t="s">
        <v>3366</v>
      </c>
      <c r="D1612" s="292">
        <v>412800</v>
      </c>
      <c r="E1612" s="292">
        <v>450000</v>
      </c>
      <c r="F1612" s="292">
        <v>1100000</v>
      </c>
      <c r="G1612" s="292">
        <v>1100000</v>
      </c>
      <c r="H1612" s="292">
        <v>1100000</v>
      </c>
      <c r="I1612" s="237"/>
      <c r="J1612" s="237"/>
    </row>
    <row r="1613" spans="1:10" s="83" customFormat="1" ht="15.6" x14ac:dyDescent="0.3">
      <c r="A1613" s="290">
        <v>7</v>
      </c>
      <c r="B1613" s="290">
        <v>22020501</v>
      </c>
      <c r="C1613" s="291" t="s">
        <v>3370</v>
      </c>
      <c r="D1613" s="295">
        <v>0</v>
      </c>
      <c r="E1613" s="295">
        <v>0</v>
      </c>
      <c r="F1613" s="295">
        <v>0</v>
      </c>
      <c r="G1613" s="292">
        <v>2600000</v>
      </c>
      <c r="H1613" s="292">
        <v>2600000</v>
      </c>
      <c r="I1613" s="237"/>
      <c r="J1613" s="237"/>
    </row>
    <row r="1614" spans="1:10" s="83" customFormat="1" ht="15.6" x14ac:dyDescent="0.3">
      <c r="A1614" s="290">
        <v>8</v>
      </c>
      <c r="B1614" s="290">
        <v>22021001</v>
      </c>
      <c r="C1614" s="291" t="s">
        <v>3360</v>
      </c>
      <c r="D1614" s="292">
        <v>167000</v>
      </c>
      <c r="E1614" s="292">
        <v>354000</v>
      </c>
      <c r="F1614" s="292">
        <v>800000</v>
      </c>
      <c r="G1614" s="292">
        <v>800000</v>
      </c>
      <c r="H1614" s="292">
        <v>800000</v>
      </c>
      <c r="I1614" s="237"/>
      <c r="J1614" s="237"/>
    </row>
    <row r="1615" spans="1:10" s="83" customFormat="1" ht="15.6" x14ac:dyDescent="0.3">
      <c r="A1615" s="290">
        <v>9</v>
      </c>
      <c r="B1615" s="290">
        <v>22021007</v>
      </c>
      <c r="C1615" s="291" t="s">
        <v>3362</v>
      </c>
      <c r="D1615" s="292">
        <v>465000</v>
      </c>
      <c r="E1615" s="292">
        <v>692000</v>
      </c>
      <c r="F1615" s="292">
        <v>1000000</v>
      </c>
      <c r="G1615" s="292">
        <v>800000</v>
      </c>
      <c r="H1615" s="292">
        <v>800000</v>
      </c>
      <c r="I1615" s="237"/>
      <c r="J1615" s="237"/>
    </row>
    <row r="1616" spans="1:10" s="83" customFormat="1" ht="15.6" x14ac:dyDescent="0.3">
      <c r="A1616" s="678" t="s">
        <v>365</v>
      </c>
      <c r="B1616" s="678"/>
      <c r="C1616" s="678"/>
      <c r="D1616" s="293">
        <v>10265950</v>
      </c>
      <c r="E1616" s="293">
        <v>10500000</v>
      </c>
      <c r="F1616" s="293">
        <v>20000000</v>
      </c>
      <c r="G1616" s="293">
        <v>20000000</v>
      </c>
      <c r="H1616" s="293">
        <f>SUM(H1607:H1615)</f>
        <v>19500000</v>
      </c>
      <c r="I1616" s="237"/>
      <c r="J1616" s="237"/>
    </row>
    <row r="1617" spans="1:10" s="83" customFormat="1" ht="15.6" x14ac:dyDescent="0.3">
      <c r="A1617" s="288">
        <v>25</v>
      </c>
      <c r="B1617" s="288">
        <v>14800100200</v>
      </c>
      <c r="C1617" s="677" t="s">
        <v>3086</v>
      </c>
      <c r="D1617" s="677"/>
      <c r="E1617" s="677"/>
      <c r="F1617" s="677"/>
      <c r="G1617" s="677"/>
      <c r="H1617" s="677"/>
      <c r="I1617" s="237"/>
      <c r="J1617" s="237"/>
    </row>
    <row r="1618" spans="1:10" s="83" customFormat="1" ht="15.6" x14ac:dyDescent="0.3">
      <c r="A1618" s="290">
        <v>1</v>
      </c>
      <c r="B1618" s="290">
        <v>22020102</v>
      </c>
      <c r="C1618" s="291" t="s">
        <v>3349</v>
      </c>
      <c r="D1618" s="292">
        <v>553100</v>
      </c>
      <c r="E1618" s="292">
        <v>602000</v>
      </c>
      <c r="F1618" s="292">
        <v>3000000</v>
      </c>
      <c r="G1618" s="292">
        <v>1800000</v>
      </c>
      <c r="H1618" s="292">
        <v>1480000</v>
      </c>
      <c r="I1618" s="237"/>
      <c r="J1618" s="237"/>
    </row>
    <row r="1619" spans="1:10" s="83" customFormat="1" ht="15.6" x14ac:dyDescent="0.3">
      <c r="A1619" s="290">
        <v>2</v>
      </c>
      <c r="B1619" s="290">
        <v>22020201</v>
      </c>
      <c r="C1619" s="291" t="s">
        <v>3363</v>
      </c>
      <c r="D1619" s="292">
        <v>50000</v>
      </c>
      <c r="E1619" s="292">
        <v>70000</v>
      </c>
      <c r="F1619" s="292">
        <v>1200000</v>
      </c>
      <c r="G1619" s="292">
        <v>500000</v>
      </c>
      <c r="H1619" s="292">
        <v>500000</v>
      </c>
      <c r="I1619" s="237"/>
      <c r="J1619" s="237"/>
    </row>
    <row r="1620" spans="1:10" s="83" customFormat="1" ht="15.6" x14ac:dyDescent="0.3">
      <c r="A1620" s="290">
        <v>3</v>
      </c>
      <c r="B1620" s="290">
        <v>22020202</v>
      </c>
      <c r="C1620" s="291" t="s">
        <v>3350</v>
      </c>
      <c r="D1620" s="295">
        <v>0</v>
      </c>
      <c r="E1620" s="292">
        <v>70000</v>
      </c>
      <c r="F1620" s="292">
        <v>2000000</v>
      </c>
      <c r="G1620" s="292">
        <v>200000</v>
      </c>
      <c r="H1620" s="292">
        <v>200000</v>
      </c>
      <c r="I1620" s="237"/>
      <c r="J1620" s="237"/>
    </row>
    <row r="1621" spans="1:10" s="83" customFormat="1" ht="16.8" x14ac:dyDescent="0.3">
      <c r="A1621" s="290">
        <v>4</v>
      </c>
      <c r="B1621" s="290">
        <v>22020301</v>
      </c>
      <c r="C1621" s="291" t="s">
        <v>3352</v>
      </c>
      <c r="D1621" s="292">
        <v>426400</v>
      </c>
      <c r="E1621" s="292">
        <v>125000</v>
      </c>
      <c r="F1621" s="292">
        <v>1000000</v>
      </c>
      <c r="G1621" s="292">
        <v>200000</v>
      </c>
      <c r="H1621" s="292">
        <v>200000</v>
      </c>
      <c r="I1621" s="237"/>
      <c r="J1621" s="237"/>
    </row>
    <row r="1622" spans="1:10" s="83" customFormat="1" ht="15.6" x14ac:dyDescent="0.3">
      <c r="A1622" s="290">
        <v>5</v>
      </c>
      <c r="B1622" s="290">
        <v>22020402</v>
      </c>
      <c r="C1622" s="291" t="s">
        <v>3366</v>
      </c>
      <c r="D1622" s="292">
        <v>168000</v>
      </c>
      <c r="E1622" s="292">
        <v>200000</v>
      </c>
      <c r="F1622" s="292">
        <v>2300000</v>
      </c>
      <c r="G1622" s="292">
        <v>800000</v>
      </c>
      <c r="H1622" s="292">
        <v>800000</v>
      </c>
      <c r="I1622" s="237"/>
      <c r="J1622" s="237"/>
    </row>
    <row r="1623" spans="1:10" s="83" customFormat="1" ht="15.6" x14ac:dyDescent="0.3">
      <c r="A1623" s="290">
        <v>6</v>
      </c>
      <c r="B1623" s="290">
        <v>22020501</v>
      </c>
      <c r="C1623" s="291" t="s">
        <v>3370</v>
      </c>
      <c r="D1623" s="295">
        <v>0</v>
      </c>
      <c r="E1623" s="295">
        <v>0</v>
      </c>
      <c r="F1623" s="295">
        <v>0</v>
      </c>
      <c r="G1623" s="292">
        <v>1400000</v>
      </c>
      <c r="H1623" s="292">
        <v>1400000</v>
      </c>
      <c r="I1623" s="237"/>
      <c r="J1623" s="237"/>
    </row>
    <row r="1624" spans="1:10" s="83" customFormat="1" ht="15.6" x14ac:dyDescent="0.3">
      <c r="A1624" s="290">
        <v>7</v>
      </c>
      <c r="B1624" s="290">
        <v>22021007</v>
      </c>
      <c r="C1624" s="291" t="s">
        <v>3362</v>
      </c>
      <c r="D1624" s="292">
        <v>220000</v>
      </c>
      <c r="E1624" s="292">
        <v>95000</v>
      </c>
      <c r="F1624" s="292">
        <v>1300000</v>
      </c>
      <c r="G1624" s="292">
        <v>100000</v>
      </c>
      <c r="H1624" s="292">
        <v>100000</v>
      </c>
      <c r="I1624" s="237"/>
      <c r="J1624" s="237"/>
    </row>
    <row r="1625" spans="1:10" s="83" customFormat="1" ht="15.6" x14ac:dyDescent="0.3">
      <c r="A1625" s="678" t="s">
        <v>365</v>
      </c>
      <c r="B1625" s="678"/>
      <c r="C1625" s="678"/>
      <c r="D1625" s="293">
        <v>1417500</v>
      </c>
      <c r="E1625" s="293">
        <v>1162000</v>
      </c>
      <c r="F1625" s="293">
        <v>10800000</v>
      </c>
      <c r="G1625" s="293">
        <v>5000000</v>
      </c>
      <c r="H1625" s="293">
        <f>SUM(H1618:H1624)</f>
        <v>4680000</v>
      </c>
      <c r="I1625" s="237"/>
      <c r="J1625" s="237"/>
    </row>
    <row r="1626" spans="1:10" s="83" customFormat="1" ht="15.6" x14ac:dyDescent="0.3">
      <c r="A1626" s="288">
        <v>26</v>
      </c>
      <c r="B1626" s="288">
        <v>55100100100</v>
      </c>
      <c r="C1626" s="677" t="s">
        <v>1375</v>
      </c>
      <c r="D1626" s="677"/>
      <c r="E1626" s="677"/>
      <c r="F1626" s="677"/>
      <c r="G1626" s="677"/>
      <c r="H1626" s="677"/>
      <c r="I1626" s="237"/>
      <c r="J1626" s="237"/>
    </row>
    <row r="1627" spans="1:10" s="83" customFormat="1" ht="15.6" x14ac:dyDescent="0.3">
      <c r="A1627" s="290">
        <v>1</v>
      </c>
      <c r="B1627" s="290">
        <v>22020102</v>
      </c>
      <c r="C1627" s="291" t="s">
        <v>3349</v>
      </c>
      <c r="D1627" s="292">
        <v>937000</v>
      </c>
      <c r="E1627" s="292">
        <v>506000</v>
      </c>
      <c r="F1627" s="292">
        <v>11000000</v>
      </c>
      <c r="G1627" s="292">
        <v>2500000</v>
      </c>
      <c r="H1627" s="292">
        <v>1800000</v>
      </c>
      <c r="I1627" s="237"/>
      <c r="J1627" s="237"/>
    </row>
    <row r="1628" spans="1:10" s="83" customFormat="1" ht="15.6" x14ac:dyDescent="0.3">
      <c r="A1628" s="290">
        <v>2</v>
      </c>
      <c r="B1628" s="290">
        <v>22020201</v>
      </c>
      <c r="C1628" s="291" t="s">
        <v>3363</v>
      </c>
      <c r="D1628" s="292">
        <v>744000</v>
      </c>
      <c r="E1628" s="292">
        <v>327000</v>
      </c>
      <c r="F1628" s="292">
        <v>1800000</v>
      </c>
      <c r="G1628" s="292">
        <v>1000000</v>
      </c>
      <c r="H1628" s="292">
        <v>800000</v>
      </c>
      <c r="I1628" s="237"/>
      <c r="J1628" s="237"/>
    </row>
    <row r="1629" spans="1:10" s="83" customFormat="1" ht="15.6" x14ac:dyDescent="0.3">
      <c r="A1629" s="290">
        <v>3</v>
      </c>
      <c r="B1629" s="290">
        <v>22020202</v>
      </c>
      <c r="C1629" s="291" t="s">
        <v>3350</v>
      </c>
      <c r="D1629" s="292">
        <v>502000</v>
      </c>
      <c r="E1629" s="292">
        <v>260000</v>
      </c>
      <c r="F1629" s="292">
        <v>1000000</v>
      </c>
      <c r="G1629" s="292">
        <v>1200000</v>
      </c>
      <c r="H1629" s="292">
        <v>800000</v>
      </c>
      <c r="I1629" s="237"/>
      <c r="J1629" s="237"/>
    </row>
    <row r="1630" spans="1:10" s="83" customFormat="1" ht="16.8" x14ac:dyDescent="0.3">
      <c r="A1630" s="290">
        <v>4</v>
      </c>
      <c r="B1630" s="290">
        <v>22020301</v>
      </c>
      <c r="C1630" s="291" t="s">
        <v>3352</v>
      </c>
      <c r="D1630" s="292">
        <v>889500</v>
      </c>
      <c r="E1630" s="292">
        <v>426500</v>
      </c>
      <c r="F1630" s="292">
        <v>3000000</v>
      </c>
      <c r="G1630" s="292">
        <v>1000000</v>
      </c>
      <c r="H1630" s="292">
        <v>1000000</v>
      </c>
      <c r="I1630" s="237"/>
      <c r="J1630" s="237"/>
    </row>
    <row r="1631" spans="1:10" s="83" customFormat="1" ht="15.6" x14ac:dyDescent="0.3">
      <c r="A1631" s="290">
        <v>5</v>
      </c>
      <c r="B1631" s="290">
        <v>22020305</v>
      </c>
      <c r="C1631" s="291" t="s">
        <v>3355</v>
      </c>
      <c r="D1631" s="292">
        <v>537500</v>
      </c>
      <c r="E1631" s="292">
        <v>283500</v>
      </c>
      <c r="F1631" s="292">
        <v>2000000</v>
      </c>
      <c r="G1631" s="292">
        <v>1000000</v>
      </c>
      <c r="H1631" s="292">
        <v>800000</v>
      </c>
      <c r="I1631" s="237"/>
      <c r="J1631" s="237"/>
    </row>
    <row r="1632" spans="1:10" s="83" customFormat="1" ht="16.8" x14ac:dyDescent="0.3">
      <c r="A1632" s="290">
        <v>6</v>
      </c>
      <c r="B1632" s="290">
        <v>22020401</v>
      </c>
      <c r="C1632" s="291" t="s">
        <v>3356</v>
      </c>
      <c r="D1632" s="292">
        <v>858000</v>
      </c>
      <c r="E1632" s="292">
        <v>449000</v>
      </c>
      <c r="F1632" s="292">
        <v>5000000</v>
      </c>
      <c r="G1632" s="292">
        <v>1000000</v>
      </c>
      <c r="H1632" s="292">
        <v>1500000</v>
      </c>
      <c r="I1632" s="237"/>
      <c r="J1632" s="237"/>
    </row>
    <row r="1633" spans="1:10" s="83" customFormat="1" ht="15.6" x14ac:dyDescent="0.3">
      <c r="A1633" s="290">
        <v>7</v>
      </c>
      <c r="B1633" s="290">
        <v>22020402</v>
      </c>
      <c r="C1633" s="291" t="s">
        <v>3366</v>
      </c>
      <c r="D1633" s="292">
        <v>500500</v>
      </c>
      <c r="E1633" s="292">
        <v>255500</v>
      </c>
      <c r="F1633" s="292">
        <v>1500000</v>
      </c>
      <c r="G1633" s="292">
        <v>2500000</v>
      </c>
      <c r="H1633" s="292">
        <v>2500000</v>
      </c>
      <c r="I1633" s="237"/>
      <c r="J1633" s="237"/>
    </row>
    <row r="1634" spans="1:10" s="83" customFormat="1" ht="15.6" x14ac:dyDescent="0.3">
      <c r="A1634" s="290">
        <v>8</v>
      </c>
      <c r="B1634" s="290">
        <v>22020501</v>
      </c>
      <c r="C1634" s="291" t="s">
        <v>3370</v>
      </c>
      <c r="D1634" s="292">
        <v>893000</v>
      </c>
      <c r="E1634" s="292">
        <v>437500</v>
      </c>
      <c r="F1634" s="292">
        <v>7000000</v>
      </c>
      <c r="G1634" s="292">
        <v>5000000</v>
      </c>
      <c r="H1634" s="292">
        <v>3000000</v>
      </c>
      <c r="I1634" s="237"/>
      <c r="J1634" s="237"/>
    </row>
    <row r="1635" spans="1:10" s="83" customFormat="1" ht="15.6" x14ac:dyDescent="0.3">
      <c r="A1635" s="290">
        <v>9</v>
      </c>
      <c r="B1635" s="290">
        <v>22021001</v>
      </c>
      <c r="C1635" s="291" t="s">
        <v>3360</v>
      </c>
      <c r="D1635" s="292">
        <v>518500</v>
      </c>
      <c r="E1635" s="292">
        <v>234000</v>
      </c>
      <c r="F1635" s="292">
        <v>1200000</v>
      </c>
      <c r="G1635" s="292">
        <v>400000</v>
      </c>
      <c r="H1635" s="292">
        <v>400000</v>
      </c>
      <c r="I1635" s="237"/>
      <c r="J1635" s="237"/>
    </row>
    <row r="1636" spans="1:10" s="83" customFormat="1" ht="15.6" x14ac:dyDescent="0.3">
      <c r="A1636" s="290">
        <v>10</v>
      </c>
      <c r="B1636" s="290">
        <v>22021007</v>
      </c>
      <c r="C1636" s="291" t="s">
        <v>3362</v>
      </c>
      <c r="D1636" s="292">
        <v>520000</v>
      </c>
      <c r="E1636" s="292">
        <v>270000</v>
      </c>
      <c r="F1636" s="292">
        <v>2500000</v>
      </c>
      <c r="G1636" s="292">
        <v>1400000</v>
      </c>
      <c r="H1636" s="292">
        <v>900000</v>
      </c>
      <c r="I1636" s="237"/>
      <c r="J1636" s="237"/>
    </row>
    <row r="1637" spans="1:10" s="83" customFormat="1" ht="15.6" x14ac:dyDescent="0.3">
      <c r="A1637" s="678" t="s">
        <v>365</v>
      </c>
      <c r="B1637" s="678"/>
      <c r="C1637" s="678"/>
      <c r="D1637" s="293">
        <v>6900000</v>
      </c>
      <c r="E1637" s="293">
        <v>3449000</v>
      </c>
      <c r="F1637" s="293">
        <v>36000000</v>
      </c>
      <c r="G1637" s="293">
        <v>17000000</v>
      </c>
      <c r="H1637" s="293">
        <f>SUM(H1627:H1636)</f>
        <v>13500000</v>
      </c>
      <c r="I1637" s="237"/>
      <c r="J1637" s="237"/>
    </row>
    <row r="1638" spans="1:10" s="83" customFormat="1" ht="15.6" x14ac:dyDescent="0.3">
      <c r="A1638" s="288">
        <v>27</v>
      </c>
      <c r="B1638" s="288">
        <v>55100100200</v>
      </c>
      <c r="C1638" s="677" t="s">
        <v>668</v>
      </c>
      <c r="D1638" s="677"/>
      <c r="E1638" s="677"/>
      <c r="F1638" s="677"/>
      <c r="G1638" s="677"/>
      <c r="H1638" s="677"/>
      <c r="I1638" s="237"/>
      <c r="J1638" s="237"/>
    </row>
    <row r="1639" spans="1:10" s="83" customFormat="1" ht="15.6" x14ac:dyDescent="0.3">
      <c r="A1639" s="290">
        <v>1</v>
      </c>
      <c r="B1639" s="290">
        <v>22020102</v>
      </c>
      <c r="C1639" s="291" t="s">
        <v>3349</v>
      </c>
      <c r="D1639" s="292">
        <v>462800</v>
      </c>
      <c r="E1639" s="292">
        <v>335000</v>
      </c>
      <c r="F1639" s="292">
        <v>750000</v>
      </c>
      <c r="G1639" s="292">
        <v>1500000</v>
      </c>
      <c r="H1639" s="292">
        <v>700000</v>
      </c>
      <c r="I1639" s="237"/>
      <c r="J1639" s="237"/>
    </row>
    <row r="1640" spans="1:10" s="83" customFormat="1" ht="15.6" x14ac:dyDescent="0.3">
      <c r="A1640" s="290">
        <v>2</v>
      </c>
      <c r="B1640" s="290">
        <v>22020201</v>
      </c>
      <c r="C1640" s="291" t="s">
        <v>3363</v>
      </c>
      <c r="D1640" s="292">
        <v>127000</v>
      </c>
      <c r="E1640" s="292">
        <v>77500</v>
      </c>
      <c r="F1640" s="292">
        <v>50000</v>
      </c>
      <c r="G1640" s="292">
        <v>100000</v>
      </c>
      <c r="H1640" s="292">
        <v>100000</v>
      </c>
      <c r="I1640" s="237"/>
      <c r="J1640" s="237"/>
    </row>
    <row r="1641" spans="1:10" s="83" customFormat="1" ht="16.8" x14ac:dyDescent="0.3">
      <c r="A1641" s="290">
        <v>3</v>
      </c>
      <c r="B1641" s="290">
        <v>22020301</v>
      </c>
      <c r="C1641" s="291" t="s">
        <v>3352</v>
      </c>
      <c r="D1641" s="292">
        <v>290500</v>
      </c>
      <c r="E1641" s="292">
        <v>307500</v>
      </c>
      <c r="F1641" s="292">
        <v>600000</v>
      </c>
      <c r="G1641" s="292">
        <v>500000</v>
      </c>
      <c r="H1641" s="292">
        <v>500000</v>
      </c>
      <c r="I1641" s="237"/>
      <c r="J1641" s="237"/>
    </row>
    <row r="1642" spans="1:10" s="83" customFormat="1" ht="15.6" x14ac:dyDescent="0.3">
      <c r="A1642" s="290">
        <v>4</v>
      </c>
      <c r="B1642" s="290">
        <v>22020305</v>
      </c>
      <c r="C1642" s="291" t="s">
        <v>3355</v>
      </c>
      <c r="D1642" s="292">
        <v>110000</v>
      </c>
      <c r="E1642" s="295">
        <v>0</v>
      </c>
      <c r="F1642" s="292">
        <v>200000</v>
      </c>
      <c r="G1642" s="292">
        <v>400000</v>
      </c>
      <c r="H1642" s="292">
        <v>200000</v>
      </c>
      <c r="I1642" s="237"/>
      <c r="J1642" s="237"/>
    </row>
    <row r="1643" spans="1:10" s="83" customFormat="1" ht="16.8" x14ac:dyDescent="0.3">
      <c r="A1643" s="290">
        <v>5</v>
      </c>
      <c r="B1643" s="290">
        <v>22020401</v>
      </c>
      <c r="C1643" s="291" t="s">
        <v>3356</v>
      </c>
      <c r="D1643" s="292">
        <v>274700</v>
      </c>
      <c r="E1643" s="292">
        <v>200000</v>
      </c>
      <c r="F1643" s="292">
        <v>1000000</v>
      </c>
      <c r="G1643" s="292">
        <v>1500000</v>
      </c>
      <c r="H1643" s="292">
        <v>300000</v>
      </c>
      <c r="I1643" s="237"/>
      <c r="J1643" s="237"/>
    </row>
    <row r="1644" spans="1:10" s="83" customFormat="1" ht="15.6" x14ac:dyDescent="0.3">
      <c r="A1644" s="290">
        <v>6</v>
      </c>
      <c r="B1644" s="290">
        <v>22020402</v>
      </c>
      <c r="C1644" s="291" t="s">
        <v>3366</v>
      </c>
      <c r="D1644" s="292">
        <v>185000</v>
      </c>
      <c r="E1644" s="292">
        <v>60000</v>
      </c>
      <c r="F1644" s="292">
        <v>200000</v>
      </c>
      <c r="G1644" s="292">
        <v>500000</v>
      </c>
      <c r="H1644" s="292">
        <v>300000</v>
      </c>
      <c r="I1644" s="237"/>
      <c r="J1644" s="237"/>
    </row>
    <row r="1645" spans="1:10" s="83" customFormat="1" ht="15.6" x14ac:dyDescent="0.3">
      <c r="A1645" s="290">
        <v>7</v>
      </c>
      <c r="B1645" s="290">
        <v>22021001</v>
      </c>
      <c r="C1645" s="291" t="s">
        <v>3360</v>
      </c>
      <c r="D1645" s="292">
        <v>50000</v>
      </c>
      <c r="E1645" s="292">
        <v>70000</v>
      </c>
      <c r="F1645" s="292">
        <v>300000</v>
      </c>
      <c r="G1645" s="292">
        <v>500000</v>
      </c>
      <c r="H1645" s="292">
        <v>500000</v>
      </c>
      <c r="I1645" s="237"/>
      <c r="J1645" s="237"/>
    </row>
    <row r="1646" spans="1:10" s="83" customFormat="1" ht="15.6" x14ac:dyDescent="0.3">
      <c r="A1646" s="678" t="s">
        <v>365</v>
      </c>
      <c r="B1646" s="678"/>
      <c r="C1646" s="678"/>
      <c r="D1646" s="293">
        <v>1500000</v>
      </c>
      <c r="E1646" s="293">
        <v>1050000</v>
      </c>
      <c r="F1646" s="293">
        <v>3100000</v>
      </c>
      <c r="G1646" s="293">
        <v>5000000</v>
      </c>
      <c r="H1646" s="293">
        <f>SUM(H1639:H1645)</f>
        <v>2600000</v>
      </c>
      <c r="I1646" s="237"/>
      <c r="J1646" s="237"/>
    </row>
    <row r="1647" spans="1:10" s="83" customFormat="1" ht="15.6" x14ac:dyDescent="0.3">
      <c r="A1647" s="288">
        <v>28</v>
      </c>
      <c r="B1647" s="288">
        <v>11100200300</v>
      </c>
      <c r="C1647" s="677" t="s">
        <v>3013</v>
      </c>
      <c r="D1647" s="677"/>
      <c r="E1647" s="677"/>
      <c r="F1647" s="677"/>
      <c r="G1647" s="677"/>
      <c r="H1647" s="677"/>
      <c r="I1647" s="237"/>
      <c r="J1647" s="237"/>
    </row>
    <row r="1648" spans="1:10" s="83" customFormat="1" ht="15.6" x14ac:dyDescent="0.3">
      <c r="A1648" s="290">
        <v>1</v>
      </c>
      <c r="B1648" s="290">
        <v>22020102</v>
      </c>
      <c r="C1648" s="291" t="s">
        <v>3349</v>
      </c>
      <c r="D1648" s="295">
        <v>0</v>
      </c>
      <c r="E1648" s="292">
        <v>3555581</v>
      </c>
      <c r="F1648" s="292">
        <v>4000000</v>
      </c>
      <c r="G1648" s="292">
        <v>4000000</v>
      </c>
      <c r="H1648" s="292">
        <v>18600000</v>
      </c>
      <c r="I1648" s="237"/>
      <c r="J1648" s="237"/>
    </row>
    <row r="1649" spans="1:10" s="83" customFormat="1" ht="15.6" x14ac:dyDescent="0.3">
      <c r="A1649" s="290">
        <v>2</v>
      </c>
      <c r="B1649" s="290">
        <v>22020202</v>
      </c>
      <c r="C1649" s="291" t="s">
        <v>3350</v>
      </c>
      <c r="D1649" s="295">
        <v>0</v>
      </c>
      <c r="E1649" s="292">
        <v>888920</v>
      </c>
      <c r="F1649" s="292">
        <v>1000000</v>
      </c>
      <c r="G1649" s="292">
        <v>1000000</v>
      </c>
      <c r="H1649" s="292">
        <v>8900000</v>
      </c>
      <c r="I1649" s="237"/>
      <c r="J1649" s="237"/>
    </row>
    <row r="1650" spans="1:10" s="83" customFormat="1" ht="16.8" x14ac:dyDescent="0.3">
      <c r="A1650" s="290">
        <v>3</v>
      </c>
      <c r="B1650" s="290">
        <v>22020301</v>
      </c>
      <c r="C1650" s="291" t="s">
        <v>3352</v>
      </c>
      <c r="D1650" s="295">
        <v>0</v>
      </c>
      <c r="E1650" s="292">
        <v>1777830</v>
      </c>
      <c r="F1650" s="292">
        <v>2000000</v>
      </c>
      <c r="G1650" s="292">
        <v>2000000</v>
      </c>
      <c r="H1650" s="292">
        <v>4700000</v>
      </c>
      <c r="I1650" s="237"/>
      <c r="J1650" s="237"/>
    </row>
    <row r="1651" spans="1:10" s="83" customFormat="1" ht="15.6" x14ac:dyDescent="0.3">
      <c r="A1651" s="290">
        <v>4</v>
      </c>
      <c r="B1651" s="290">
        <v>22020305</v>
      </c>
      <c r="C1651" s="291" t="s">
        <v>3355</v>
      </c>
      <c r="D1651" s="295">
        <v>0</v>
      </c>
      <c r="E1651" s="292">
        <v>2666746</v>
      </c>
      <c r="F1651" s="292">
        <v>3000000</v>
      </c>
      <c r="G1651" s="292">
        <v>3000000</v>
      </c>
      <c r="H1651" s="292">
        <v>2700000</v>
      </c>
      <c r="I1651" s="237"/>
      <c r="J1651" s="237"/>
    </row>
    <row r="1652" spans="1:10" s="83" customFormat="1" ht="15.6" x14ac:dyDescent="0.3">
      <c r="A1652" s="290">
        <v>5</v>
      </c>
      <c r="B1652" s="290">
        <v>22020401</v>
      </c>
      <c r="C1652" s="291" t="s">
        <v>3362</v>
      </c>
      <c r="D1652" s="295">
        <v>0</v>
      </c>
      <c r="E1652" s="292">
        <v>4444177</v>
      </c>
      <c r="F1652" s="292">
        <v>5000000</v>
      </c>
      <c r="G1652" s="292">
        <v>5000000</v>
      </c>
      <c r="H1652" s="292">
        <v>8500000</v>
      </c>
      <c r="I1652" s="237"/>
      <c r="J1652" s="237"/>
    </row>
    <row r="1653" spans="1:10" s="83" customFormat="1" ht="15.6" x14ac:dyDescent="0.3">
      <c r="A1653" s="290">
        <v>6</v>
      </c>
      <c r="B1653" s="290">
        <v>22020402</v>
      </c>
      <c r="C1653" s="291" t="s">
        <v>3366</v>
      </c>
      <c r="D1653" s="295">
        <v>0</v>
      </c>
      <c r="E1653" s="292">
        <v>2666746</v>
      </c>
      <c r="F1653" s="292">
        <v>3000000</v>
      </c>
      <c r="G1653" s="292">
        <v>3000000</v>
      </c>
      <c r="H1653" s="292">
        <v>5700000</v>
      </c>
      <c r="I1653" s="237"/>
      <c r="J1653" s="237"/>
    </row>
    <row r="1654" spans="1:10" s="83" customFormat="1" ht="15.6" x14ac:dyDescent="0.3">
      <c r="A1654" s="290">
        <v>7</v>
      </c>
      <c r="B1654" s="290">
        <v>22020501</v>
      </c>
      <c r="C1654" s="291" t="s">
        <v>3370</v>
      </c>
      <c r="D1654" s="295">
        <v>0</v>
      </c>
      <c r="E1654" s="292">
        <v>7111323</v>
      </c>
      <c r="F1654" s="292">
        <v>8000000</v>
      </c>
      <c r="G1654" s="292">
        <v>8000000</v>
      </c>
      <c r="H1654" s="292">
        <v>12200000</v>
      </c>
      <c r="I1654" s="237"/>
      <c r="J1654" s="237"/>
    </row>
    <row r="1655" spans="1:10" s="83" customFormat="1" ht="15.6" x14ac:dyDescent="0.3">
      <c r="A1655" s="290">
        <v>8</v>
      </c>
      <c r="B1655" s="290">
        <v>22021001</v>
      </c>
      <c r="C1655" s="291" t="s">
        <v>3360</v>
      </c>
      <c r="D1655" s="295">
        <v>0</v>
      </c>
      <c r="E1655" s="292">
        <v>10666665</v>
      </c>
      <c r="F1655" s="292">
        <v>12000000</v>
      </c>
      <c r="G1655" s="292">
        <v>12000000</v>
      </c>
      <c r="H1655" s="292">
        <v>10400000</v>
      </c>
      <c r="I1655" s="237"/>
      <c r="J1655" s="237"/>
    </row>
    <row r="1656" spans="1:10" s="83" customFormat="1" ht="15.6" x14ac:dyDescent="0.3">
      <c r="A1656" s="290">
        <v>9</v>
      </c>
      <c r="B1656" s="290">
        <v>22021003</v>
      </c>
      <c r="C1656" s="291" t="s">
        <v>3376</v>
      </c>
      <c r="D1656" s="295">
        <v>0</v>
      </c>
      <c r="E1656" s="292">
        <v>1777830</v>
      </c>
      <c r="F1656" s="292">
        <v>2000000</v>
      </c>
      <c r="G1656" s="292">
        <v>2000000</v>
      </c>
      <c r="H1656" s="292">
        <v>2800000</v>
      </c>
      <c r="I1656" s="237"/>
      <c r="J1656" s="237"/>
    </row>
    <row r="1657" spans="1:10" s="83" customFormat="1" ht="15.6" x14ac:dyDescent="0.3">
      <c r="A1657" s="290">
        <v>10</v>
      </c>
      <c r="B1657" s="290">
        <v>22021007</v>
      </c>
      <c r="C1657" s="291" t="s">
        <v>3362</v>
      </c>
      <c r="D1657" s="295">
        <v>0</v>
      </c>
      <c r="E1657" s="292">
        <v>4444182</v>
      </c>
      <c r="F1657" s="292">
        <v>5000000</v>
      </c>
      <c r="G1657" s="292">
        <v>5000000</v>
      </c>
      <c r="H1657" s="292">
        <v>8500000</v>
      </c>
      <c r="I1657" s="237"/>
      <c r="J1657" s="237"/>
    </row>
    <row r="1658" spans="1:10" s="83" customFormat="1" ht="15.6" x14ac:dyDescent="0.3">
      <c r="A1658" s="678" t="s">
        <v>365</v>
      </c>
      <c r="B1658" s="678"/>
      <c r="C1658" s="678"/>
      <c r="D1658" s="296">
        <v>0</v>
      </c>
      <c r="E1658" s="293">
        <v>40000000</v>
      </c>
      <c r="F1658" s="293">
        <v>45000000</v>
      </c>
      <c r="G1658" s="293">
        <v>45000000</v>
      </c>
      <c r="H1658" s="293">
        <f>SUM(H1648:H1657)</f>
        <v>83000000</v>
      </c>
      <c r="I1658" s="237"/>
      <c r="J1658" s="237"/>
    </row>
    <row r="1659" spans="1:10" s="83" customFormat="1" ht="15.6" x14ac:dyDescent="0.3">
      <c r="A1659" s="288">
        <v>29</v>
      </c>
      <c r="B1659" s="288">
        <v>12500700300</v>
      </c>
      <c r="C1659" s="677" t="s">
        <v>3050</v>
      </c>
      <c r="D1659" s="677"/>
      <c r="E1659" s="677"/>
      <c r="F1659" s="677"/>
      <c r="G1659" s="677"/>
      <c r="H1659" s="677"/>
      <c r="I1659" s="237"/>
      <c r="J1659" s="237"/>
    </row>
    <row r="1660" spans="1:10" s="83" customFormat="1" ht="15.6" x14ac:dyDescent="0.3">
      <c r="A1660" s="290">
        <v>1</v>
      </c>
      <c r="B1660" s="290">
        <v>22020102</v>
      </c>
      <c r="C1660" s="291" t="s">
        <v>3349</v>
      </c>
      <c r="D1660" s="292">
        <v>2377699.98</v>
      </c>
      <c r="E1660" s="292">
        <v>2170000</v>
      </c>
      <c r="F1660" s="292">
        <v>3000000</v>
      </c>
      <c r="G1660" s="292">
        <v>4000000</v>
      </c>
      <c r="H1660" s="292">
        <v>2000000</v>
      </c>
      <c r="I1660" s="237"/>
      <c r="J1660" s="237"/>
    </row>
    <row r="1661" spans="1:10" s="83" customFormat="1" ht="15.6" x14ac:dyDescent="0.3">
      <c r="A1661" s="290">
        <v>2</v>
      </c>
      <c r="B1661" s="290">
        <v>22020202</v>
      </c>
      <c r="C1661" s="291" t="s">
        <v>3350</v>
      </c>
      <c r="D1661" s="292">
        <v>960000</v>
      </c>
      <c r="E1661" s="292">
        <v>1072000</v>
      </c>
      <c r="F1661" s="292">
        <v>1500000</v>
      </c>
      <c r="G1661" s="292">
        <v>500000</v>
      </c>
      <c r="H1661" s="292">
        <v>500000</v>
      </c>
      <c r="I1661" s="237"/>
      <c r="J1661" s="237"/>
    </row>
    <row r="1662" spans="1:10" s="83" customFormat="1" ht="16.8" x14ac:dyDescent="0.3">
      <c r="A1662" s="290">
        <v>3</v>
      </c>
      <c r="B1662" s="290">
        <v>22020301</v>
      </c>
      <c r="C1662" s="291" t="s">
        <v>3352</v>
      </c>
      <c r="D1662" s="292">
        <v>752400</v>
      </c>
      <c r="E1662" s="292">
        <v>964000</v>
      </c>
      <c r="F1662" s="292">
        <v>2000000</v>
      </c>
      <c r="G1662" s="292">
        <v>2000000</v>
      </c>
      <c r="H1662" s="292">
        <v>1000000</v>
      </c>
      <c r="I1662" s="237"/>
      <c r="J1662" s="237"/>
    </row>
    <row r="1663" spans="1:10" s="83" customFormat="1" ht="15.6" x14ac:dyDescent="0.3">
      <c r="A1663" s="290">
        <v>4</v>
      </c>
      <c r="B1663" s="290">
        <v>22020305</v>
      </c>
      <c r="C1663" s="291" t="s">
        <v>3355</v>
      </c>
      <c r="D1663" s="292">
        <v>40000</v>
      </c>
      <c r="E1663" s="292">
        <v>1067100</v>
      </c>
      <c r="F1663" s="292">
        <v>1500000</v>
      </c>
      <c r="G1663" s="292">
        <v>1500000</v>
      </c>
      <c r="H1663" s="292">
        <v>1200000</v>
      </c>
      <c r="I1663" s="237"/>
      <c r="J1663" s="237"/>
    </row>
    <row r="1664" spans="1:10" s="83" customFormat="1" ht="16.8" x14ac:dyDescent="0.3">
      <c r="A1664" s="290">
        <v>5</v>
      </c>
      <c r="B1664" s="290">
        <v>22020401</v>
      </c>
      <c r="C1664" s="291" t="s">
        <v>3356</v>
      </c>
      <c r="D1664" s="292">
        <v>280350</v>
      </c>
      <c r="E1664" s="292">
        <v>704000</v>
      </c>
      <c r="F1664" s="292">
        <v>2000000</v>
      </c>
      <c r="G1664" s="292">
        <v>2000000</v>
      </c>
      <c r="H1664" s="292">
        <v>800000</v>
      </c>
      <c r="I1664" s="237"/>
      <c r="J1664" s="237"/>
    </row>
    <row r="1665" spans="1:10" s="83" customFormat="1" ht="15.6" x14ac:dyDescent="0.3">
      <c r="A1665" s="290">
        <v>6</v>
      </c>
      <c r="B1665" s="290">
        <v>22020402</v>
      </c>
      <c r="C1665" s="291" t="s">
        <v>3366</v>
      </c>
      <c r="D1665" s="292">
        <v>1025750</v>
      </c>
      <c r="E1665" s="292">
        <v>1057600</v>
      </c>
      <c r="F1665" s="292">
        <v>1500000</v>
      </c>
      <c r="G1665" s="292">
        <v>2000000</v>
      </c>
      <c r="H1665" s="292">
        <v>1000000</v>
      </c>
      <c r="I1665" s="237"/>
      <c r="J1665" s="237"/>
    </row>
    <row r="1666" spans="1:10" s="83" customFormat="1" ht="15.6" x14ac:dyDescent="0.3">
      <c r="A1666" s="290">
        <v>7</v>
      </c>
      <c r="B1666" s="290">
        <v>22020501</v>
      </c>
      <c r="C1666" s="291" t="s">
        <v>3370</v>
      </c>
      <c r="D1666" s="292">
        <v>250000</v>
      </c>
      <c r="E1666" s="292">
        <v>236000</v>
      </c>
      <c r="F1666" s="292">
        <v>2500000</v>
      </c>
      <c r="G1666" s="292">
        <v>1000000</v>
      </c>
      <c r="H1666" s="292">
        <v>800000</v>
      </c>
      <c r="I1666" s="237"/>
      <c r="J1666" s="237"/>
    </row>
    <row r="1667" spans="1:10" s="83" customFormat="1" ht="15.6" x14ac:dyDescent="0.3">
      <c r="A1667" s="290">
        <v>8</v>
      </c>
      <c r="B1667" s="290">
        <v>22021001</v>
      </c>
      <c r="C1667" s="291" t="s">
        <v>3360</v>
      </c>
      <c r="D1667" s="295">
        <v>0</v>
      </c>
      <c r="E1667" s="295">
        <v>0</v>
      </c>
      <c r="F1667" s="292">
        <v>1000000</v>
      </c>
      <c r="G1667" s="292">
        <v>1000000</v>
      </c>
      <c r="H1667" s="292">
        <v>565800</v>
      </c>
      <c r="I1667" s="237"/>
      <c r="J1667" s="237"/>
    </row>
    <row r="1668" spans="1:10" s="83" customFormat="1" ht="15.6" x14ac:dyDescent="0.3">
      <c r="A1668" s="290">
        <v>9</v>
      </c>
      <c r="B1668" s="290">
        <v>22021007</v>
      </c>
      <c r="C1668" s="291" t="s">
        <v>3362</v>
      </c>
      <c r="D1668" s="292">
        <v>980000</v>
      </c>
      <c r="E1668" s="292">
        <v>728500</v>
      </c>
      <c r="F1668" s="292">
        <v>1000000</v>
      </c>
      <c r="G1668" s="292">
        <v>2000000</v>
      </c>
      <c r="H1668" s="292">
        <v>800000</v>
      </c>
      <c r="I1668" s="237"/>
      <c r="J1668" s="237"/>
    </row>
    <row r="1669" spans="1:10" s="83" customFormat="1" ht="15.6" x14ac:dyDescent="0.3">
      <c r="A1669" s="678" t="s">
        <v>365</v>
      </c>
      <c r="B1669" s="678"/>
      <c r="C1669" s="678"/>
      <c r="D1669" s="293">
        <v>6666199.9800000004</v>
      </c>
      <c r="E1669" s="293">
        <v>7999200</v>
      </c>
      <c r="F1669" s="293">
        <v>16000000</v>
      </c>
      <c r="G1669" s="293">
        <v>16000000</v>
      </c>
      <c r="H1669" s="293">
        <f>SUM(H1660:H1668)</f>
        <v>8665800</v>
      </c>
      <c r="I1669" s="237"/>
      <c r="J1669" s="237"/>
    </row>
    <row r="1670" spans="1:10" s="83" customFormat="1" ht="15.6" x14ac:dyDescent="0.3">
      <c r="A1670" s="288">
        <v>30</v>
      </c>
      <c r="B1670" s="288">
        <v>11105200100</v>
      </c>
      <c r="C1670" s="677" t="s">
        <v>438</v>
      </c>
      <c r="D1670" s="677"/>
      <c r="E1670" s="677"/>
      <c r="F1670" s="677"/>
      <c r="G1670" s="677"/>
      <c r="H1670" s="677"/>
      <c r="I1670" s="237"/>
      <c r="J1670" s="237"/>
    </row>
    <row r="1671" spans="1:10" s="83" customFormat="1" ht="15.6" x14ac:dyDescent="0.3">
      <c r="A1671" s="290">
        <v>1</v>
      </c>
      <c r="B1671" s="290">
        <v>22020102</v>
      </c>
      <c r="C1671" s="291" t="s">
        <v>3349</v>
      </c>
      <c r="D1671" s="295">
        <v>0</v>
      </c>
      <c r="E1671" s="295">
        <v>0</v>
      </c>
      <c r="F1671" s="292">
        <v>200000</v>
      </c>
      <c r="G1671" s="292">
        <v>3000000</v>
      </c>
      <c r="H1671" s="292">
        <v>2000000</v>
      </c>
      <c r="I1671" s="237"/>
      <c r="J1671" s="237"/>
    </row>
    <row r="1672" spans="1:10" s="83" customFormat="1" ht="15.6" x14ac:dyDescent="0.3">
      <c r="A1672" s="290">
        <v>2</v>
      </c>
      <c r="B1672" s="290">
        <v>22020201</v>
      </c>
      <c r="C1672" s="291" t="s">
        <v>3363</v>
      </c>
      <c r="D1672" s="295">
        <v>0</v>
      </c>
      <c r="E1672" s="295">
        <v>0</v>
      </c>
      <c r="F1672" s="295">
        <v>0</v>
      </c>
      <c r="G1672" s="292">
        <v>500000</v>
      </c>
      <c r="H1672" s="292">
        <v>500000</v>
      </c>
      <c r="I1672" s="237"/>
      <c r="J1672" s="237"/>
    </row>
    <row r="1673" spans="1:10" s="83" customFormat="1" ht="15.6" x14ac:dyDescent="0.3">
      <c r="A1673" s="290">
        <v>3</v>
      </c>
      <c r="B1673" s="290">
        <v>22020202</v>
      </c>
      <c r="C1673" s="291" t="s">
        <v>3350</v>
      </c>
      <c r="D1673" s="295">
        <v>0</v>
      </c>
      <c r="E1673" s="295">
        <v>0</v>
      </c>
      <c r="F1673" s="292">
        <v>90000</v>
      </c>
      <c r="G1673" s="292">
        <v>500000</v>
      </c>
      <c r="H1673" s="292">
        <v>500000</v>
      </c>
      <c r="I1673" s="237"/>
      <c r="J1673" s="237"/>
    </row>
    <row r="1674" spans="1:10" s="83" customFormat="1" ht="15.6" x14ac:dyDescent="0.3">
      <c r="A1674" s="290">
        <v>4</v>
      </c>
      <c r="B1674" s="290">
        <v>22020203</v>
      </c>
      <c r="C1674" s="291" t="s">
        <v>3351</v>
      </c>
      <c r="D1674" s="295">
        <v>0</v>
      </c>
      <c r="E1674" s="295">
        <v>0</v>
      </c>
      <c r="F1674" s="295">
        <v>0</v>
      </c>
      <c r="G1674" s="292">
        <v>500000</v>
      </c>
      <c r="H1674" s="292">
        <v>500000</v>
      </c>
      <c r="I1674" s="237"/>
      <c r="J1674" s="237"/>
    </row>
    <row r="1675" spans="1:10" s="83" customFormat="1" ht="15.6" x14ac:dyDescent="0.3">
      <c r="A1675" s="290">
        <v>5</v>
      </c>
      <c r="B1675" s="290">
        <v>22020210</v>
      </c>
      <c r="C1675" s="291" t="s">
        <v>3401</v>
      </c>
      <c r="D1675" s="295">
        <v>0</v>
      </c>
      <c r="E1675" s="295">
        <v>0</v>
      </c>
      <c r="F1675" s="295">
        <v>0</v>
      </c>
      <c r="G1675" s="292">
        <v>250000</v>
      </c>
      <c r="H1675" s="292">
        <v>250000</v>
      </c>
      <c r="I1675" s="237"/>
      <c r="J1675" s="237"/>
    </row>
    <row r="1676" spans="1:10" s="83" customFormat="1" ht="16.8" x14ac:dyDescent="0.3">
      <c r="A1676" s="290">
        <v>6</v>
      </c>
      <c r="B1676" s="290">
        <v>22020301</v>
      </c>
      <c r="C1676" s="291" t="s">
        <v>3352</v>
      </c>
      <c r="D1676" s="295">
        <v>0</v>
      </c>
      <c r="E1676" s="295">
        <v>0</v>
      </c>
      <c r="F1676" s="292">
        <v>100000</v>
      </c>
      <c r="G1676" s="292">
        <v>1250000</v>
      </c>
      <c r="H1676" s="292">
        <v>700000</v>
      </c>
      <c r="I1676" s="237"/>
      <c r="J1676" s="237"/>
    </row>
    <row r="1677" spans="1:10" s="83" customFormat="1" ht="15.6" x14ac:dyDescent="0.3">
      <c r="A1677" s="290">
        <v>7</v>
      </c>
      <c r="B1677" s="290">
        <v>22020305</v>
      </c>
      <c r="C1677" s="291" t="s">
        <v>3355</v>
      </c>
      <c r="D1677" s="295">
        <v>0</v>
      </c>
      <c r="E1677" s="295">
        <v>0</v>
      </c>
      <c r="F1677" s="292">
        <v>50000</v>
      </c>
      <c r="G1677" s="292">
        <v>500000</v>
      </c>
      <c r="H1677" s="292">
        <v>500000</v>
      </c>
      <c r="I1677" s="237"/>
      <c r="J1677" s="237"/>
    </row>
    <row r="1678" spans="1:10" s="83" customFormat="1" ht="16.8" x14ac:dyDescent="0.3">
      <c r="A1678" s="290">
        <v>8</v>
      </c>
      <c r="B1678" s="290">
        <v>22020401</v>
      </c>
      <c r="C1678" s="291" t="s">
        <v>3356</v>
      </c>
      <c r="D1678" s="295">
        <v>0</v>
      </c>
      <c r="E1678" s="295">
        <v>0</v>
      </c>
      <c r="F1678" s="292">
        <v>1000000</v>
      </c>
      <c r="G1678" s="292">
        <v>750000</v>
      </c>
      <c r="H1678" s="292">
        <v>750000</v>
      </c>
      <c r="I1678" s="237"/>
      <c r="J1678" s="237"/>
    </row>
    <row r="1679" spans="1:10" s="83" customFormat="1" ht="15.6" x14ac:dyDescent="0.3">
      <c r="A1679" s="290">
        <v>9</v>
      </c>
      <c r="B1679" s="290">
        <v>22020402</v>
      </c>
      <c r="C1679" s="291" t="s">
        <v>3366</v>
      </c>
      <c r="D1679" s="295">
        <v>0</v>
      </c>
      <c r="E1679" s="295">
        <v>0</v>
      </c>
      <c r="F1679" s="292">
        <v>200000</v>
      </c>
      <c r="G1679" s="292">
        <v>500000</v>
      </c>
      <c r="H1679" s="292">
        <v>500000</v>
      </c>
      <c r="I1679" s="237"/>
      <c r="J1679" s="237"/>
    </row>
    <row r="1680" spans="1:10" s="83" customFormat="1" ht="15.6" x14ac:dyDescent="0.3">
      <c r="A1680" s="290">
        <v>10</v>
      </c>
      <c r="B1680" s="290">
        <v>22020501</v>
      </c>
      <c r="C1680" s="291" t="s">
        <v>3370</v>
      </c>
      <c r="D1680" s="295">
        <v>0</v>
      </c>
      <c r="E1680" s="295">
        <v>0</v>
      </c>
      <c r="F1680" s="292">
        <v>200000</v>
      </c>
      <c r="G1680" s="292">
        <v>750000</v>
      </c>
      <c r="H1680" s="292">
        <v>750000</v>
      </c>
      <c r="I1680" s="237"/>
      <c r="J1680" s="237"/>
    </row>
    <row r="1681" spans="1:10" s="83" customFormat="1" ht="15.6" x14ac:dyDescent="0.3">
      <c r="A1681" s="290">
        <v>11</v>
      </c>
      <c r="B1681" s="290">
        <v>22020712</v>
      </c>
      <c r="C1681" s="291" t="s">
        <v>3381</v>
      </c>
      <c r="D1681" s="295">
        <v>0</v>
      </c>
      <c r="E1681" s="295">
        <v>0</v>
      </c>
      <c r="F1681" s="295">
        <v>0</v>
      </c>
      <c r="G1681" s="292">
        <v>500000</v>
      </c>
      <c r="H1681" s="292">
        <v>500000</v>
      </c>
      <c r="I1681" s="237"/>
      <c r="J1681" s="237"/>
    </row>
    <row r="1682" spans="1:10" s="83" customFormat="1" ht="15.6" x14ac:dyDescent="0.3">
      <c r="A1682" s="290">
        <v>12</v>
      </c>
      <c r="B1682" s="290">
        <v>22020803</v>
      </c>
      <c r="C1682" s="291" t="s">
        <v>3373</v>
      </c>
      <c r="D1682" s="295">
        <v>0</v>
      </c>
      <c r="E1682" s="295">
        <v>0</v>
      </c>
      <c r="F1682" s="295">
        <v>0</v>
      </c>
      <c r="G1682" s="292">
        <v>500000</v>
      </c>
      <c r="H1682" s="292">
        <v>500000</v>
      </c>
      <c r="I1682" s="237"/>
      <c r="J1682" s="237"/>
    </row>
    <row r="1683" spans="1:10" s="83" customFormat="1" ht="15.6" x14ac:dyDescent="0.3">
      <c r="A1683" s="290">
        <v>13</v>
      </c>
      <c r="B1683" s="290">
        <v>22021007</v>
      </c>
      <c r="C1683" s="291" t="s">
        <v>3362</v>
      </c>
      <c r="D1683" s="295">
        <v>0</v>
      </c>
      <c r="E1683" s="295">
        <v>0</v>
      </c>
      <c r="F1683" s="292">
        <v>160000</v>
      </c>
      <c r="G1683" s="292">
        <v>500000</v>
      </c>
      <c r="H1683" s="292">
        <v>500000</v>
      </c>
      <c r="I1683" s="237"/>
      <c r="J1683" s="237"/>
    </row>
    <row r="1684" spans="1:10" s="83" customFormat="1" ht="15.6" x14ac:dyDescent="0.3">
      <c r="A1684" s="678" t="s">
        <v>365</v>
      </c>
      <c r="B1684" s="678"/>
      <c r="C1684" s="678"/>
      <c r="D1684" s="296">
        <v>0</v>
      </c>
      <c r="E1684" s="296">
        <v>0</v>
      </c>
      <c r="F1684" s="293">
        <v>2000000</v>
      </c>
      <c r="G1684" s="293">
        <v>10000000</v>
      </c>
      <c r="H1684" s="293">
        <f>SUM(H1671:H1683)</f>
        <v>8450000</v>
      </c>
      <c r="I1684" s="237"/>
      <c r="J1684" s="237"/>
    </row>
    <row r="1685" spans="1:10" s="83" customFormat="1" ht="15.6" x14ac:dyDescent="0.3">
      <c r="A1685" s="288">
        <v>31</v>
      </c>
      <c r="B1685" s="288">
        <v>11100200100</v>
      </c>
      <c r="C1685" s="677" t="s">
        <v>2980</v>
      </c>
      <c r="D1685" s="677"/>
      <c r="E1685" s="677"/>
      <c r="F1685" s="677"/>
      <c r="G1685" s="677"/>
      <c r="H1685" s="677"/>
      <c r="I1685" s="237"/>
      <c r="J1685" s="237"/>
    </row>
    <row r="1686" spans="1:10" s="83" customFormat="1" ht="15.6" x14ac:dyDescent="0.3">
      <c r="A1686" s="290">
        <v>1</v>
      </c>
      <c r="B1686" s="290">
        <v>22020102</v>
      </c>
      <c r="C1686" s="291" t="s">
        <v>3349</v>
      </c>
      <c r="D1686" s="292">
        <v>13500000</v>
      </c>
      <c r="E1686" s="292">
        <v>9491315</v>
      </c>
      <c r="F1686" s="292">
        <v>18500000</v>
      </c>
      <c r="G1686" s="292">
        <v>17000000</v>
      </c>
      <c r="H1686" s="292">
        <v>20000000</v>
      </c>
      <c r="I1686" s="237"/>
      <c r="J1686" s="237"/>
    </row>
    <row r="1687" spans="1:10" s="83" customFormat="1" ht="15.6" x14ac:dyDescent="0.3">
      <c r="A1687" s="290">
        <v>2</v>
      </c>
      <c r="B1687" s="290">
        <v>22020202</v>
      </c>
      <c r="C1687" s="291" t="s">
        <v>3350</v>
      </c>
      <c r="D1687" s="292">
        <v>9100000</v>
      </c>
      <c r="E1687" s="292">
        <v>4995370</v>
      </c>
      <c r="F1687" s="292">
        <v>10000000</v>
      </c>
      <c r="G1687" s="292">
        <v>8000000</v>
      </c>
      <c r="H1687" s="292">
        <f t="shared" ref="H1687:H1698" si="0">G1687</f>
        <v>8000000</v>
      </c>
      <c r="I1687" s="237"/>
      <c r="J1687" s="237"/>
    </row>
    <row r="1688" spans="1:10" s="83" customFormat="1" ht="15.6" x14ac:dyDescent="0.3">
      <c r="A1688" s="290">
        <v>3</v>
      </c>
      <c r="B1688" s="290">
        <v>22020203</v>
      </c>
      <c r="C1688" s="291" t="s">
        <v>3351</v>
      </c>
      <c r="D1688" s="292">
        <v>2400000</v>
      </c>
      <c r="E1688" s="292">
        <v>999069</v>
      </c>
      <c r="F1688" s="292">
        <v>1500000</v>
      </c>
      <c r="G1688" s="292">
        <v>2000000</v>
      </c>
      <c r="H1688" s="292">
        <f t="shared" si="0"/>
        <v>2000000</v>
      </c>
      <c r="I1688" s="237"/>
      <c r="J1688" s="237"/>
    </row>
    <row r="1689" spans="1:10" s="83" customFormat="1" ht="16.8" x14ac:dyDescent="0.3">
      <c r="A1689" s="290">
        <v>4</v>
      </c>
      <c r="B1689" s="290">
        <v>22020301</v>
      </c>
      <c r="C1689" s="291" t="s">
        <v>3352</v>
      </c>
      <c r="D1689" s="292">
        <v>6400000</v>
      </c>
      <c r="E1689" s="292">
        <v>5994442</v>
      </c>
      <c r="F1689" s="292">
        <v>12000000</v>
      </c>
      <c r="G1689" s="292">
        <v>10000000</v>
      </c>
      <c r="H1689" s="292">
        <f t="shared" si="0"/>
        <v>10000000</v>
      </c>
      <c r="I1689" s="237"/>
      <c r="J1689" s="237"/>
    </row>
    <row r="1690" spans="1:10" s="83" customFormat="1" ht="15.6" x14ac:dyDescent="0.3">
      <c r="A1690" s="290">
        <v>5</v>
      </c>
      <c r="B1690" s="290">
        <v>22020303</v>
      </c>
      <c r="C1690" s="291" t="s">
        <v>3353</v>
      </c>
      <c r="D1690" s="292">
        <v>2800000</v>
      </c>
      <c r="E1690" s="292">
        <v>1998144</v>
      </c>
      <c r="F1690" s="292">
        <v>4000000</v>
      </c>
      <c r="G1690" s="292">
        <v>3000000</v>
      </c>
      <c r="H1690" s="292">
        <f t="shared" si="0"/>
        <v>3000000</v>
      </c>
      <c r="I1690" s="237"/>
      <c r="J1690" s="237"/>
    </row>
    <row r="1691" spans="1:10" s="83" customFormat="1" ht="15.6" x14ac:dyDescent="0.3">
      <c r="A1691" s="290">
        <v>6</v>
      </c>
      <c r="B1691" s="290">
        <v>22020304</v>
      </c>
      <c r="C1691" s="291" t="s">
        <v>3354</v>
      </c>
      <c r="D1691" s="292">
        <v>2300000</v>
      </c>
      <c r="E1691" s="292">
        <v>1498605</v>
      </c>
      <c r="F1691" s="292">
        <v>2500000</v>
      </c>
      <c r="G1691" s="292">
        <v>4000000</v>
      </c>
      <c r="H1691" s="292">
        <f t="shared" si="0"/>
        <v>4000000</v>
      </c>
      <c r="I1691" s="237"/>
      <c r="J1691" s="237"/>
    </row>
    <row r="1692" spans="1:10" s="83" customFormat="1" ht="15.6" x14ac:dyDescent="0.3">
      <c r="A1692" s="290">
        <v>7</v>
      </c>
      <c r="B1692" s="290">
        <v>22020305</v>
      </c>
      <c r="C1692" s="291" t="s">
        <v>3355</v>
      </c>
      <c r="D1692" s="292">
        <v>3600000</v>
      </c>
      <c r="E1692" s="292">
        <v>2997209</v>
      </c>
      <c r="F1692" s="292">
        <v>4500000</v>
      </c>
      <c r="G1692" s="292">
        <v>6000000</v>
      </c>
      <c r="H1692" s="292">
        <f t="shared" si="0"/>
        <v>6000000</v>
      </c>
      <c r="I1692" s="237"/>
      <c r="J1692" s="237"/>
    </row>
    <row r="1693" spans="1:10" s="83" customFormat="1" ht="16.8" x14ac:dyDescent="0.3">
      <c r="A1693" s="290">
        <v>8</v>
      </c>
      <c r="B1693" s="290">
        <v>22020401</v>
      </c>
      <c r="C1693" s="291" t="s">
        <v>3356</v>
      </c>
      <c r="D1693" s="292">
        <v>5400000</v>
      </c>
      <c r="E1693" s="292">
        <v>4995366</v>
      </c>
      <c r="F1693" s="292">
        <v>6000000</v>
      </c>
      <c r="G1693" s="292">
        <v>8000000</v>
      </c>
      <c r="H1693" s="292">
        <v>8250000</v>
      </c>
      <c r="I1693" s="237"/>
      <c r="J1693" s="237"/>
    </row>
    <row r="1694" spans="1:10" s="83" customFormat="1" ht="15.6" x14ac:dyDescent="0.3">
      <c r="A1694" s="290">
        <v>9</v>
      </c>
      <c r="B1694" s="290">
        <v>22020406</v>
      </c>
      <c r="C1694" s="291" t="s">
        <v>3357</v>
      </c>
      <c r="D1694" s="292">
        <v>4500000</v>
      </c>
      <c r="E1694" s="292">
        <v>2997209</v>
      </c>
      <c r="F1694" s="292">
        <v>3500000</v>
      </c>
      <c r="G1694" s="292">
        <v>6000000</v>
      </c>
      <c r="H1694" s="292">
        <f t="shared" si="0"/>
        <v>6000000</v>
      </c>
      <c r="I1694" s="237"/>
      <c r="J1694" s="237"/>
    </row>
    <row r="1695" spans="1:10" s="83" customFormat="1" ht="15.6" x14ac:dyDescent="0.3">
      <c r="A1695" s="290">
        <v>10</v>
      </c>
      <c r="B1695" s="290">
        <v>22020503</v>
      </c>
      <c r="C1695" s="291" t="s">
        <v>3358</v>
      </c>
      <c r="D1695" s="292">
        <v>7000000</v>
      </c>
      <c r="E1695" s="292">
        <v>4995358</v>
      </c>
      <c r="F1695" s="292">
        <v>6000000</v>
      </c>
      <c r="G1695" s="292">
        <v>5000000</v>
      </c>
      <c r="H1695" s="292">
        <f t="shared" si="0"/>
        <v>5000000</v>
      </c>
      <c r="I1695" s="237"/>
      <c r="J1695" s="237"/>
    </row>
    <row r="1696" spans="1:10" s="83" customFormat="1" ht="16.8" x14ac:dyDescent="0.3">
      <c r="A1696" s="290">
        <v>11</v>
      </c>
      <c r="B1696" s="290">
        <v>22020505</v>
      </c>
      <c r="C1696" s="291" t="s">
        <v>3359</v>
      </c>
      <c r="D1696" s="292">
        <v>5300000</v>
      </c>
      <c r="E1696" s="292">
        <v>4995358</v>
      </c>
      <c r="F1696" s="292">
        <v>6000000</v>
      </c>
      <c r="G1696" s="292">
        <v>5000000</v>
      </c>
      <c r="H1696" s="292">
        <f t="shared" si="0"/>
        <v>5000000</v>
      </c>
      <c r="I1696" s="237"/>
      <c r="J1696" s="237"/>
    </row>
    <row r="1697" spans="1:10" s="83" customFormat="1" ht="15.6" x14ac:dyDescent="0.3">
      <c r="A1697" s="290">
        <v>12</v>
      </c>
      <c r="B1697" s="290">
        <v>22021001</v>
      </c>
      <c r="C1697" s="291" t="s">
        <v>3360</v>
      </c>
      <c r="D1697" s="292">
        <v>3000000</v>
      </c>
      <c r="E1697" s="292">
        <v>2997209</v>
      </c>
      <c r="F1697" s="292">
        <v>3500000</v>
      </c>
      <c r="G1697" s="292">
        <v>6000000</v>
      </c>
      <c r="H1697" s="292">
        <v>8000000</v>
      </c>
      <c r="I1697" s="237"/>
      <c r="J1697" s="237"/>
    </row>
    <row r="1698" spans="1:10" s="83" customFormat="1" ht="15.6" x14ac:dyDescent="0.3">
      <c r="A1698" s="290">
        <v>13</v>
      </c>
      <c r="B1698" s="290">
        <v>22021006</v>
      </c>
      <c r="C1698" s="291" t="s">
        <v>3361</v>
      </c>
      <c r="D1698" s="292">
        <v>2000000</v>
      </c>
      <c r="E1698" s="292">
        <v>2497677</v>
      </c>
      <c r="F1698" s="292">
        <v>3000000</v>
      </c>
      <c r="G1698" s="292">
        <v>5000000</v>
      </c>
      <c r="H1698" s="292">
        <f t="shared" si="0"/>
        <v>5000000</v>
      </c>
      <c r="I1698" s="237"/>
      <c r="J1698" s="237"/>
    </row>
    <row r="1699" spans="1:10" s="83" customFormat="1" ht="15.6" x14ac:dyDescent="0.3">
      <c r="A1699" s="290">
        <v>14</v>
      </c>
      <c r="B1699" s="290">
        <v>22021007</v>
      </c>
      <c r="C1699" s="291" t="s">
        <v>3362</v>
      </c>
      <c r="D1699" s="292">
        <v>2000000</v>
      </c>
      <c r="E1699" s="292">
        <v>2497677</v>
      </c>
      <c r="F1699" s="292">
        <v>3000000</v>
      </c>
      <c r="G1699" s="292">
        <v>5000000</v>
      </c>
      <c r="H1699" s="292">
        <v>6000000</v>
      </c>
      <c r="I1699" s="237"/>
      <c r="J1699" s="237"/>
    </row>
    <row r="1700" spans="1:10" s="83" customFormat="1" ht="15.6" x14ac:dyDescent="0.3">
      <c r="A1700" s="678" t="s">
        <v>365</v>
      </c>
      <c r="B1700" s="678"/>
      <c r="C1700" s="678"/>
      <c r="D1700" s="293">
        <v>69300000</v>
      </c>
      <c r="E1700" s="293">
        <v>53950008</v>
      </c>
      <c r="F1700" s="293">
        <v>84000000</v>
      </c>
      <c r="G1700" s="293">
        <v>90000000</v>
      </c>
      <c r="H1700" s="293">
        <f>SUM(H1686:H1699)</f>
        <v>96250000</v>
      </c>
      <c r="I1700" s="237"/>
      <c r="J1700" s="293"/>
    </row>
    <row r="1701" spans="1:10" s="83" customFormat="1" ht="15.6" x14ac:dyDescent="0.3">
      <c r="A1701" s="288">
        <v>32</v>
      </c>
      <c r="B1701" s="288">
        <v>12400400300</v>
      </c>
      <c r="C1701" s="677" t="s">
        <v>3751</v>
      </c>
      <c r="D1701" s="677"/>
      <c r="E1701" s="677"/>
      <c r="F1701" s="677"/>
      <c r="G1701" s="677"/>
      <c r="H1701" s="677"/>
      <c r="I1701" s="237"/>
      <c r="J1701" s="237"/>
    </row>
    <row r="1702" spans="1:10" s="83" customFormat="1" ht="15.6" x14ac:dyDescent="0.3">
      <c r="A1702" s="290">
        <v>1</v>
      </c>
      <c r="B1702" s="290">
        <v>22020102</v>
      </c>
      <c r="C1702" s="291" t="s">
        <v>3349</v>
      </c>
      <c r="D1702" s="526">
        <v>0</v>
      </c>
      <c r="E1702" s="526">
        <v>0</v>
      </c>
      <c r="F1702" s="526">
        <v>0</v>
      </c>
      <c r="G1702" s="526">
        <v>0</v>
      </c>
      <c r="H1702" s="292">
        <v>27300000</v>
      </c>
      <c r="I1702" s="237"/>
      <c r="J1702" s="237"/>
    </row>
    <row r="1703" spans="1:10" s="83" customFormat="1" ht="15.6" x14ac:dyDescent="0.3">
      <c r="A1703" s="290">
        <v>2</v>
      </c>
      <c r="B1703" s="290">
        <v>22020201</v>
      </c>
      <c r="C1703" s="291" t="s">
        <v>3363</v>
      </c>
      <c r="D1703" s="526">
        <v>0</v>
      </c>
      <c r="E1703" s="526">
        <v>0</v>
      </c>
      <c r="F1703" s="526">
        <v>0</v>
      </c>
      <c r="G1703" s="526">
        <v>0</v>
      </c>
      <c r="H1703" s="292">
        <v>1500000</v>
      </c>
      <c r="I1703" s="237"/>
      <c r="J1703" s="237"/>
    </row>
    <row r="1704" spans="1:10" s="83" customFormat="1" ht="15.6" x14ac:dyDescent="0.3">
      <c r="A1704" s="290">
        <v>3</v>
      </c>
      <c r="B1704" s="290">
        <v>22020202</v>
      </c>
      <c r="C1704" s="291" t="s">
        <v>3350</v>
      </c>
      <c r="D1704" s="526">
        <v>0</v>
      </c>
      <c r="E1704" s="526">
        <v>0</v>
      </c>
      <c r="F1704" s="526">
        <v>0</v>
      </c>
      <c r="G1704" s="526">
        <v>0</v>
      </c>
      <c r="H1704" s="292">
        <v>3000000</v>
      </c>
      <c r="I1704" s="237"/>
      <c r="J1704" s="237"/>
    </row>
    <row r="1705" spans="1:10" s="83" customFormat="1" ht="16.8" x14ac:dyDescent="0.3">
      <c r="A1705" s="290">
        <v>4</v>
      </c>
      <c r="B1705" s="290">
        <v>22020301</v>
      </c>
      <c r="C1705" s="291" t="s">
        <v>3352</v>
      </c>
      <c r="D1705" s="526">
        <v>0</v>
      </c>
      <c r="E1705" s="526">
        <v>0</v>
      </c>
      <c r="F1705" s="526">
        <v>0</v>
      </c>
      <c r="G1705" s="526">
        <v>0</v>
      </c>
      <c r="H1705" s="292">
        <v>9000000</v>
      </c>
      <c r="I1705" s="237"/>
      <c r="J1705" s="237"/>
    </row>
    <row r="1706" spans="1:10" s="83" customFormat="1" ht="15.6" x14ac:dyDescent="0.3">
      <c r="A1706" s="290">
        <v>5</v>
      </c>
      <c r="B1706" s="290">
        <v>22020305</v>
      </c>
      <c r="C1706" s="291" t="s">
        <v>3355</v>
      </c>
      <c r="D1706" s="526">
        <v>0</v>
      </c>
      <c r="E1706" s="526">
        <v>0</v>
      </c>
      <c r="F1706" s="526">
        <v>0</v>
      </c>
      <c r="G1706" s="526">
        <v>0</v>
      </c>
      <c r="H1706" s="292">
        <v>1500000</v>
      </c>
      <c r="I1706" s="237"/>
      <c r="J1706" s="237"/>
    </row>
    <row r="1707" spans="1:10" s="83" customFormat="1" ht="16.8" x14ac:dyDescent="0.3">
      <c r="A1707" s="290">
        <v>6</v>
      </c>
      <c r="B1707" s="290">
        <v>22020401</v>
      </c>
      <c r="C1707" s="291" t="s">
        <v>3356</v>
      </c>
      <c r="D1707" s="526">
        <v>0</v>
      </c>
      <c r="E1707" s="526">
        <v>0</v>
      </c>
      <c r="F1707" s="526">
        <v>0</v>
      </c>
      <c r="G1707" s="526">
        <v>0</v>
      </c>
      <c r="H1707" s="292">
        <v>4500000</v>
      </c>
      <c r="I1707" s="237"/>
      <c r="J1707" s="237"/>
    </row>
    <row r="1708" spans="1:10" s="83" customFormat="1" ht="15.6" x14ac:dyDescent="0.3">
      <c r="A1708" s="290">
        <v>7</v>
      </c>
      <c r="B1708" s="290">
        <v>22020402</v>
      </c>
      <c r="C1708" s="291" t="s">
        <v>3366</v>
      </c>
      <c r="D1708" s="526">
        <v>0</v>
      </c>
      <c r="E1708" s="526">
        <v>0</v>
      </c>
      <c r="F1708" s="526">
        <v>0</v>
      </c>
      <c r="G1708" s="526">
        <v>0</v>
      </c>
      <c r="H1708" s="292">
        <v>1200000</v>
      </c>
      <c r="I1708" s="237"/>
      <c r="J1708" s="237"/>
    </row>
    <row r="1709" spans="1:10" s="83" customFormat="1" ht="15.6" x14ac:dyDescent="0.3">
      <c r="A1709" s="290">
        <v>8</v>
      </c>
      <c r="B1709" s="290">
        <v>22020501</v>
      </c>
      <c r="C1709" s="291" t="s">
        <v>3370</v>
      </c>
      <c r="D1709" s="526">
        <v>0</v>
      </c>
      <c r="E1709" s="526">
        <v>0</v>
      </c>
      <c r="F1709" s="526">
        <v>0</v>
      </c>
      <c r="G1709" s="526">
        <v>0</v>
      </c>
      <c r="H1709" s="292">
        <v>6000000</v>
      </c>
      <c r="I1709" s="237"/>
      <c r="J1709" s="237"/>
    </row>
    <row r="1710" spans="1:10" s="83" customFormat="1" ht="15.6" x14ac:dyDescent="0.3">
      <c r="A1710" s="290">
        <v>9</v>
      </c>
      <c r="B1710" s="290">
        <v>22021001</v>
      </c>
      <c r="C1710" s="291" t="s">
        <v>3360</v>
      </c>
      <c r="D1710" s="526">
        <v>0</v>
      </c>
      <c r="E1710" s="526">
        <v>0</v>
      </c>
      <c r="F1710" s="526">
        <v>0</v>
      </c>
      <c r="G1710" s="526">
        <v>0</v>
      </c>
      <c r="H1710" s="292">
        <v>3000000</v>
      </c>
      <c r="I1710" s="237"/>
      <c r="J1710" s="237"/>
    </row>
    <row r="1711" spans="1:10" s="83" customFormat="1" ht="15.6" x14ac:dyDescent="0.3">
      <c r="A1711" s="290">
        <v>10</v>
      </c>
      <c r="B1711" s="290">
        <v>22021007</v>
      </c>
      <c r="C1711" s="291" t="s">
        <v>3362</v>
      </c>
      <c r="D1711" s="526">
        <v>0</v>
      </c>
      <c r="E1711" s="526">
        <v>0</v>
      </c>
      <c r="F1711" s="526">
        <v>0</v>
      </c>
      <c r="G1711" s="526">
        <v>0</v>
      </c>
      <c r="H1711" s="292">
        <v>9000000</v>
      </c>
      <c r="I1711" s="237"/>
      <c r="J1711" s="237"/>
    </row>
    <row r="1712" spans="1:10" s="83" customFormat="1" ht="15.6" x14ac:dyDescent="0.3">
      <c r="A1712" s="290">
        <v>11</v>
      </c>
      <c r="B1712" s="290">
        <v>22020712</v>
      </c>
      <c r="C1712" s="291" t="s">
        <v>3381</v>
      </c>
      <c r="D1712" s="526">
        <v>0</v>
      </c>
      <c r="E1712" s="526">
        <v>0</v>
      </c>
      <c r="F1712" s="526">
        <v>0</v>
      </c>
      <c r="G1712" s="526">
        <v>0</v>
      </c>
      <c r="H1712" s="292">
        <v>6000000</v>
      </c>
      <c r="I1712" s="237"/>
      <c r="J1712" s="237"/>
    </row>
    <row r="1713" spans="1:10" s="83" customFormat="1" ht="15.6" x14ac:dyDescent="0.3">
      <c r="A1713" s="290">
        <v>12</v>
      </c>
      <c r="B1713" s="290">
        <v>22020601</v>
      </c>
      <c r="C1713" s="291" t="s">
        <v>3371</v>
      </c>
      <c r="D1713" s="526">
        <v>0</v>
      </c>
      <c r="E1713" s="526">
        <v>0</v>
      </c>
      <c r="F1713" s="526">
        <v>0</v>
      </c>
      <c r="G1713" s="526">
        <v>0</v>
      </c>
      <c r="H1713" s="292">
        <v>15000000</v>
      </c>
      <c r="I1713" s="237"/>
      <c r="J1713" s="237"/>
    </row>
    <row r="1714" spans="1:10" s="83" customFormat="1" ht="15.6" x14ac:dyDescent="0.3">
      <c r="A1714" s="678" t="s">
        <v>365</v>
      </c>
      <c r="B1714" s="678"/>
      <c r="C1714" s="678"/>
      <c r="D1714" s="300">
        <f>SUM(D1702:D1709)</f>
        <v>0</v>
      </c>
      <c r="E1714" s="300">
        <f>SUM(E1702:E1709)</f>
        <v>0</v>
      </c>
      <c r="F1714" s="300">
        <f>SUM(F1702:F1709)</f>
        <v>0</v>
      </c>
      <c r="G1714" s="300">
        <f>SUM(G1702:G1709)</f>
        <v>0</v>
      </c>
      <c r="H1714" s="293">
        <f>SUM(H1702:H1713)</f>
        <v>87000000</v>
      </c>
      <c r="I1714" s="237"/>
      <c r="J1714" s="293"/>
    </row>
    <row r="1715" spans="1:10" ht="14.4" customHeight="1" x14ac:dyDescent="0.3">
      <c r="A1715" s="679" t="s">
        <v>3440</v>
      </c>
      <c r="B1715" s="679"/>
      <c r="C1715" s="679"/>
      <c r="D1715" s="300">
        <f>D1700+D1684+D1669+D1658+D1646+D1637+D1625+D1616+D1605+D1593+D1583+D1573+D1562+D1549+D1538+D1526+D1516+D1505+D1494+D1482+D1471+D1457+D1444+D1432+D1419+D1408+D1399+D1388+D1376+D1366+D1354</f>
        <v>726990818.42000008</v>
      </c>
      <c r="E1715" s="300">
        <f>E1700+E1684+E1669+E1658+E1646+E1637+E1625+E1616+E1605+E1593+E1583+E1573+E1562+E1549+E1538+E1526+E1516+E1505+E1494+E1482+E1471+E1457+E1444+E1432+E1419+E1408+E1399+E1388+E1376+E1366+E1354</f>
        <v>741575611.44000006</v>
      </c>
      <c r="F1715" s="300">
        <f>F1700+F1684+F1669+F1658+F1646+F1637+F1625+F1616+F1605+F1593+F1583+F1573+F1562+F1549+F1538+F1526+F1516+F1505+F1494+F1482+F1471+F1457+F1444+F1432+F1419+F1408+F1399+F1388+F1376+F1366+F1354</f>
        <v>1225400000</v>
      </c>
      <c r="G1715" s="300">
        <f>G1700+G1684+G1669+G1658+G1646+G1637+G1625+G1616+G1605+G1593+G1583+G1573+G1562+G1549+G1538+G1526+G1516+G1505+G1494+G1482+G1471+G1457+G1444+G1432+G1419+G1408+G1399+G1388+G1376+G1366+G1354</f>
        <v>1191500000</v>
      </c>
      <c r="H1715" s="300">
        <f>H1700+H1684+H1669+H1658+H1646+H1637+H1625+H1616+H1605+H1593+H1583+H1573+H1562+H1549+H1538+H1526+H1516+H1505+H1494+H1482+H1471+H1457+H1444+H1432+H1419+H1408+H1399+H1388+H1376+H1366+H1354+H1714</f>
        <v>1139193800</v>
      </c>
      <c r="I1715" s="237"/>
      <c r="J1715" s="293"/>
    </row>
    <row r="1716" spans="1:10" ht="15.6" x14ac:dyDescent="0.3">
      <c r="A1716" s="680" t="s">
        <v>3438</v>
      </c>
      <c r="B1716" s="680"/>
      <c r="C1716" s="680"/>
      <c r="D1716" s="680"/>
      <c r="E1716" s="680"/>
      <c r="F1716" s="680"/>
      <c r="G1716" s="680"/>
      <c r="H1716" s="680"/>
      <c r="I1716" s="680"/>
      <c r="J1716" s="680"/>
    </row>
    <row r="1717" spans="1:10" s="83" customFormat="1" ht="15.6" x14ac:dyDescent="0.3">
      <c r="A1717" s="288">
        <v>1</v>
      </c>
      <c r="B1717" s="288">
        <v>11200300100</v>
      </c>
      <c r="C1717" s="677" t="s">
        <v>2736</v>
      </c>
      <c r="D1717" s="677"/>
      <c r="E1717" s="677"/>
      <c r="F1717" s="677"/>
      <c r="G1717" s="677"/>
      <c r="H1717" s="677"/>
      <c r="I1717" s="237"/>
      <c r="J1717" s="237"/>
    </row>
    <row r="1718" spans="1:10" s="83" customFormat="1" ht="15.6" x14ac:dyDescent="0.3">
      <c r="A1718" s="290">
        <v>1</v>
      </c>
      <c r="B1718" s="290">
        <v>22020102</v>
      </c>
      <c r="C1718" s="291" t="s">
        <v>3349</v>
      </c>
      <c r="D1718" s="292">
        <v>175385000</v>
      </c>
      <c r="E1718" s="292">
        <v>177509183</v>
      </c>
      <c r="F1718" s="292">
        <v>350000000</v>
      </c>
      <c r="G1718" s="292">
        <v>400000000</v>
      </c>
      <c r="H1718" s="292">
        <f>400000000-220000000</f>
        <v>180000000</v>
      </c>
      <c r="I1718" s="237"/>
      <c r="J1718" s="237"/>
    </row>
    <row r="1719" spans="1:10" s="83" customFormat="1" ht="15.6" x14ac:dyDescent="0.3">
      <c r="A1719" s="290">
        <v>2</v>
      </c>
      <c r="B1719" s="290">
        <v>22020201</v>
      </c>
      <c r="C1719" s="291" t="s">
        <v>3363</v>
      </c>
      <c r="D1719" s="292">
        <v>36630000</v>
      </c>
      <c r="E1719" s="292">
        <v>28038665</v>
      </c>
      <c r="F1719" s="292">
        <v>50000000</v>
      </c>
      <c r="G1719" s="292">
        <v>80000000</v>
      </c>
      <c r="H1719" s="292">
        <v>80000000</v>
      </c>
      <c r="I1719" s="237"/>
      <c r="J1719" s="237"/>
    </row>
    <row r="1720" spans="1:10" s="83" customFormat="1" ht="15.6" x14ac:dyDescent="0.3">
      <c r="A1720" s="290">
        <v>3</v>
      </c>
      <c r="B1720" s="290">
        <v>22020202</v>
      </c>
      <c r="C1720" s="291" t="s">
        <v>3350</v>
      </c>
      <c r="D1720" s="292">
        <v>24465000</v>
      </c>
      <c r="E1720" s="292">
        <v>17707930</v>
      </c>
      <c r="F1720" s="292">
        <v>30000000</v>
      </c>
      <c r="G1720" s="292">
        <v>50000000</v>
      </c>
      <c r="H1720" s="292">
        <v>50000000</v>
      </c>
      <c r="I1720" s="237"/>
      <c r="J1720" s="237"/>
    </row>
    <row r="1721" spans="1:10" s="83" customFormat="1" ht="16.8" x14ac:dyDescent="0.3">
      <c r="A1721" s="290">
        <v>4</v>
      </c>
      <c r="B1721" s="290">
        <v>22020301</v>
      </c>
      <c r="C1721" s="291" t="s">
        <v>3352</v>
      </c>
      <c r="D1721" s="292">
        <v>35698000</v>
      </c>
      <c r="E1721" s="292">
        <v>37081810</v>
      </c>
      <c r="F1721" s="292">
        <v>50000000</v>
      </c>
      <c r="G1721" s="292">
        <v>80000000</v>
      </c>
      <c r="H1721" s="292">
        <v>80000000</v>
      </c>
      <c r="I1721" s="237"/>
      <c r="J1721" s="237"/>
    </row>
    <row r="1722" spans="1:10" s="83" customFormat="1" ht="15.6" x14ac:dyDescent="0.3">
      <c r="A1722" s="290">
        <v>5</v>
      </c>
      <c r="B1722" s="290">
        <v>22020305</v>
      </c>
      <c r="C1722" s="291" t="s">
        <v>3355</v>
      </c>
      <c r="D1722" s="292">
        <v>107721000</v>
      </c>
      <c r="E1722" s="292">
        <v>44529569</v>
      </c>
      <c r="F1722" s="292">
        <v>150000000</v>
      </c>
      <c r="G1722" s="292">
        <v>160000000</v>
      </c>
      <c r="H1722" s="292">
        <v>80000000</v>
      </c>
      <c r="I1722" s="237"/>
      <c r="J1722" s="237"/>
    </row>
    <row r="1723" spans="1:10" s="83" customFormat="1" ht="16.8" x14ac:dyDescent="0.3">
      <c r="A1723" s="290">
        <v>6</v>
      </c>
      <c r="B1723" s="290">
        <v>22020401</v>
      </c>
      <c r="C1723" s="291" t="s">
        <v>3356</v>
      </c>
      <c r="D1723" s="292">
        <v>96847000</v>
      </c>
      <c r="E1723" s="292">
        <v>50224354</v>
      </c>
      <c r="F1723" s="292">
        <v>120000000</v>
      </c>
      <c r="G1723" s="292">
        <v>200000000</v>
      </c>
      <c r="H1723" s="292">
        <v>60000000</v>
      </c>
      <c r="I1723" s="237"/>
      <c r="J1723" s="237"/>
    </row>
    <row r="1724" spans="1:10" s="83" customFormat="1" ht="15.6" x14ac:dyDescent="0.3">
      <c r="A1724" s="290">
        <v>7</v>
      </c>
      <c r="B1724" s="290">
        <v>22020402</v>
      </c>
      <c r="C1724" s="291" t="s">
        <v>3366</v>
      </c>
      <c r="D1724" s="292">
        <v>78108000</v>
      </c>
      <c r="E1724" s="292">
        <v>58265994</v>
      </c>
      <c r="F1724" s="292">
        <v>80000000</v>
      </c>
      <c r="G1724" s="292">
        <v>100000000</v>
      </c>
      <c r="H1724" s="292">
        <v>80000000</v>
      </c>
      <c r="I1724" s="237"/>
      <c r="J1724" s="237"/>
    </row>
    <row r="1725" spans="1:10" s="83" customFormat="1" ht="15.6" x14ac:dyDescent="0.3">
      <c r="A1725" s="290">
        <v>8</v>
      </c>
      <c r="B1725" s="290">
        <v>22020501</v>
      </c>
      <c r="C1725" s="291" t="s">
        <v>3370</v>
      </c>
      <c r="D1725" s="292">
        <v>106811000</v>
      </c>
      <c r="E1725" s="292">
        <v>28345500</v>
      </c>
      <c r="F1725" s="292">
        <v>150000000</v>
      </c>
      <c r="G1725" s="292">
        <v>160000000</v>
      </c>
      <c r="H1725" s="292">
        <v>60000000</v>
      </c>
      <c r="I1725" s="237"/>
      <c r="J1725" s="237"/>
    </row>
    <row r="1726" spans="1:10" s="83" customFormat="1" ht="15.6" x14ac:dyDescent="0.3">
      <c r="A1726" s="290">
        <v>9</v>
      </c>
      <c r="B1726" s="290">
        <v>22020712</v>
      </c>
      <c r="C1726" s="291" t="s">
        <v>3381</v>
      </c>
      <c r="D1726" s="292">
        <v>26100000</v>
      </c>
      <c r="E1726" s="292">
        <v>33487931</v>
      </c>
      <c r="F1726" s="292">
        <v>50000000</v>
      </c>
      <c r="G1726" s="292">
        <v>60000000</v>
      </c>
      <c r="H1726" s="292">
        <v>20000000</v>
      </c>
      <c r="I1726" s="237"/>
      <c r="J1726" s="237"/>
    </row>
    <row r="1727" spans="1:10" s="83" customFormat="1" ht="15.6" x14ac:dyDescent="0.3">
      <c r="A1727" s="290">
        <v>10</v>
      </c>
      <c r="B1727" s="290">
        <v>22021001</v>
      </c>
      <c r="C1727" s="291" t="s">
        <v>3360</v>
      </c>
      <c r="D1727" s="292">
        <v>24930500</v>
      </c>
      <c r="E1727" s="292">
        <v>26200204</v>
      </c>
      <c r="F1727" s="292">
        <v>30000000</v>
      </c>
      <c r="G1727" s="292">
        <v>30000000</v>
      </c>
      <c r="H1727" s="292">
        <v>30000000</v>
      </c>
      <c r="I1727" s="237"/>
      <c r="J1727" s="237"/>
    </row>
    <row r="1728" spans="1:10" s="83" customFormat="1" ht="15.6" x14ac:dyDescent="0.3">
      <c r="A1728" s="290">
        <v>11</v>
      </c>
      <c r="B1728" s="290">
        <v>22021007</v>
      </c>
      <c r="C1728" s="291" t="s">
        <v>3362</v>
      </c>
      <c r="D1728" s="292">
        <v>24926500</v>
      </c>
      <c r="E1728" s="292">
        <v>59725360</v>
      </c>
      <c r="F1728" s="292">
        <v>92500000</v>
      </c>
      <c r="G1728" s="292">
        <v>100000000</v>
      </c>
      <c r="H1728" s="292">
        <v>60000000</v>
      </c>
      <c r="I1728" s="237"/>
      <c r="J1728" s="237"/>
    </row>
    <row r="1729" spans="1:10" s="83" customFormat="1" ht="15.6" x14ac:dyDescent="0.3">
      <c r="A1729" s="678" t="s">
        <v>365</v>
      </c>
      <c r="B1729" s="678"/>
      <c r="C1729" s="678"/>
      <c r="D1729" s="293">
        <v>737622000</v>
      </c>
      <c r="E1729" s="293">
        <v>561116500</v>
      </c>
      <c r="F1729" s="293">
        <v>1152500000</v>
      </c>
      <c r="G1729" s="293">
        <v>1420000000</v>
      </c>
      <c r="H1729" s="293">
        <f>SUM(H1718:H1728)</f>
        <v>780000000</v>
      </c>
      <c r="I1729" s="237"/>
      <c r="J1729" s="237"/>
    </row>
    <row r="1730" spans="1:10" s="83" customFormat="1" ht="15.6" x14ac:dyDescent="0.3">
      <c r="A1730" s="288">
        <v>2</v>
      </c>
      <c r="B1730" s="288">
        <v>11200400100</v>
      </c>
      <c r="C1730" s="677" t="s">
        <v>584</v>
      </c>
      <c r="D1730" s="677"/>
      <c r="E1730" s="677"/>
      <c r="F1730" s="677"/>
      <c r="G1730" s="677"/>
      <c r="H1730" s="677"/>
      <c r="I1730" s="237"/>
      <c r="J1730" s="237"/>
    </row>
    <row r="1731" spans="1:10" s="83" customFormat="1" ht="15.6" x14ac:dyDescent="0.3">
      <c r="A1731" s="290">
        <v>1</v>
      </c>
      <c r="B1731" s="290">
        <v>22020102</v>
      </c>
      <c r="C1731" s="291" t="s">
        <v>3349</v>
      </c>
      <c r="D1731" s="292">
        <v>1000000</v>
      </c>
      <c r="E1731" s="292">
        <v>2400000</v>
      </c>
      <c r="F1731" s="292">
        <v>4000000</v>
      </c>
      <c r="G1731" s="292">
        <v>4000000</v>
      </c>
      <c r="H1731" s="292">
        <v>4000000</v>
      </c>
      <c r="I1731" s="237"/>
      <c r="J1731" s="237"/>
    </row>
    <row r="1732" spans="1:10" s="83" customFormat="1" ht="15.6" x14ac:dyDescent="0.3">
      <c r="A1732" s="290">
        <v>2</v>
      </c>
      <c r="B1732" s="290">
        <v>22020201</v>
      </c>
      <c r="C1732" s="291" t="s">
        <v>3363</v>
      </c>
      <c r="D1732" s="292">
        <v>540000</v>
      </c>
      <c r="E1732" s="292">
        <v>810000</v>
      </c>
      <c r="F1732" s="292">
        <v>2000000</v>
      </c>
      <c r="G1732" s="292">
        <v>2000000</v>
      </c>
      <c r="H1732" s="292">
        <v>1000000</v>
      </c>
      <c r="I1732" s="237"/>
      <c r="J1732" s="237"/>
    </row>
    <row r="1733" spans="1:10" s="83" customFormat="1" ht="16.8" x14ac:dyDescent="0.3">
      <c r="A1733" s="290">
        <v>3</v>
      </c>
      <c r="B1733" s="290">
        <v>22020301</v>
      </c>
      <c r="C1733" s="291" t="s">
        <v>3352</v>
      </c>
      <c r="D1733" s="292">
        <v>1020000</v>
      </c>
      <c r="E1733" s="292">
        <v>1530000</v>
      </c>
      <c r="F1733" s="292">
        <v>3500000</v>
      </c>
      <c r="G1733" s="292">
        <v>3500000</v>
      </c>
      <c r="H1733" s="292">
        <v>3500000</v>
      </c>
      <c r="I1733" s="237"/>
      <c r="J1733" s="237"/>
    </row>
    <row r="1734" spans="1:10" s="83" customFormat="1" ht="15.6" x14ac:dyDescent="0.3">
      <c r="A1734" s="290">
        <v>4</v>
      </c>
      <c r="B1734" s="290">
        <v>22020306</v>
      </c>
      <c r="C1734" s="291" t="s">
        <v>3383</v>
      </c>
      <c r="D1734" s="292">
        <v>1200000</v>
      </c>
      <c r="E1734" s="292">
        <v>1800000</v>
      </c>
      <c r="F1734" s="292">
        <v>2500000</v>
      </c>
      <c r="G1734" s="292">
        <v>2500000</v>
      </c>
      <c r="H1734" s="292">
        <v>2500000</v>
      </c>
      <c r="I1734" s="237"/>
      <c r="J1734" s="237"/>
    </row>
    <row r="1735" spans="1:10" s="83" customFormat="1" ht="16.8" x14ac:dyDescent="0.3">
      <c r="A1735" s="290">
        <v>5</v>
      </c>
      <c r="B1735" s="290">
        <v>22020401</v>
      </c>
      <c r="C1735" s="291" t="s">
        <v>3356</v>
      </c>
      <c r="D1735" s="292">
        <v>580364</v>
      </c>
      <c r="E1735" s="292">
        <v>1472000</v>
      </c>
      <c r="F1735" s="292">
        <v>5000000</v>
      </c>
      <c r="G1735" s="292">
        <v>5000000</v>
      </c>
      <c r="H1735" s="292">
        <v>3000000</v>
      </c>
      <c r="I1735" s="237"/>
      <c r="J1735" s="237"/>
    </row>
    <row r="1736" spans="1:10" s="83" customFormat="1" ht="15.6" x14ac:dyDescent="0.3">
      <c r="A1736" s="290">
        <v>6</v>
      </c>
      <c r="B1736" s="290">
        <v>22020402</v>
      </c>
      <c r="C1736" s="291" t="s">
        <v>3366</v>
      </c>
      <c r="D1736" s="292">
        <v>1432000</v>
      </c>
      <c r="E1736" s="292">
        <v>1368000</v>
      </c>
      <c r="F1736" s="292">
        <v>4000000</v>
      </c>
      <c r="G1736" s="292">
        <v>4000000</v>
      </c>
      <c r="H1736" s="292">
        <v>2000000</v>
      </c>
      <c r="I1736" s="237"/>
      <c r="J1736" s="237"/>
    </row>
    <row r="1737" spans="1:10" s="83" customFormat="1" ht="15.6" x14ac:dyDescent="0.3">
      <c r="A1737" s="290">
        <v>7</v>
      </c>
      <c r="B1737" s="290">
        <v>22020501</v>
      </c>
      <c r="C1737" s="291" t="s">
        <v>3370</v>
      </c>
      <c r="D1737" s="292">
        <v>1560000</v>
      </c>
      <c r="E1737" s="292">
        <v>2340000</v>
      </c>
      <c r="F1737" s="292">
        <v>3000000</v>
      </c>
      <c r="G1737" s="292">
        <v>3000000</v>
      </c>
      <c r="H1737" s="292">
        <v>2658000</v>
      </c>
      <c r="I1737" s="237"/>
      <c r="J1737" s="237"/>
    </row>
    <row r="1738" spans="1:10" s="83" customFormat="1" ht="15.6" x14ac:dyDescent="0.3">
      <c r="A1738" s="290">
        <v>8</v>
      </c>
      <c r="B1738" s="290">
        <v>22021001</v>
      </c>
      <c r="C1738" s="291" t="s">
        <v>3360</v>
      </c>
      <c r="D1738" s="292">
        <v>756000</v>
      </c>
      <c r="E1738" s="292">
        <v>1040800</v>
      </c>
      <c r="F1738" s="292">
        <v>3000000</v>
      </c>
      <c r="G1738" s="292">
        <v>3000000</v>
      </c>
      <c r="H1738" s="292">
        <v>1500000</v>
      </c>
      <c r="I1738" s="237"/>
      <c r="J1738" s="237"/>
    </row>
    <row r="1739" spans="1:10" s="83" customFormat="1" ht="15.6" x14ac:dyDescent="0.3">
      <c r="A1739" s="290">
        <v>9</v>
      </c>
      <c r="B1739" s="290">
        <v>22021007</v>
      </c>
      <c r="C1739" s="291" t="s">
        <v>3362</v>
      </c>
      <c r="D1739" s="292">
        <v>1080000</v>
      </c>
      <c r="E1739" s="292">
        <v>1620000</v>
      </c>
      <c r="F1739" s="292">
        <v>3000000</v>
      </c>
      <c r="G1739" s="292">
        <v>3000000</v>
      </c>
      <c r="H1739" s="292">
        <v>1500000</v>
      </c>
      <c r="I1739" s="237"/>
      <c r="J1739" s="237"/>
    </row>
    <row r="1740" spans="1:10" s="83" customFormat="1" ht="15.6" x14ac:dyDescent="0.3">
      <c r="A1740" s="678" t="s">
        <v>365</v>
      </c>
      <c r="B1740" s="678"/>
      <c r="C1740" s="678"/>
      <c r="D1740" s="293">
        <v>9168364</v>
      </c>
      <c r="E1740" s="293">
        <v>14380800</v>
      </c>
      <c r="F1740" s="293">
        <v>30000000</v>
      </c>
      <c r="G1740" s="293">
        <v>30000000</v>
      </c>
      <c r="H1740" s="293">
        <f>SUM(H1731:H1739)</f>
        <v>21658000</v>
      </c>
      <c r="I1740" s="237"/>
      <c r="J1740" s="237"/>
    </row>
    <row r="1741" spans="1:10" s="83" customFormat="1" ht="15.6" x14ac:dyDescent="0.3">
      <c r="A1741" s="288">
        <v>3</v>
      </c>
      <c r="B1741" s="288">
        <v>11200700200</v>
      </c>
      <c r="C1741" s="677" t="s">
        <v>3152</v>
      </c>
      <c r="D1741" s="677"/>
      <c r="E1741" s="677"/>
      <c r="F1741" s="677"/>
      <c r="G1741" s="677"/>
      <c r="H1741" s="677"/>
      <c r="I1741" s="237"/>
      <c r="J1741" s="237"/>
    </row>
    <row r="1742" spans="1:10" s="83" customFormat="1" ht="15.6" x14ac:dyDescent="0.3">
      <c r="A1742" s="290">
        <v>1</v>
      </c>
      <c r="B1742" s="290">
        <v>22020102</v>
      </c>
      <c r="C1742" s="291" t="s">
        <v>3349</v>
      </c>
      <c r="D1742" s="295">
        <v>0</v>
      </c>
      <c r="E1742" s="292">
        <v>300000</v>
      </c>
      <c r="F1742" s="292">
        <v>2000000</v>
      </c>
      <c r="G1742" s="292">
        <v>2500000</v>
      </c>
      <c r="H1742" s="292">
        <v>800000</v>
      </c>
      <c r="I1742" s="237"/>
      <c r="J1742" s="237"/>
    </row>
    <row r="1743" spans="1:10" s="83" customFormat="1" ht="15.6" x14ac:dyDescent="0.3">
      <c r="A1743" s="290">
        <v>2</v>
      </c>
      <c r="B1743" s="290">
        <v>22020201</v>
      </c>
      <c r="C1743" s="291" t="s">
        <v>3363</v>
      </c>
      <c r="D1743" s="295">
        <v>0</v>
      </c>
      <c r="E1743" s="292">
        <v>30000</v>
      </c>
      <c r="F1743" s="292">
        <v>200000</v>
      </c>
      <c r="G1743" s="292">
        <v>200000</v>
      </c>
      <c r="H1743" s="292">
        <v>200000</v>
      </c>
      <c r="I1743" s="237"/>
      <c r="J1743" s="237"/>
    </row>
    <row r="1744" spans="1:10" s="83" customFormat="1" ht="15.6" x14ac:dyDescent="0.3">
      <c r="A1744" s="290">
        <v>3</v>
      </c>
      <c r="B1744" s="290">
        <v>22020202</v>
      </c>
      <c r="C1744" s="291" t="s">
        <v>3350</v>
      </c>
      <c r="D1744" s="295">
        <v>0</v>
      </c>
      <c r="E1744" s="292">
        <v>150000</v>
      </c>
      <c r="F1744" s="292">
        <v>1000000</v>
      </c>
      <c r="G1744" s="292">
        <v>1000000</v>
      </c>
      <c r="H1744" s="292">
        <v>150000</v>
      </c>
      <c r="I1744" s="237"/>
      <c r="J1744" s="237"/>
    </row>
    <row r="1745" spans="1:10" s="83" customFormat="1" ht="16.8" x14ac:dyDescent="0.3">
      <c r="A1745" s="290">
        <v>4</v>
      </c>
      <c r="B1745" s="290">
        <v>22020301</v>
      </c>
      <c r="C1745" s="291" t="s">
        <v>3352</v>
      </c>
      <c r="D1745" s="295">
        <v>0</v>
      </c>
      <c r="E1745" s="292">
        <v>150000</v>
      </c>
      <c r="F1745" s="292">
        <v>1000000</v>
      </c>
      <c r="G1745" s="292">
        <v>1500000</v>
      </c>
      <c r="H1745" s="292">
        <v>200000</v>
      </c>
      <c r="I1745" s="237"/>
      <c r="J1745" s="237"/>
    </row>
    <row r="1746" spans="1:10" s="83" customFormat="1" ht="15.6" x14ac:dyDescent="0.3">
      <c r="A1746" s="290">
        <v>5</v>
      </c>
      <c r="B1746" s="290">
        <v>22020306</v>
      </c>
      <c r="C1746" s="291" t="s">
        <v>3383</v>
      </c>
      <c r="D1746" s="295">
        <v>0</v>
      </c>
      <c r="E1746" s="292">
        <v>75000</v>
      </c>
      <c r="F1746" s="292">
        <v>500000</v>
      </c>
      <c r="G1746" s="292">
        <v>500000</v>
      </c>
      <c r="H1746" s="292">
        <v>50000</v>
      </c>
      <c r="I1746" s="237"/>
      <c r="J1746" s="237"/>
    </row>
    <row r="1747" spans="1:10" s="83" customFormat="1" ht="16.8" x14ac:dyDescent="0.3">
      <c r="A1747" s="290">
        <v>6</v>
      </c>
      <c r="B1747" s="290">
        <v>22020401</v>
      </c>
      <c r="C1747" s="291" t="s">
        <v>3356</v>
      </c>
      <c r="D1747" s="295">
        <v>0</v>
      </c>
      <c r="E1747" s="292">
        <v>150000</v>
      </c>
      <c r="F1747" s="292">
        <v>1000000</v>
      </c>
      <c r="G1747" s="292">
        <v>1700000</v>
      </c>
      <c r="H1747" s="292">
        <v>700000</v>
      </c>
      <c r="I1747" s="237"/>
      <c r="J1747" s="237"/>
    </row>
    <row r="1748" spans="1:10" s="83" customFormat="1" ht="15.6" x14ac:dyDescent="0.3">
      <c r="A1748" s="290">
        <v>7</v>
      </c>
      <c r="B1748" s="290">
        <v>22020402</v>
      </c>
      <c r="C1748" s="291" t="s">
        <v>3366</v>
      </c>
      <c r="D1748" s="295">
        <v>0</v>
      </c>
      <c r="E1748" s="292">
        <v>60000</v>
      </c>
      <c r="F1748" s="292">
        <v>400000</v>
      </c>
      <c r="G1748" s="292">
        <v>500000</v>
      </c>
      <c r="H1748" s="292">
        <v>500000</v>
      </c>
      <c r="I1748" s="237"/>
      <c r="J1748" s="237"/>
    </row>
    <row r="1749" spans="1:10" s="83" customFormat="1" ht="15.6" x14ac:dyDescent="0.3">
      <c r="A1749" s="290">
        <v>8</v>
      </c>
      <c r="B1749" s="290">
        <v>22020501</v>
      </c>
      <c r="C1749" s="291" t="s">
        <v>3370</v>
      </c>
      <c r="D1749" s="295">
        <v>0</v>
      </c>
      <c r="E1749" s="292">
        <v>150000</v>
      </c>
      <c r="F1749" s="292">
        <v>1000000</v>
      </c>
      <c r="G1749" s="292">
        <v>1500000</v>
      </c>
      <c r="H1749" s="292">
        <v>700000</v>
      </c>
      <c r="I1749" s="237"/>
      <c r="J1749" s="237"/>
    </row>
    <row r="1750" spans="1:10" s="83" customFormat="1" ht="15.6" x14ac:dyDescent="0.3">
      <c r="A1750" s="290">
        <v>9</v>
      </c>
      <c r="B1750" s="290">
        <v>22021001</v>
      </c>
      <c r="C1750" s="291" t="s">
        <v>3360</v>
      </c>
      <c r="D1750" s="295">
        <v>0</v>
      </c>
      <c r="E1750" s="292">
        <v>45000</v>
      </c>
      <c r="F1750" s="292">
        <v>300000</v>
      </c>
      <c r="G1750" s="292">
        <v>300000</v>
      </c>
      <c r="H1750" s="292">
        <v>300000</v>
      </c>
      <c r="I1750" s="237"/>
      <c r="J1750" s="237"/>
    </row>
    <row r="1751" spans="1:10" s="83" customFormat="1" ht="15.6" x14ac:dyDescent="0.3">
      <c r="A1751" s="290">
        <v>10</v>
      </c>
      <c r="B1751" s="290">
        <v>22021007</v>
      </c>
      <c r="C1751" s="291" t="s">
        <v>3362</v>
      </c>
      <c r="D1751" s="295">
        <v>0</v>
      </c>
      <c r="E1751" s="292">
        <v>90000</v>
      </c>
      <c r="F1751" s="292">
        <v>600000</v>
      </c>
      <c r="G1751" s="292">
        <v>300000</v>
      </c>
      <c r="H1751" s="292">
        <v>300000</v>
      </c>
      <c r="I1751" s="237"/>
      <c r="J1751" s="237"/>
    </row>
    <row r="1752" spans="1:10" s="83" customFormat="1" ht="15.6" x14ac:dyDescent="0.3">
      <c r="A1752" s="678" t="s">
        <v>365</v>
      </c>
      <c r="B1752" s="678"/>
      <c r="C1752" s="678"/>
      <c r="D1752" s="296">
        <v>0</v>
      </c>
      <c r="E1752" s="293">
        <v>1200000</v>
      </c>
      <c r="F1752" s="293">
        <v>8000000</v>
      </c>
      <c r="G1752" s="293">
        <v>10000000</v>
      </c>
      <c r="H1752" s="293">
        <f>SUM(H1742:H1751)</f>
        <v>3900000</v>
      </c>
      <c r="I1752" s="237"/>
      <c r="J1752" s="237"/>
    </row>
    <row r="1753" spans="1:10" s="83" customFormat="1" ht="15.6" x14ac:dyDescent="0.3">
      <c r="A1753" s="288">
        <v>4</v>
      </c>
      <c r="B1753" s="288">
        <v>11202100100</v>
      </c>
      <c r="C1753" s="677" t="s">
        <v>3008</v>
      </c>
      <c r="D1753" s="677"/>
      <c r="E1753" s="677"/>
      <c r="F1753" s="677"/>
      <c r="G1753" s="677"/>
      <c r="H1753" s="677"/>
      <c r="I1753" s="237"/>
      <c r="J1753" s="237"/>
    </row>
    <row r="1754" spans="1:10" s="83" customFormat="1" ht="15.6" x14ac:dyDescent="0.3">
      <c r="A1754" s="290">
        <v>1</v>
      </c>
      <c r="B1754" s="290">
        <v>22020102</v>
      </c>
      <c r="C1754" s="291" t="s">
        <v>3349</v>
      </c>
      <c r="D1754" s="292">
        <v>24350000</v>
      </c>
      <c r="E1754" s="292">
        <v>19786800</v>
      </c>
      <c r="F1754" s="292">
        <v>50000000</v>
      </c>
      <c r="G1754" s="292">
        <v>60000000</v>
      </c>
      <c r="H1754" s="292">
        <v>20600000</v>
      </c>
      <c r="I1754" s="237"/>
      <c r="J1754" s="237"/>
    </row>
    <row r="1755" spans="1:10" s="83" customFormat="1" ht="15.6" x14ac:dyDescent="0.3">
      <c r="A1755" s="290">
        <v>2</v>
      </c>
      <c r="B1755" s="290">
        <v>22020201</v>
      </c>
      <c r="C1755" s="291" t="s">
        <v>3363</v>
      </c>
      <c r="D1755" s="292">
        <v>723000</v>
      </c>
      <c r="E1755" s="292">
        <v>468400</v>
      </c>
      <c r="F1755" s="292">
        <v>1000000</v>
      </c>
      <c r="G1755" s="292">
        <v>1500000</v>
      </c>
      <c r="H1755" s="292">
        <v>500000</v>
      </c>
      <c r="I1755" s="237"/>
      <c r="J1755" s="237"/>
    </row>
    <row r="1756" spans="1:10" s="83" customFormat="1" ht="15.6" x14ac:dyDescent="0.3">
      <c r="A1756" s="290">
        <v>3</v>
      </c>
      <c r="B1756" s="290">
        <v>22020202</v>
      </c>
      <c r="C1756" s="291" t="s">
        <v>3350</v>
      </c>
      <c r="D1756" s="292">
        <v>620000</v>
      </c>
      <c r="E1756" s="292">
        <v>637600</v>
      </c>
      <c r="F1756" s="292">
        <v>1500000</v>
      </c>
      <c r="G1756" s="292">
        <v>1500000</v>
      </c>
      <c r="H1756" s="292">
        <v>1500000</v>
      </c>
      <c r="I1756" s="237"/>
      <c r="J1756" s="237"/>
    </row>
    <row r="1757" spans="1:10" s="83" customFormat="1" ht="16.8" x14ac:dyDescent="0.3">
      <c r="A1757" s="290">
        <v>4</v>
      </c>
      <c r="B1757" s="290">
        <v>22020301</v>
      </c>
      <c r="C1757" s="291" t="s">
        <v>3352</v>
      </c>
      <c r="D1757" s="292">
        <v>1442000</v>
      </c>
      <c r="E1757" s="292">
        <v>1775000</v>
      </c>
      <c r="F1757" s="292">
        <v>3000000</v>
      </c>
      <c r="G1757" s="292">
        <v>3000000</v>
      </c>
      <c r="H1757" s="292">
        <v>2000000</v>
      </c>
      <c r="I1757" s="237"/>
      <c r="J1757" s="237"/>
    </row>
    <row r="1758" spans="1:10" s="83" customFormat="1" ht="15.6" x14ac:dyDescent="0.3">
      <c r="A1758" s="290">
        <v>5</v>
      </c>
      <c r="B1758" s="290">
        <v>22020305</v>
      </c>
      <c r="C1758" s="291" t="s">
        <v>3355</v>
      </c>
      <c r="D1758" s="292">
        <v>1325000</v>
      </c>
      <c r="E1758" s="292">
        <v>906800</v>
      </c>
      <c r="F1758" s="292">
        <v>2000000</v>
      </c>
      <c r="G1758" s="292">
        <v>2000000</v>
      </c>
      <c r="H1758" s="292">
        <v>2000000</v>
      </c>
      <c r="I1758" s="237"/>
      <c r="J1758" s="237"/>
    </row>
    <row r="1759" spans="1:10" s="83" customFormat="1" ht="16.8" x14ac:dyDescent="0.3">
      <c r="A1759" s="290">
        <v>6</v>
      </c>
      <c r="B1759" s="290">
        <v>22020401</v>
      </c>
      <c r="C1759" s="291" t="s">
        <v>3356</v>
      </c>
      <c r="D1759" s="292">
        <v>9370000</v>
      </c>
      <c r="E1759" s="292">
        <v>7074300</v>
      </c>
      <c r="F1759" s="292">
        <v>20000000</v>
      </c>
      <c r="G1759" s="292">
        <v>25000000</v>
      </c>
      <c r="H1759" s="292">
        <v>15000000</v>
      </c>
      <c r="I1759" s="237"/>
      <c r="J1759" s="237"/>
    </row>
    <row r="1760" spans="1:10" s="83" customFormat="1" ht="15.6" x14ac:dyDescent="0.3">
      <c r="A1760" s="290">
        <v>7</v>
      </c>
      <c r="B1760" s="290">
        <v>22020402</v>
      </c>
      <c r="C1760" s="291" t="s">
        <v>3366</v>
      </c>
      <c r="D1760" s="292">
        <v>3730000</v>
      </c>
      <c r="E1760" s="292">
        <v>1525700</v>
      </c>
      <c r="F1760" s="292">
        <v>4000000</v>
      </c>
      <c r="G1760" s="292">
        <v>5000000</v>
      </c>
      <c r="H1760" s="292">
        <v>2000000</v>
      </c>
      <c r="I1760" s="237"/>
      <c r="J1760" s="237"/>
    </row>
    <row r="1761" spans="1:10" s="83" customFormat="1" ht="15.6" x14ac:dyDescent="0.3">
      <c r="A1761" s="290">
        <v>8</v>
      </c>
      <c r="B1761" s="290">
        <v>22020501</v>
      </c>
      <c r="C1761" s="291" t="s">
        <v>3370</v>
      </c>
      <c r="D1761" s="292">
        <v>1780000</v>
      </c>
      <c r="E1761" s="292">
        <v>966500</v>
      </c>
      <c r="F1761" s="292">
        <v>3500000</v>
      </c>
      <c r="G1761" s="292">
        <v>4000000</v>
      </c>
      <c r="H1761" s="292">
        <v>4000000</v>
      </c>
      <c r="I1761" s="237"/>
      <c r="J1761" s="237"/>
    </row>
    <row r="1762" spans="1:10" s="83" customFormat="1" ht="15.6" x14ac:dyDescent="0.3">
      <c r="A1762" s="290">
        <v>9</v>
      </c>
      <c r="B1762" s="290">
        <v>22020712</v>
      </c>
      <c r="C1762" s="291" t="s">
        <v>3381</v>
      </c>
      <c r="D1762" s="292">
        <v>2400000</v>
      </c>
      <c r="E1762" s="292">
        <v>859600</v>
      </c>
      <c r="F1762" s="292">
        <v>3000000</v>
      </c>
      <c r="G1762" s="292">
        <v>3000000</v>
      </c>
      <c r="H1762" s="292">
        <v>1000000</v>
      </c>
      <c r="I1762" s="237"/>
      <c r="J1762" s="237"/>
    </row>
    <row r="1763" spans="1:10" s="83" customFormat="1" ht="15.6" x14ac:dyDescent="0.3">
      <c r="A1763" s="290">
        <v>10</v>
      </c>
      <c r="B1763" s="290">
        <v>22021001</v>
      </c>
      <c r="C1763" s="291" t="s">
        <v>3360</v>
      </c>
      <c r="D1763" s="292">
        <v>3380000</v>
      </c>
      <c r="E1763" s="292">
        <v>3027500</v>
      </c>
      <c r="F1763" s="292">
        <v>6000000</v>
      </c>
      <c r="G1763" s="292">
        <v>7000000</v>
      </c>
      <c r="H1763" s="292">
        <v>4000000</v>
      </c>
      <c r="I1763" s="237"/>
      <c r="J1763" s="237"/>
    </row>
    <row r="1764" spans="1:10" s="83" customFormat="1" ht="15.6" x14ac:dyDescent="0.3">
      <c r="A1764" s="290">
        <v>11</v>
      </c>
      <c r="B1764" s="290">
        <v>22021007</v>
      </c>
      <c r="C1764" s="291" t="s">
        <v>3362</v>
      </c>
      <c r="D1764" s="292">
        <v>1280000</v>
      </c>
      <c r="E1764" s="292">
        <v>771800</v>
      </c>
      <c r="F1764" s="292">
        <v>2000000</v>
      </c>
      <c r="G1764" s="292">
        <v>5000000</v>
      </c>
      <c r="H1764" s="292">
        <v>2000000</v>
      </c>
      <c r="I1764" s="237"/>
      <c r="J1764" s="237"/>
    </row>
    <row r="1765" spans="1:10" s="83" customFormat="1" ht="15.6" x14ac:dyDescent="0.3">
      <c r="A1765" s="678" t="s">
        <v>365</v>
      </c>
      <c r="B1765" s="678"/>
      <c r="C1765" s="678"/>
      <c r="D1765" s="293">
        <v>50400000</v>
      </c>
      <c r="E1765" s="293">
        <v>37800000</v>
      </c>
      <c r="F1765" s="293">
        <v>96000000</v>
      </c>
      <c r="G1765" s="293">
        <v>117000000</v>
      </c>
      <c r="H1765" s="293">
        <f>SUM(H1754:H1764)</f>
        <v>54600000</v>
      </c>
      <c r="I1765" s="237"/>
      <c r="J1765" s="237"/>
    </row>
    <row r="1766" spans="1:10" s="83" customFormat="1" ht="15.6" x14ac:dyDescent="0.3">
      <c r="A1766" s="288">
        <v>5</v>
      </c>
      <c r="B1766" s="288">
        <v>11202300100</v>
      </c>
      <c r="C1766" s="677" t="s">
        <v>2992</v>
      </c>
      <c r="D1766" s="677"/>
      <c r="E1766" s="677"/>
      <c r="F1766" s="677"/>
      <c r="G1766" s="677"/>
      <c r="H1766" s="677"/>
      <c r="I1766" s="237"/>
      <c r="J1766" s="237"/>
    </row>
    <row r="1767" spans="1:10" s="83" customFormat="1" ht="15.6" x14ac:dyDescent="0.3">
      <c r="A1767" s="290">
        <v>1</v>
      </c>
      <c r="B1767" s="290">
        <v>22020102</v>
      </c>
      <c r="C1767" s="291" t="s">
        <v>3349</v>
      </c>
      <c r="D1767" s="292">
        <v>22720000</v>
      </c>
      <c r="E1767" s="292">
        <v>14950310</v>
      </c>
      <c r="F1767" s="292">
        <v>43000000</v>
      </c>
      <c r="G1767" s="292">
        <v>50000000</v>
      </c>
      <c r="H1767" s="292">
        <v>18000000</v>
      </c>
      <c r="I1767" s="237"/>
      <c r="J1767" s="237"/>
    </row>
    <row r="1768" spans="1:10" s="83" customFormat="1" ht="15.6" x14ac:dyDescent="0.3">
      <c r="A1768" s="290">
        <v>2</v>
      </c>
      <c r="B1768" s="290">
        <v>22020201</v>
      </c>
      <c r="C1768" s="291" t="s">
        <v>3363</v>
      </c>
      <c r="D1768" s="292">
        <v>525000</v>
      </c>
      <c r="E1768" s="292">
        <v>270840</v>
      </c>
      <c r="F1768" s="292">
        <v>500000</v>
      </c>
      <c r="G1768" s="292">
        <v>1000000</v>
      </c>
      <c r="H1768" s="292">
        <v>1000000</v>
      </c>
      <c r="I1768" s="237"/>
      <c r="J1768" s="237"/>
    </row>
    <row r="1769" spans="1:10" s="83" customFormat="1" ht="15.6" x14ac:dyDescent="0.3">
      <c r="A1769" s="290">
        <v>3</v>
      </c>
      <c r="B1769" s="290">
        <v>22020202</v>
      </c>
      <c r="C1769" s="291" t="s">
        <v>3350</v>
      </c>
      <c r="D1769" s="292">
        <v>444000</v>
      </c>
      <c r="E1769" s="292">
        <v>314015</v>
      </c>
      <c r="F1769" s="292">
        <v>2000000</v>
      </c>
      <c r="G1769" s="292">
        <v>1000000</v>
      </c>
      <c r="H1769" s="292">
        <v>1000000</v>
      </c>
      <c r="I1769" s="237"/>
      <c r="J1769" s="237"/>
    </row>
    <row r="1770" spans="1:10" s="83" customFormat="1" ht="16.8" x14ac:dyDescent="0.3">
      <c r="A1770" s="290">
        <v>4</v>
      </c>
      <c r="B1770" s="290">
        <v>22020301</v>
      </c>
      <c r="C1770" s="291" t="s">
        <v>3352</v>
      </c>
      <c r="D1770" s="292">
        <v>1076500</v>
      </c>
      <c r="E1770" s="292">
        <v>2034265</v>
      </c>
      <c r="F1770" s="292">
        <v>3000000</v>
      </c>
      <c r="G1770" s="292">
        <v>3000000</v>
      </c>
      <c r="H1770" s="292">
        <v>3000000</v>
      </c>
      <c r="I1770" s="237"/>
      <c r="J1770" s="237"/>
    </row>
    <row r="1771" spans="1:10" s="83" customFormat="1" ht="15.6" x14ac:dyDescent="0.3">
      <c r="A1771" s="290">
        <v>5</v>
      </c>
      <c r="B1771" s="290">
        <v>22020305</v>
      </c>
      <c r="C1771" s="291" t="s">
        <v>3355</v>
      </c>
      <c r="D1771" s="292">
        <v>1279000</v>
      </c>
      <c r="E1771" s="292">
        <v>1441685</v>
      </c>
      <c r="F1771" s="292">
        <v>2000000</v>
      </c>
      <c r="G1771" s="292">
        <v>2000000</v>
      </c>
      <c r="H1771" s="292">
        <v>2000000</v>
      </c>
      <c r="I1771" s="237"/>
      <c r="J1771" s="237"/>
    </row>
    <row r="1772" spans="1:10" s="83" customFormat="1" ht="16.8" x14ac:dyDescent="0.3">
      <c r="A1772" s="290">
        <v>6</v>
      </c>
      <c r="B1772" s="290">
        <v>22020401</v>
      </c>
      <c r="C1772" s="291" t="s">
        <v>3356</v>
      </c>
      <c r="D1772" s="292">
        <v>5290000</v>
      </c>
      <c r="E1772" s="292">
        <v>5950075</v>
      </c>
      <c r="F1772" s="292">
        <v>12000000</v>
      </c>
      <c r="G1772" s="292">
        <v>20000000</v>
      </c>
      <c r="H1772" s="292">
        <v>9000000</v>
      </c>
      <c r="I1772" s="237"/>
      <c r="J1772" s="237"/>
    </row>
    <row r="1773" spans="1:10" s="83" customFormat="1" ht="15.6" x14ac:dyDescent="0.3">
      <c r="A1773" s="290">
        <v>7</v>
      </c>
      <c r="B1773" s="290">
        <v>22020402</v>
      </c>
      <c r="C1773" s="291" t="s">
        <v>3366</v>
      </c>
      <c r="D1773" s="292">
        <v>2825000</v>
      </c>
      <c r="E1773" s="292">
        <v>1650250</v>
      </c>
      <c r="F1773" s="292">
        <v>4500000</v>
      </c>
      <c r="G1773" s="292">
        <v>4500000</v>
      </c>
      <c r="H1773" s="292">
        <v>2500000</v>
      </c>
      <c r="I1773" s="237"/>
      <c r="J1773" s="237"/>
    </row>
    <row r="1774" spans="1:10" s="83" customFormat="1" ht="15.6" x14ac:dyDescent="0.3">
      <c r="A1774" s="290">
        <v>8</v>
      </c>
      <c r="B1774" s="290">
        <v>22020501</v>
      </c>
      <c r="C1774" s="291" t="s">
        <v>3370</v>
      </c>
      <c r="D1774" s="292">
        <v>1618500</v>
      </c>
      <c r="E1774" s="292">
        <v>1346250</v>
      </c>
      <c r="F1774" s="292">
        <v>2500000</v>
      </c>
      <c r="G1774" s="292">
        <v>3000000</v>
      </c>
      <c r="H1774" s="292">
        <v>1500000</v>
      </c>
      <c r="I1774" s="237"/>
      <c r="J1774" s="237"/>
    </row>
    <row r="1775" spans="1:10" s="83" customFormat="1" ht="15.6" x14ac:dyDescent="0.3">
      <c r="A1775" s="290">
        <v>9</v>
      </c>
      <c r="B1775" s="290">
        <v>22021001</v>
      </c>
      <c r="C1775" s="291" t="s">
        <v>3360</v>
      </c>
      <c r="D1775" s="292">
        <v>3190000</v>
      </c>
      <c r="E1775" s="292">
        <v>1554265</v>
      </c>
      <c r="F1775" s="292">
        <v>6000000</v>
      </c>
      <c r="G1775" s="292">
        <v>6000000</v>
      </c>
      <c r="H1775" s="292">
        <v>5710750</v>
      </c>
      <c r="I1775" s="237"/>
      <c r="J1775" s="237"/>
    </row>
    <row r="1776" spans="1:10" s="83" customFormat="1" ht="15.6" x14ac:dyDescent="0.3">
      <c r="A1776" s="290">
        <v>10</v>
      </c>
      <c r="B1776" s="290">
        <v>22021007</v>
      </c>
      <c r="C1776" s="291" t="s">
        <v>3362</v>
      </c>
      <c r="D1776" s="292">
        <v>2765000</v>
      </c>
      <c r="E1776" s="292">
        <v>1787795</v>
      </c>
      <c r="F1776" s="292">
        <v>4000000</v>
      </c>
      <c r="G1776" s="292">
        <v>3500000</v>
      </c>
      <c r="H1776" s="292">
        <v>1500000</v>
      </c>
      <c r="I1776" s="237"/>
      <c r="J1776" s="237"/>
    </row>
    <row r="1777" spans="1:10" s="83" customFormat="1" ht="15.6" x14ac:dyDescent="0.3">
      <c r="A1777" s="678" t="s">
        <v>365</v>
      </c>
      <c r="B1777" s="678"/>
      <c r="C1777" s="678"/>
      <c r="D1777" s="293">
        <v>41733000</v>
      </c>
      <c r="E1777" s="293">
        <v>31299750</v>
      </c>
      <c r="F1777" s="293">
        <v>79500000</v>
      </c>
      <c r="G1777" s="293">
        <v>94000000</v>
      </c>
      <c r="H1777" s="293">
        <f>SUM(H1767:H1776)</f>
        <v>45210750</v>
      </c>
      <c r="I1777" s="237"/>
      <c r="J1777" s="293"/>
    </row>
    <row r="1778" spans="1:10" ht="12.6" customHeight="1" x14ac:dyDescent="0.3">
      <c r="A1778" s="679" t="s">
        <v>3439</v>
      </c>
      <c r="B1778" s="679"/>
      <c r="C1778" s="679"/>
      <c r="D1778" s="300">
        <f>D1777+D1765+D1752+D1740+D1729</f>
        <v>838923364</v>
      </c>
      <c r="E1778" s="300">
        <f>E1777+E1765+E1752+E1740+E1729</f>
        <v>645797050</v>
      </c>
      <c r="F1778" s="300">
        <f>F1777+F1765+F1752+F1740+F1729</f>
        <v>1366000000</v>
      </c>
      <c r="G1778" s="300">
        <f>G1777+G1765+G1752+G1740+G1729</f>
        <v>1671000000</v>
      </c>
      <c r="H1778" s="300">
        <f>H1777+H1765+H1752+H1740+H1729</f>
        <v>905368750</v>
      </c>
      <c r="I1778" s="237"/>
      <c r="J1778" s="293"/>
    </row>
    <row r="1779" spans="1:10" ht="27.6" customHeight="1" x14ac:dyDescent="0.3">
      <c r="A1779" s="683" t="s">
        <v>3451</v>
      </c>
      <c r="B1779" s="683"/>
      <c r="C1779" s="683"/>
      <c r="D1779" s="303">
        <f t="shared" ref="D1779:I1779" si="1">D1778+D1715+D1341+D1111+D925+D922+D867+D681+D608+D559+D429+D209+D159</f>
        <v>2681716849.6300001</v>
      </c>
      <c r="E1779" s="303">
        <f t="shared" si="1"/>
        <v>2462319108.1399999</v>
      </c>
      <c r="F1779" s="303">
        <f t="shared" si="1"/>
        <v>4562700000</v>
      </c>
      <c r="G1779" s="303">
        <f t="shared" si="1"/>
        <v>4769143402</v>
      </c>
      <c r="H1779" s="303">
        <f t="shared" si="1"/>
        <v>3682865150</v>
      </c>
      <c r="I1779" s="303">
        <f t="shared" si="1"/>
        <v>0</v>
      </c>
      <c r="J1779" s="304"/>
    </row>
    <row r="1780" spans="1:10" hidden="1" x14ac:dyDescent="0.3">
      <c r="H1780" s="229">
        <f>'[2]new manual'!$H$33</f>
        <v>3496312311.2200003</v>
      </c>
    </row>
    <row r="1781" spans="1:10" hidden="1" x14ac:dyDescent="0.3">
      <c r="G1781" t="s">
        <v>3471</v>
      </c>
      <c r="H1781" s="224">
        <f>H1780-H1779</f>
        <v>-186552838.77999973</v>
      </c>
    </row>
  </sheetData>
  <mergeCells count="315">
    <mergeCell ref="C1685:H1685"/>
    <mergeCell ref="A1700:C1700"/>
    <mergeCell ref="A1779:C1779"/>
    <mergeCell ref="A922:C922"/>
    <mergeCell ref="C1647:H1647"/>
    <mergeCell ref="A1658:C1658"/>
    <mergeCell ref="C1659:H1659"/>
    <mergeCell ref="A1669:C1669"/>
    <mergeCell ref="C1670:H1670"/>
    <mergeCell ref="A1684:C1684"/>
    <mergeCell ref="C1355:H1355"/>
    <mergeCell ref="A1366:C1366"/>
    <mergeCell ref="C1367:H1367"/>
    <mergeCell ref="A1376:C1376"/>
    <mergeCell ref="C1377:H1377"/>
    <mergeCell ref="A1388:C1388"/>
    <mergeCell ref="C1584:H1584"/>
    <mergeCell ref="A1593:C1593"/>
    <mergeCell ref="C1594:H1594"/>
    <mergeCell ref="A1605:C1605"/>
    <mergeCell ref="C1606:H1606"/>
    <mergeCell ref="C1626:H1626"/>
    <mergeCell ref="A1637:C1637"/>
    <mergeCell ref="C1638:H1638"/>
    <mergeCell ref="C1506:H1506"/>
    <mergeCell ref="A1516:C1516"/>
    <mergeCell ref="C1517:H1517"/>
    <mergeCell ref="A1526:C1526"/>
    <mergeCell ref="C1527:H1527"/>
    <mergeCell ref="A1646:C1646"/>
    <mergeCell ref="A1616:C1616"/>
    <mergeCell ref="C1617:H1617"/>
    <mergeCell ref="A1625:C1625"/>
    <mergeCell ref="A1538:C1538"/>
    <mergeCell ref="C1539:H1539"/>
    <mergeCell ref="A1549:C1549"/>
    <mergeCell ref="C1550:H1550"/>
    <mergeCell ref="A1562:C1562"/>
    <mergeCell ref="C1563:H1563"/>
    <mergeCell ref="A1573:C1573"/>
    <mergeCell ref="C1574:H1574"/>
    <mergeCell ref="A1583:C1583"/>
    <mergeCell ref="A1342:J1342"/>
    <mergeCell ref="A1715:C1715"/>
    <mergeCell ref="C1400:H1400"/>
    <mergeCell ref="A1408:C1408"/>
    <mergeCell ref="C1409:H1409"/>
    <mergeCell ref="A1419:C1419"/>
    <mergeCell ref="C1343:H1343"/>
    <mergeCell ref="A1354:C1354"/>
    <mergeCell ref="C1389:H1389"/>
    <mergeCell ref="A1399:C1399"/>
    <mergeCell ref="C1445:H1445"/>
    <mergeCell ref="A1457:C1457"/>
    <mergeCell ref="C1458:H1458"/>
    <mergeCell ref="C1420:H1420"/>
    <mergeCell ref="A1432:C1432"/>
    <mergeCell ref="C1433:H1433"/>
    <mergeCell ref="A1444:C1444"/>
    <mergeCell ref="A1471:C1471"/>
    <mergeCell ref="C1472:H1472"/>
    <mergeCell ref="A1482:C1482"/>
    <mergeCell ref="C1483:H1483"/>
    <mergeCell ref="A1494:C1494"/>
    <mergeCell ref="C1495:H1495"/>
    <mergeCell ref="A1505:C1505"/>
    <mergeCell ref="A1716:J1716"/>
    <mergeCell ref="A1778:C1778"/>
    <mergeCell ref="C1717:H1717"/>
    <mergeCell ref="A1729:C1729"/>
    <mergeCell ref="C1730:H1730"/>
    <mergeCell ref="A1740:C1740"/>
    <mergeCell ref="A1777:C1777"/>
    <mergeCell ref="C1741:H1741"/>
    <mergeCell ref="A1752:C1752"/>
    <mergeCell ref="C1753:H1753"/>
    <mergeCell ref="A1765:C1765"/>
    <mergeCell ref="C1766:H1766"/>
    <mergeCell ref="A1:J1"/>
    <mergeCell ref="A2:J2"/>
    <mergeCell ref="A3:A4"/>
    <mergeCell ref="B3:B4"/>
    <mergeCell ref="C3:C4"/>
    <mergeCell ref="D3:E3"/>
    <mergeCell ref="F3:G3"/>
    <mergeCell ref="A1280:C1280"/>
    <mergeCell ref="C1268:H1268"/>
    <mergeCell ref="C74:H74"/>
    <mergeCell ref="A84:C84"/>
    <mergeCell ref="C21:H21"/>
    <mergeCell ref="A32:C32"/>
    <mergeCell ref="C33:H33"/>
    <mergeCell ref="A44:C44"/>
    <mergeCell ref="C45:H45"/>
    <mergeCell ref="A5:J5"/>
    <mergeCell ref="C6:J6"/>
    <mergeCell ref="A58:C58"/>
    <mergeCell ref="C59:H59"/>
    <mergeCell ref="A73:C73"/>
    <mergeCell ref="A20:C20"/>
    <mergeCell ref="A128:C128"/>
    <mergeCell ref="C118:H118"/>
    <mergeCell ref="C129:H129"/>
    <mergeCell ref="A142:C142"/>
    <mergeCell ref="C143:H143"/>
    <mergeCell ref="A158:C158"/>
    <mergeCell ref="A106:C106"/>
    <mergeCell ref="C85:J85"/>
    <mergeCell ref="A96:C96"/>
    <mergeCell ref="C97:J97"/>
    <mergeCell ref="C107:H107"/>
    <mergeCell ref="A117:C117"/>
    <mergeCell ref="A159:C159"/>
    <mergeCell ref="A160:J160"/>
    <mergeCell ref="A209:C209"/>
    <mergeCell ref="A194:C194"/>
    <mergeCell ref="C161:H161"/>
    <mergeCell ref="A171:C171"/>
    <mergeCell ref="C172:H172"/>
    <mergeCell ref="A182:C182"/>
    <mergeCell ref="C183:J183"/>
    <mergeCell ref="A362:C362"/>
    <mergeCell ref="C363:J363"/>
    <mergeCell ref="A374:C374"/>
    <mergeCell ref="C195:J195"/>
    <mergeCell ref="A208:C208"/>
    <mergeCell ref="A210:J210"/>
    <mergeCell ref="C375:J375"/>
    <mergeCell ref="C317:J317"/>
    <mergeCell ref="A329:C329"/>
    <mergeCell ref="C330:J330"/>
    <mergeCell ref="A340:C340"/>
    <mergeCell ref="C211:J211"/>
    <mergeCell ref="A221:C221"/>
    <mergeCell ref="C222:J222"/>
    <mergeCell ref="C398:H398"/>
    <mergeCell ref="A408:C408"/>
    <mergeCell ref="C418:J418"/>
    <mergeCell ref="C259:J259"/>
    <mergeCell ref="A270:C270"/>
    <mergeCell ref="C271:J271"/>
    <mergeCell ref="A283:C283"/>
    <mergeCell ref="C284:J284"/>
    <mergeCell ref="A234:C234"/>
    <mergeCell ref="C235:J235"/>
    <mergeCell ref="A246:C246"/>
    <mergeCell ref="C247:J247"/>
    <mergeCell ref="A258:C258"/>
    <mergeCell ref="C341:J341"/>
    <mergeCell ref="A294:C294"/>
    <mergeCell ref="C295:J295"/>
    <mergeCell ref="A305:C305"/>
    <mergeCell ref="C306:J306"/>
    <mergeCell ref="A316:C316"/>
    <mergeCell ref="A385:C385"/>
    <mergeCell ref="C386:J386"/>
    <mergeCell ref="A397:C397"/>
    <mergeCell ref="A351:C351"/>
    <mergeCell ref="C352:J352"/>
    <mergeCell ref="A428:C428"/>
    <mergeCell ref="C409:J409"/>
    <mergeCell ref="A417:C417"/>
    <mergeCell ref="A429:C429"/>
    <mergeCell ref="A430:J430"/>
    <mergeCell ref="A559:C559"/>
    <mergeCell ref="C523:H523"/>
    <mergeCell ref="A534:C534"/>
    <mergeCell ref="A502:C502"/>
    <mergeCell ref="C503:H503"/>
    <mergeCell ref="A441:C441"/>
    <mergeCell ref="C442:J442"/>
    <mergeCell ref="A454:C454"/>
    <mergeCell ref="C455:J455"/>
    <mergeCell ref="A467:C467"/>
    <mergeCell ref="C431:J431"/>
    <mergeCell ref="A511:C511"/>
    <mergeCell ref="C512:H512"/>
    <mergeCell ref="A522:C522"/>
    <mergeCell ref="C468:H468"/>
    <mergeCell ref="A478:C478"/>
    <mergeCell ref="C479:H479"/>
    <mergeCell ref="A490:C490"/>
    <mergeCell ref="C491:H491"/>
    <mergeCell ref="C585:H585"/>
    <mergeCell ref="A594:C594"/>
    <mergeCell ref="C595:H595"/>
    <mergeCell ref="A607:C607"/>
    <mergeCell ref="A608:C608"/>
    <mergeCell ref="A609:J609"/>
    <mergeCell ref="C535:H535"/>
    <mergeCell ref="A547:C547"/>
    <mergeCell ref="C548:H548"/>
    <mergeCell ref="A558:C558"/>
    <mergeCell ref="A560:J560"/>
    <mergeCell ref="C561:H561"/>
    <mergeCell ref="A572:C572"/>
    <mergeCell ref="C573:H573"/>
    <mergeCell ref="A584:C584"/>
    <mergeCell ref="C622:J622"/>
    <mergeCell ref="A633:C633"/>
    <mergeCell ref="C610:J610"/>
    <mergeCell ref="A645:C645"/>
    <mergeCell ref="C634:H634"/>
    <mergeCell ref="C646:H646"/>
    <mergeCell ref="A681:C681"/>
    <mergeCell ref="A682:J682"/>
    <mergeCell ref="A867:C867"/>
    <mergeCell ref="A621:C621"/>
    <mergeCell ref="A657:C657"/>
    <mergeCell ref="A669:C669"/>
    <mergeCell ref="C658:H658"/>
    <mergeCell ref="C670:J670"/>
    <mergeCell ref="A680:C680"/>
    <mergeCell ref="C711:H711"/>
    <mergeCell ref="A724:C724"/>
    <mergeCell ref="C683:H683"/>
    <mergeCell ref="A697:C697"/>
    <mergeCell ref="C754:J754"/>
    <mergeCell ref="A765:C765"/>
    <mergeCell ref="C766:J766"/>
    <mergeCell ref="A778:C778"/>
    <mergeCell ref="C779:H779"/>
    <mergeCell ref="A781:C781"/>
    <mergeCell ref="C698:H698"/>
    <mergeCell ref="A710:C710"/>
    <mergeCell ref="C725:H725"/>
    <mergeCell ref="A736:C736"/>
    <mergeCell ref="C737:J737"/>
    <mergeCell ref="A753:C753"/>
    <mergeCell ref="A793:C793"/>
    <mergeCell ref="C782:H782"/>
    <mergeCell ref="A910:C910"/>
    <mergeCell ref="C911:H911"/>
    <mergeCell ref="A921:C921"/>
    <mergeCell ref="A923:J923"/>
    <mergeCell ref="A925:C925"/>
    <mergeCell ref="C794:J794"/>
    <mergeCell ref="A806:C806"/>
    <mergeCell ref="C807:J807"/>
    <mergeCell ref="A817:C817"/>
    <mergeCell ref="A868:J868"/>
    <mergeCell ref="A880:C880"/>
    <mergeCell ref="C869:H869"/>
    <mergeCell ref="A854:C854"/>
    <mergeCell ref="C855:J855"/>
    <mergeCell ref="A866:C866"/>
    <mergeCell ref="C818:J818"/>
    <mergeCell ref="A828:C828"/>
    <mergeCell ref="C829:J829"/>
    <mergeCell ref="A840:C840"/>
    <mergeCell ref="C841:J841"/>
    <mergeCell ref="C881:H881"/>
    <mergeCell ref="C1329:H1329"/>
    <mergeCell ref="A1340:C1340"/>
    <mergeCell ref="C1152:J1152"/>
    <mergeCell ref="A926:J926"/>
    <mergeCell ref="A1111:C1111"/>
    <mergeCell ref="A939:C939"/>
    <mergeCell ref="C940:H940"/>
    <mergeCell ref="A952:C952"/>
    <mergeCell ref="C927:H927"/>
    <mergeCell ref="C1071:J1071"/>
    <mergeCell ref="A1079:C1079"/>
    <mergeCell ref="A1046:C1046"/>
    <mergeCell ref="C1047:J1047"/>
    <mergeCell ref="C1258:H1258"/>
    <mergeCell ref="A1267:C1267"/>
    <mergeCell ref="A1127:C1127"/>
    <mergeCell ref="A1138:C1138"/>
    <mergeCell ref="A1151:C1151"/>
    <mergeCell ref="A1162:C1162"/>
    <mergeCell ref="C953:J953"/>
    <mergeCell ref="A983:C983"/>
    <mergeCell ref="C1080:H1080"/>
    <mergeCell ref="A1110:C1110"/>
    <mergeCell ref="A1198:C1198"/>
    <mergeCell ref="A1328:C1328"/>
    <mergeCell ref="A1112:J1112"/>
    <mergeCell ref="C1114:J1114"/>
    <mergeCell ref="C1128:J1128"/>
    <mergeCell ref="C1139:J1139"/>
    <mergeCell ref="A1058:C1058"/>
    <mergeCell ref="C1059:J1059"/>
    <mergeCell ref="A1070:C1070"/>
    <mergeCell ref="C984:J984"/>
    <mergeCell ref="A1006:C1006"/>
    <mergeCell ref="C1007:J1007"/>
    <mergeCell ref="A1030:C1030"/>
    <mergeCell ref="C1031:J1031"/>
    <mergeCell ref="C1175:H1175"/>
    <mergeCell ref="A1185:C1185"/>
    <mergeCell ref="H4:I4"/>
    <mergeCell ref="C1701:H1701"/>
    <mergeCell ref="A1714:C1714"/>
    <mergeCell ref="C1199:H1199"/>
    <mergeCell ref="A1209:C1209"/>
    <mergeCell ref="C1210:H1210"/>
    <mergeCell ref="C1163:H1163"/>
    <mergeCell ref="A1174:C1174"/>
    <mergeCell ref="C1246:H1246"/>
    <mergeCell ref="A1257:C1257"/>
    <mergeCell ref="A1221:C1221"/>
    <mergeCell ref="C1222:H1222"/>
    <mergeCell ref="A1233:C1233"/>
    <mergeCell ref="C1234:H1234"/>
    <mergeCell ref="A1245:C1245"/>
    <mergeCell ref="C1186:H1186"/>
    <mergeCell ref="A1341:C1341"/>
    <mergeCell ref="C1281:H1281"/>
    <mergeCell ref="A1292:C1292"/>
    <mergeCell ref="C1293:H1293"/>
    <mergeCell ref="A1305:C1305"/>
    <mergeCell ref="C1306:H1306"/>
    <mergeCell ref="A1316:C1316"/>
    <mergeCell ref="C1317:H1317"/>
  </mergeCells>
  <conditionalFormatting sqref="B1726:C1726">
    <cfRule type="iconSet" priority="2">
      <iconSet iconSet="3Arrows">
        <cfvo type="percent" val="0"/>
        <cfvo type="percent" val="33"/>
        <cfvo type="percent" val="67"/>
      </iconSet>
    </cfRule>
  </conditionalFormatting>
  <conditionalFormatting sqref="C1712">
    <cfRule type="iconSet" priority="1">
      <iconSet iconSet="3Arrows">
        <cfvo type="percent" val="0"/>
        <cfvo type="percent" val="33"/>
        <cfvo type="percent" val="67"/>
      </iconSet>
    </cfRule>
  </conditionalFormatting>
  <pageMargins left="0.7" right="0.7" top="0.75" bottom="0.75" header="0.3" footer="0.3"/>
  <pageSetup scale="85" fitToHeight="0"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99"/>
  <sheetViews>
    <sheetView tabSelected="1" zoomScale="107" zoomScaleNormal="107" workbookViewId="0">
      <pane ySplit="2" topLeftCell="A215" activePane="bottomLeft" state="frozen"/>
      <selection activeCell="B1" sqref="B1"/>
      <selection pane="bottomLeft" activeCell="C254" sqref="C254"/>
    </sheetView>
  </sheetViews>
  <sheetFormatPr defaultRowHeight="14.4" x14ac:dyDescent="0.3"/>
  <cols>
    <col min="1" max="1" width="4.5546875" customWidth="1"/>
    <col min="2" max="2" width="11.33203125" customWidth="1"/>
    <col min="3" max="3" width="44.44140625" customWidth="1"/>
    <col min="4" max="4" width="16.6640625" bestFit="1" customWidth="1"/>
    <col min="5" max="5" width="15.33203125" bestFit="1" customWidth="1"/>
    <col min="6" max="6" width="17.21875" bestFit="1" customWidth="1"/>
    <col min="7" max="7" width="17.21875" customWidth="1"/>
    <col min="8" max="8" width="16.6640625" customWidth="1"/>
  </cols>
  <sheetData>
    <row r="1" spans="1:14" x14ac:dyDescent="0.3">
      <c r="A1" s="689" t="s">
        <v>3479</v>
      </c>
      <c r="B1" s="689"/>
      <c r="C1" s="689"/>
      <c r="D1" s="689"/>
      <c r="E1" s="689"/>
      <c r="F1" s="689"/>
      <c r="G1" s="689"/>
      <c r="H1" s="689"/>
      <c r="I1" s="321"/>
      <c r="J1" s="321"/>
      <c r="K1" s="321"/>
      <c r="L1" s="321"/>
      <c r="M1" s="321"/>
      <c r="N1" s="321"/>
    </row>
    <row r="2" spans="1:14" ht="28.2" x14ac:dyDescent="0.3">
      <c r="A2" s="13" t="s">
        <v>4</v>
      </c>
      <c r="B2" s="14" t="s">
        <v>2</v>
      </c>
      <c r="C2" s="13" t="s">
        <v>3</v>
      </c>
      <c r="D2" s="15" t="s">
        <v>7</v>
      </c>
      <c r="E2" s="15" t="s">
        <v>8</v>
      </c>
      <c r="F2" s="16" t="s">
        <v>0</v>
      </c>
      <c r="G2" s="437" t="s">
        <v>3792</v>
      </c>
      <c r="H2" s="17" t="s">
        <v>1</v>
      </c>
    </row>
    <row r="3" spans="1:14" ht="15.6" x14ac:dyDescent="0.3">
      <c r="A3" s="13">
        <v>1</v>
      </c>
      <c r="B3" s="685" t="s">
        <v>3468</v>
      </c>
      <c r="C3" s="685"/>
      <c r="D3" s="685"/>
      <c r="E3" s="685"/>
      <c r="F3" s="685"/>
      <c r="G3" s="685"/>
      <c r="H3" s="685"/>
    </row>
    <row r="4" spans="1:14" x14ac:dyDescent="0.3">
      <c r="A4" s="13">
        <v>1</v>
      </c>
      <c r="B4" s="35" t="s">
        <v>710</v>
      </c>
      <c r="C4" s="12"/>
      <c r="D4" s="12"/>
      <c r="E4" s="12"/>
      <c r="F4" s="4"/>
      <c r="G4" s="4"/>
      <c r="H4" s="237"/>
    </row>
    <row r="5" spans="1:14" x14ac:dyDescent="0.3">
      <c r="A5" s="45">
        <v>1</v>
      </c>
      <c r="B5" s="45">
        <v>22100365</v>
      </c>
      <c r="C5" s="47" t="s">
        <v>711</v>
      </c>
      <c r="D5" s="37">
        <v>2000000</v>
      </c>
      <c r="E5" s="25" t="s">
        <v>20</v>
      </c>
      <c r="F5" s="59">
        <v>2000000</v>
      </c>
      <c r="G5" s="59"/>
      <c r="H5" s="24"/>
    </row>
    <row r="6" spans="1:14" ht="27.6" x14ac:dyDescent="0.3">
      <c r="A6" s="45">
        <v>2</v>
      </c>
      <c r="B6" s="45">
        <v>22100261</v>
      </c>
      <c r="C6" s="47" t="s">
        <v>712</v>
      </c>
      <c r="D6" s="37">
        <v>5000000</v>
      </c>
      <c r="E6" s="25" t="s">
        <v>20</v>
      </c>
      <c r="F6" s="59">
        <v>5000000</v>
      </c>
      <c r="G6" s="59"/>
      <c r="H6" s="24"/>
    </row>
    <row r="7" spans="1:14" x14ac:dyDescent="0.3">
      <c r="A7" s="45">
        <v>3</v>
      </c>
      <c r="B7" s="45">
        <v>22100389</v>
      </c>
      <c r="C7" s="47" t="s">
        <v>713</v>
      </c>
      <c r="D7" s="37">
        <v>1500000</v>
      </c>
      <c r="E7" s="25" t="s">
        <v>20</v>
      </c>
      <c r="F7" s="59">
        <v>1500000</v>
      </c>
      <c r="G7" s="59"/>
      <c r="H7" s="24"/>
    </row>
    <row r="8" spans="1:14" x14ac:dyDescent="0.3">
      <c r="A8" s="45">
        <v>4</v>
      </c>
      <c r="B8" s="45">
        <v>22100366</v>
      </c>
      <c r="C8" s="47" t="s">
        <v>714</v>
      </c>
      <c r="D8" s="37">
        <v>6500000</v>
      </c>
      <c r="E8" s="25" t="s">
        <v>20</v>
      </c>
      <c r="F8" s="59">
        <v>6500000</v>
      </c>
      <c r="G8" s="59"/>
      <c r="H8" s="24"/>
    </row>
    <row r="9" spans="1:14" x14ac:dyDescent="0.3">
      <c r="A9" s="638" t="s">
        <v>715</v>
      </c>
      <c r="B9" s="638"/>
      <c r="C9" s="638"/>
      <c r="D9" s="41">
        <f>SUM(D5:D8)</f>
        <v>15000000</v>
      </c>
      <c r="E9" s="42">
        <f>SUM(E5:E8)</f>
        <v>0</v>
      </c>
      <c r="F9" s="42">
        <f>SUM(F5:F8)</f>
        <v>15000000</v>
      </c>
      <c r="G9" s="42">
        <f>SUM(G5:G8)</f>
        <v>0</v>
      </c>
      <c r="H9" s="24"/>
    </row>
    <row r="10" spans="1:14" x14ac:dyDescent="0.3">
      <c r="A10" s="13">
        <v>2</v>
      </c>
      <c r="B10" s="641" t="s">
        <v>39</v>
      </c>
      <c r="C10" s="641"/>
      <c r="D10" s="29"/>
      <c r="E10" s="29"/>
      <c r="F10" s="30"/>
      <c r="G10" s="30"/>
      <c r="H10" s="31"/>
    </row>
    <row r="11" spans="1:14" x14ac:dyDescent="0.3">
      <c r="A11" s="21">
        <v>1</v>
      </c>
      <c r="B11" s="21">
        <v>22100373</v>
      </c>
      <c r="C11" s="23" t="s">
        <v>42</v>
      </c>
      <c r="D11" s="24">
        <v>1000000</v>
      </c>
      <c r="E11" s="25" t="s">
        <v>20</v>
      </c>
      <c r="F11" s="26">
        <v>1000000</v>
      </c>
      <c r="G11" s="26"/>
      <c r="H11" s="24"/>
    </row>
    <row r="12" spans="1:14" x14ac:dyDescent="0.3">
      <c r="A12" s="21">
        <v>2</v>
      </c>
      <c r="B12" s="21">
        <v>22100372</v>
      </c>
      <c r="C12" s="23" t="s">
        <v>43</v>
      </c>
      <c r="D12" s="24">
        <v>4000000</v>
      </c>
      <c r="E12" s="25" t="s">
        <v>20</v>
      </c>
      <c r="F12" s="26">
        <v>4000000</v>
      </c>
      <c r="G12" s="26"/>
      <c r="H12" s="24"/>
    </row>
    <row r="13" spans="1:14" x14ac:dyDescent="0.3">
      <c r="A13" s="657" t="s">
        <v>44</v>
      </c>
      <c r="B13" s="657"/>
      <c r="C13" s="657"/>
      <c r="D13" s="9">
        <f>SUM(D11:D12)</f>
        <v>5000000</v>
      </c>
      <c r="E13" s="322">
        <f>SUM(E11:E12)</f>
        <v>0</v>
      </c>
      <c r="F13" s="33">
        <f>SUM(F11:F12)</f>
        <v>5000000</v>
      </c>
      <c r="G13" s="33">
        <f>SUM(G11:G12)</f>
        <v>0</v>
      </c>
      <c r="H13" s="1"/>
    </row>
    <row r="14" spans="1:14" x14ac:dyDescent="0.3">
      <c r="A14" s="46">
        <v>3</v>
      </c>
      <c r="B14" s="35" t="s">
        <v>1395</v>
      </c>
      <c r="C14" s="12"/>
      <c r="D14" s="12"/>
      <c r="E14" s="12"/>
      <c r="F14" s="4"/>
      <c r="G14" s="4"/>
      <c r="H14" s="36"/>
    </row>
    <row r="15" spans="1:14" x14ac:dyDescent="0.3">
      <c r="A15" s="45">
        <v>1</v>
      </c>
      <c r="B15" s="45">
        <v>22100204</v>
      </c>
      <c r="C15" s="47" t="s">
        <v>449</v>
      </c>
      <c r="D15" s="37">
        <v>3000000</v>
      </c>
      <c r="E15" s="25" t="s">
        <v>20</v>
      </c>
      <c r="F15" s="59">
        <v>1000000</v>
      </c>
      <c r="G15" s="59"/>
      <c r="H15" s="37"/>
    </row>
    <row r="16" spans="1:14" x14ac:dyDescent="0.3">
      <c r="A16" s="45">
        <v>2</v>
      </c>
      <c r="B16" s="45">
        <v>22100367</v>
      </c>
      <c r="C16" s="47" t="s">
        <v>1008</v>
      </c>
      <c r="D16" s="37">
        <v>48000000</v>
      </c>
      <c r="E16" s="37">
        <v>14424000</v>
      </c>
      <c r="F16" s="59">
        <f>D16</f>
        <v>48000000</v>
      </c>
      <c r="G16" s="59"/>
      <c r="H16" s="37"/>
    </row>
    <row r="17" spans="1:8" ht="27.6" x14ac:dyDescent="0.3">
      <c r="A17" s="45">
        <v>3</v>
      </c>
      <c r="B17" s="45">
        <v>22100369</v>
      </c>
      <c r="C17" s="47" t="s">
        <v>1393</v>
      </c>
      <c r="D17" s="37">
        <v>2000000</v>
      </c>
      <c r="E17" s="25" t="s">
        <v>20</v>
      </c>
      <c r="F17" s="59">
        <v>4000000</v>
      </c>
      <c r="G17" s="59"/>
      <c r="H17" s="37"/>
    </row>
    <row r="18" spans="1:8" x14ac:dyDescent="0.3">
      <c r="A18" s="45">
        <v>4</v>
      </c>
      <c r="B18" s="45">
        <v>22100370</v>
      </c>
      <c r="C18" s="47" t="s">
        <v>1394</v>
      </c>
      <c r="D18" s="37">
        <v>4000000</v>
      </c>
      <c r="E18" s="37">
        <v>990000</v>
      </c>
      <c r="F18" s="59">
        <v>4000000</v>
      </c>
      <c r="G18" s="59"/>
      <c r="H18" s="37"/>
    </row>
    <row r="19" spans="1:8" x14ac:dyDescent="0.3">
      <c r="A19" s="45">
        <v>5</v>
      </c>
      <c r="B19" s="45">
        <v>22100478</v>
      </c>
      <c r="C19" s="47" t="s">
        <v>358</v>
      </c>
      <c r="D19" s="37">
        <v>3000000</v>
      </c>
      <c r="E19" s="25" t="s">
        <v>20</v>
      </c>
      <c r="F19" s="59">
        <v>1000000</v>
      </c>
      <c r="G19" s="59"/>
      <c r="H19" s="37"/>
    </row>
    <row r="20" spans="1:8" x14ac:dyDescent="0.3">
      <c r="A20" s="638" t="s">
        <v>1396</v>
      </c>
      <c r="B20" s="638"/>
      <c r="C20" s="638"/>
      <c r="D20" s="323">
        <f>SUM(D15:D19)</f>
        <v>60000000</v>
      </c>
      <c r="E20" s="323">
        <f>SUM(E15:E19)</f>
        <v>15414000</v>
      </c>
      <c r="F20" s="324">
        <f>SUM(F15:F19)</f>
        <v>58000000</v>
      </c>
      <c r="G20" s="324"/>
      <c r="H20" s="323"/>
    </row>
    <row r="21" spans="1:8" ht="15.6" x14ac:dyDescent="0.3">
      <c r="A21" s="684" t="s">
        <v>3480</v>
      </c>
      <c r="B21" s="684"/>
      <c r="C21" s="684"/>
      <c r="D21" s="420">
        <f>D20+D13+D9</f>
        <v>80000000</v>
      </c>
      <c r="E21" s="420">
        <f>E20+E13+E9</f>
        <v>15414000</v>
      </c>
      <c r="F21" s="570">
        <f>F20+F13+F9</f>
        <v>78000000</v>
      </c>
      <c r="G21" s="570">
        <f>G20+G13+G9</f>
        <v>0</v>
      </c>
      <c r="H21" s="421"/>
    </row>
    <row r="22" spans="1:8" ht="15.6" x14ac:dyDescent="0.3">
      <c r="A22" s="13">
        <v>2</v>
      </c>
      <c r="B22" s="685" t="s">
        <v>3458</v>
      </c>
      <c r="C22" s="685"/>
      <c r="D22" s="685"/>
      <c r="E22" s="685"/>
      <c r="F22" s="685"/>
      <c r="G22" s="685"/>
      <c r="H22" s="685"/>
    </row>
    <row r="23" spans="1:8" x14ac:dyDescent="0.3">
      <c r="A23" s="46">
        <v>1</v>
      </c>
      <c r="B23" s="35" t="s">
        <v>771</v>
      </c>
      <c r="C23" s="12"/>
      <c r="D23" s="12"/>
      <c r="E23" s="12"/>
      <c r="F23" s="4"/>
      <c r="G23" s="4"/>
      <c r="H23" s="36"/>
    </row>
    <row r="24" spans="1:8" ht="27.6" x14ac:dyDescent="0.3">
      <c r="A24" s="45">
        <v>1</v>
      </c>
      <c r="B24" s="45">
        <v>22100629</v>
      </c>
      <c r="C24" s="47" t="s">
        <v>772</v>
      </c>
      <c r="D24" s="37">
        <v>2500000</v>
      </c>
      <c r="E24" s="25" t="s">
        <v>20</v>
      </c>
      <c r="F24" s="59">
        <v>1500000</v>
      </c>
      <c r="G24" s="59"/>
      <c r="H24" s="37"/>
    </row>
    <row r="25" spans="1:8" ht="27.6" x14ac:dyDescent="0.3">
      <c r="A25" s="45">
        <v>2</v>
      </c>
      <c r="B25" s="45">
        <v>22100630</v>
      </c>
      <c r="C25" s="47" t="s">
        <v>773</v>
      </c>
      <c r="D25" s="37">
        <v>2500000</v>
      </c>
      <c r="E25" s="25" t="s">
        <v>20</v>
      </c>
      <c r="F25" s="59">
        <v>0</v>
      </c>
      <c r="G25" s="59"/>
      <c r="H25" s="37"/>
    </row>
    <row r="26" spans="1:8" x14ac:dyDescent="0.3">
      <c r="A26" s="45">
        <v>3</v>
      </c>
      <c r="B26" s="45">
        <v>22100262</v>
      </c>
      <c r="C26" s="47" t="s">
        <v>281</v>
      </c>
      <c r="D26" s="37">
        <v>6000000</v>
      </c>
      <c r="E26" s="37">
        <v>764000</v>
      </c>
      <c r="F26" s="59">
        <v>4000000</v>
      </c>
      <c r="G26" s="59"/>
      <c r="H26" s="37"/>
    </row>
    <row r="27" spans="1:8" x14ac:dyDescent="0.3">
      <c r="A27" s="45">
        <v>4</v>
      </c>
      <c r="B27" s="45">
        <v>22100389</v>
      </c>
      <c r="C27" s="47" t="s">
        <v>713</v>
      </c>
      <c r="D27" s="37">
        <v>2000000</v>
      </c>
      <c r="E27" s="25" t="s">
        <v>20</v>
      </c>
      <c r="F27" s="59">
        <v>4000000</v>
      </c>
      <c r="G27" s="59"/>
      <c r="H27" s="37"/>
    </row>
    <row r="28" spans="1:8" x14ac:dyDescent="0.3">
      <c r="A28" s="45">
        <v>5</v>
      </c>
      <c r="B28" s="45">
        <v>22100254</v>
      </c>
      <c r="C28" s="47" t="s">
        <v>774</v>
      </c>
      <c r="D28" s="37">
        <v>1000000</v>
      </c>
      <c r="E28" s="25" t="s">
        <v>20</v>
      </c>
      <c r="F28" s="59">
        <v>0</v>
      </c>
      <c r="G28" s="59"/>
      <c r="H28" s="37"/>
    </row>
    <row r="29" spans="1:8" x14ac:dyDescent="0.3">
      <c r="A29" s="45">
        <v>6</v>
      </c>
      <c r="B29" s="45">
        <v>22100478</v>
      </c>
      <c r="C29" s="47" t="s">
        <v>358</v>
      </c>
      <c r="D29" s="37">
        <v>4000000</v>
      </c>
      <c r="E29" s="37">
        <v>1390000</v>
      </c>
      <c r="F29" s="59">
        <v>4000000</v>
      </c>
      <c r="G29" s="59"/>
      <c r="H29" s="37"/>
    </row>
    <row r="30" spans="1:8" x14ac:dyDescent="0.3">
      <c r="A30" s="45">
        <v>7</v>
      </c>
      <c r="B30" s="45">
        <v>22100619</v>
      </c>
      <c r="C30" s="47" t="s">
        <v>775</v>
      </c>
      <c r="D30" s="37">
        <v>5000000</v>
      </c>
      <c r="E30" s="25" t="s">
        <v>20</v>
      </c>
      <c r="F30" s="59">
        <v>1000000</v>
      </c>
      <c r="G30" s="59"/>
      <c r="H30" s="37"/>
    </row>
    <row r="31" spans="1:8" x14ac:dyDescent="0.3">
      <c r="A31" s="638" t="s">
        <v>776</v>
      </c>
      <c r="B31" s="638"/>
      <c r="C31" s="638"/>
      <c r="D31" s="41">
        <f>SUM(D24:D30)</f>
        <v>23000000</v>
      </c>
      <c r="E31" s="41">
        <f>SUM(E24:E30)</f>
        <v>2154000</v>
      </c>
      <c r="F31" s="42">
        <f>SUM(F24:F30)</f>
        <v>14500000</v>
      </c>
      <c r="G31" s="42"/>
      <c r="H31" s="41"/>
    </row>
    <row r="32" spans="1:8" x14ac:dyDescent="0.3">
      <c r="A32" s="46">
        <v>2</v>
      </c>
      <c r="B32" s="35" t="s">
        <v>808</v>
      </c>
      <c r="C32" s="12"/>
      <c r="D32" s="12"/>
      <c r="E32" s="12"/>
      <c r="F32" s="4"/>
      <c r="G32" s="4"/>
      <c r="H32" s="36"/>
    </row>
    <row r="33" spans="1:8" x14ac:dyDescent="0.3">
      <c r="A33" s="45">
        <v>1</v>
      </c>
      <c r="B33" s="45">
        <v>22100262</v>
      </c>
      <c r="C33" s="47" t="s">
        <v>281</v>
      </c>
      <c r="D33" s="37">
        <v>7500000</v>
      </c>
      <c r="E33" s="37">
        <v>568000</v>
      </c>
      <c r="F33" s="26">
        <v>3000000</v>
      </c>
      <c r="G33" s="26"/>
      <c r="H33" s="37"/>
    </row>
    <row r="34" spans="1:8" ht="27.6" x14ac:dyDescent="0.3">
      <c r="A34" s="45">
        <v>2</v>
      </c>
      <c r="B34" s="45">
        <v>22100428</v>
      </c>
      <c r="C34" s="47" t="s">
        <v>809</v>
      </c>
      <c r="D34" s="37">
        <v>3000000</v>
      </c>
      <c r="E34" s="37">
        <v>988000</v>
      </c>
      <c r="F34" s="26">
        <v>2000000</v>
      </c>
      <c r="G34" s="26"/>
      <c r="H34" s="37"/>
    </row>
    <row r="35" spans="1:8" x14ac:dyDescent="0.3">
      <c r="A35" s="45">
        <v>3</v>
      </c>
      <c r="B35" s="45">
        <v>22100429</v>
      </c>
      <c r="C35" s="47" t="s">
        <v>810</v>
      </c>
      <c r="D35" s="37">
        <v>10000000</v>
      </c>
      <c r="E35" s="37">
        <v>3000000</v>
      </c>
      <c r="F35" s="26">
        <v>3000000</v>
      </c>
      <c r="G35" s="26"/>
      <c r="H35" s="37"/>
    </row>
    <row r="36" spans="1:8" x14ac:dyDescent="0.3">
      <c r="A36" s="45">
        <v>4</v>
      </c>
      <c r="B36" s="45">
        <v>22100430</v>
      </c>
      <c r="C36" s="47" t="s">
        <v>811</v>
      </c>
      <c r="D36" s="37">
        <v>10000000</v>
      </c>
      <c r="E36" s="25" t="s">
        <v>20</v>
      </c>
      <c r="F36" s="26" t="s">
        <v>20</v>
      </c>
      <c r="G36" s="26"/>
      <c r="H36" s="37"/>
    </row>
    <row r="37" spans="1:8" ht="27.6" x14ac:dyDescent="0.3">
      <c r="A37" s="45">
        <v>5</v>
      </c>
      <c r="B37" s="45">
        <v>22100431</v>
      </c>
      <c r="C37" s="47" t="s">
        <v>812</v>
      </c>
      <c r="D37" s="37">
        <v>4000000</v>
      </c>
      <c r="E37" s="25" t="s">
        <v>20</v>
      </c>
      <c r="F37" s="26">
        <v>0</v>
      </c>
      <c r="G37" s="26"/>
      <c r="H37" s="37"/>
    </row>
    <row r="38" spans="1:8" ht="27.6" x14ac:dyDescent="0.3">
      <c r="A38" s="45">
        <v>6</v>
      </c>
      <c r="B38" s="45">
        <v>22100432</v>
      </c>
      <c r="C38" s="47" t="s">
        <v>813</v>
      </c>
      <c r="D38" s="37">
        <v>5000000</v>
      </c>
      <c r="E38" s="25" t="s">
        <v>20</v>
      </c>
      <c r="F38" s="26">
        <v>2000000</v>
      </c>
      <c r="G38" s="26"/>
      <c r="H38" s="37"/>
    </row>
    <row r="39" spans="1:8" x14ac:dyDescent="0.3">
      <c r="A39" s="45">
        <v>7</v>
      </c>
      <c r="B39" s="45">
        <v>22100433</v>
      </c>
      <c r="C39" s="47" t="s">
        <v>814</v>
      </c>
      <c r="D39" s="37">
        <v>2000000</v>
      </c>
      <c r="E39" s="25" t="s">
        <v>20</v>
      </c>
      <c r="F39" s="26">
        <v>2000000</v>
      </c>
      <c r="G39" s="26"/>
      <c r="H39" s="37"/>
    </row>
    <row r="40" spans="1:8" x14ac:dyDescent="0.3">
      <c r="A40" s="45">
        <v>8</v>
      </c>
      <c r="B40" s="45">
        <v>22100434</v>
      </c>
      <c r="C40" s="47" t="s">
        <v>815</v>
      </c>
      <c r="D40" s="37">
        <v>5000000</v>
      </c>
      <c r="E40" s="37">
        <v>1872000</v>
      </c>
      <c r="F40" s="26">
        <v>5000000</v>
      </c>
      <c r="G40" s="26"/>
      <c r="H40" s="37"/>
    </row>
    <row r="41" spans="1:8" x14ac:dyDescent="0.3">
      <c r="A41" s="45">
        <v>9</v>
      </c>
      <c r="B41" s="45">
        <v>22100435</v>
      </c>
      <c r="C41" s="47" t="s">
        <v>816</v>
      </c>
      <c r="D41" s="37">
        <v>1000000</v>
      </c>
      <c r="E41" s="25" t="s">
        <v>20</v>
      </c>
      <c r="F41" s="26">
        <v>1000000</v>
      </c>
      <c r="G41" s="26"/>
      <c r="H41" s="37"/>
    </row>
    <row r="42" spans="1:8" ht="41.4" x14ac:dyDescent="0.3">
      <c r="A42" s="45">
        <v>10</v>
      </c>
      <c r="B42" s="45">
        <v>22100436</v>
      </c>
      <c r="C42" s="47" t="s">
        <v>817</v>
      </c>
      <c r="D42" s="37">
        <v>3000000</v>
      </c>
      <c r="E42" s="25" t="s">
        <v>20</v>
      </c>
      <c r="F42" s="26">
        <v>3000000</v>
      </c>
      <c r="G42" s="26"/>
      <c r="H42" s="37"/>
    </row>
    <row r="43" spans="1:8" x14ac:dyDescent="0.3">
      <c r="A43" s="45">
        <v>11</v>
      </c>
      <c r="B43" s="45">
        <v>22100437</v>
      </c>
      <c r="C43" s="47" t="s">
        <v>818</v>
      </c>
      <c r="D43" s="37">
        <v>2000000</v>
      </c>
      <c r="E43" s="25" t="s">
        <v>20</v>
      </c>
      <c r="F43" s="26">
        <v>2000000</v>
      </c>
      <c r="G43" s="26"/>
      <c r="H43" s="37"/>
    </row>
    <row r="44" spans="1:8" ht="27.6" x14ac:dyDescent="0.3">
      <c r="A44" s="45">
        <v>12</v>
      </c>
      <c r="B44" s="45">
        <v>22100438</v>
      </c>
      <c r="C44" s="47" t="s">
        <v>819</v>
      </c>
      <c r="D44" s="37">
        <v>4000000</v>
      </c>
      <c r="E44" s="25" t="s">
        <v>20</v>
      </c>
      <c r="F44" s="26">
        <v>1000000</v>
      </c>
      <c r="G44" s="26"/>
      <c r="H44" s="37"/>
    </row>
    <row r="45" spans="1:8" ht="27.6" x14ac:dyDescent="0.3">
      <c r="A45" s="45">
        <v>13</v>
      </c>
      <c r="B45" s="45">
        <v>22100439</v>
      </c>
      <c r="C45" s="47" t="s">
        <v>820</v>
      </c>
      <c r="D45" s="37">
        <v>2000000</v>
      </c>
      <c r="E45" s="25" t="s">
        <v>20</v>
      </c>
      <c r="F45" s="26">
        <v>0</v>
      </c>
      <c r="G45" s="26"/>
      <c r="H45" s="37"/>
    </row>
    <row r="46" spans="1:8" x14ac:dyDescent="0.3">
      <c r="A46" s="45">
        <v>14</v>
      </c>
      <c r="B46" s="45">
        <v>22100440</v>
      </c>
      <c r="C46" s="47" t="s">
        <v>821</v>
      </c>
      <c r="D46" s="37">
        <v>1000000</v>
      </c>
      <c r="E46" s="25" t="s">
        <v>20</v>
      </c>
      <c r="F46" s="26">
        <v>1000000</v>
      </c>
      <c r="G46" s="26"/>
      <c r="H46" s="37"/>
    </row>
    <row r="47" spans="1:8" ht="27.6" x14ac:dyDescent="0.3">
      <c r="A47" s="45">
        <v>15</v>
      </c>
      <c r="B47" s="45">
        <v>22100441</v>
      </c>
      <c r="C47" s="47" t="s">
        <v>822</v>
      </c>
      <c r="D47" s="37">
        <v>2000000</v>
      </c>
      <c r="E47" s="25" t="s">
        <v>20</v>
      </c>
      <c r="F47" s="26">
        <v>0</v>
      </c>
      <c r="G47" s="26"/>
      <c r="H47" s="37"/>
    </row>
    <row r="48" spans="1:8" x14ac:dyDescent="0.3">
      <c r="A48" s="45">
        <v>16</v>
      </c>
      <c r="B48" s="45">
        <v>22100442</v>
      </c>
      <c r="C48" s="47" t="s">
        <v>823</v>
      </c>
      <c r="D48" s="37">
        <v>1000000</v>
      </c>
      <c r="E48" s="25" t="s">
        <v>20</v>
      </c>
      <c r="F48" s="26">
        <v>500000</v>
      </c>
      <c r="G48" s="26"/>
      <c r="H48" s="37"/>
    </row>
    <row r="49" spans="1:8" ht="27.6" x14ac:dyDescent="0.3">
      <c r="A49" s="45">
        <v>17</v>
      </c>
      <c r="B49" s="45">
        <v>22100444</v>
      </c>
      <c r="C49" s="47" t="s">
        <v>824</v>
      </c>
      <c r="D49" s="37">
        <v>4000000</v>
      </c>
      <c r="E49" s="25" t="s">
        <v>20</v>
      </c>
      <c r="F49" s="26">
        <v>3000000</v>
      </c>
      <c r="G49" s="26"/>
      <c r="H49" s="37"/>
    </row>
    <row r="50" spans="1:8" x14ac:dyDescent="0.3">
      <c r="A50" s="45">
        <v>18</v>
      </c>
      <c r="B50" s="45">
        <v>22100445</v>
      </c>
      <c r="C50" s="47" t="s">
        <v>825</v>
      </c>
      <c r="D50" s="37">
        <v>3000000</v>
      </c>
      <c r="E50" s="25" t="s">
        <v>20</v>
      </c>
      <c r="F50" s="26">
        <v>8000000</v>
      </c>
      <c r="G50" s="26"/>
      <c r="H50" s="37"/>
    </row>
    <row r="51" spans="1:8" x14ac:dyDescent="0.3">
      <c r="A51" s="45">
        <v>19</v>
      </c>
      <c r="B51" s="45">
        <v>22100443</v>
      </c>
      <c r="C51" s="47" t="s">
        <v>826</v>
      </c>
      <c r="D51" s="37">
        <v>10000000</v>
      </c>
      <c r="E51" s="37">
        <v>900000</v>
      </c>
      <c r="F51" s="26">
        <v>3500000</v>
      </c>
      <c r="G51" s="26"/>
      <c r="H51" s="37"/>
    </row>
    <row r="52" spans="1:8" x14ac:dyDescent="0.3">
      <c r="A52" s="45">
        <v>20</v>
      </c>
      <c r="B52" s="45">
        <v>22100254</v>
      </c>
      <c r="C52" s="47" t="s">
        <v>774</v>
      </c>
      <c r="D52" s="37">
        <v>500000</v>
      </c>
      <c r="E52" s="25" t="s">
        <v>20</v>
      </c>
      <c r="F52" s="26">
        <v>500000</v>
      </c>
      <c r="G52" s="26"/>
      <c r="H52" s="37"/>
    </row>
    <row r="53" spans="1:8" x14ac:dyDescent="0.3">
      <c r="A53" s="638" t="s">
        <v>827</v>
      </c>
      <c r="B53" s="638"/>
      <c r="C53" s="638"/>
      <c r="D53" s="41">
        <f>SUM(D33:D52)</f>
        <v>80000000</v>
      </c>
      <c r="E53" s="41">
        <f>SUM(E33:E52)</f>
        <v>7328000</v>
      </c>
      <c r="F53" s="42">
        <f>SUM(F33:F52)</f>
        <v>40500000</v>
      </c>
      <c r="G53" s="42"/>
      <c r="H53" s="37"/>
    </row>
    <row r="54" spans="1:8" x14ac:dyDescent="0.3">
      <c r="A54" s="54">
        <v>3</v>
      </c>
      <c r="B54" s="35" t="s">
        <v>356</v>
      </c>
      <c r="C54" s="12"/>
      <c r="D54" s="12"/>
      <c r="E54" s="12"/>
      <c r="F54" s="4"/>
      <c r="G54" s="4"/>
      <c r="H54" s="36"/>
    </row>
    <row r="55" spans="1:8" ht="27.6" x14ac:dyDescent="0.3">
      <c r="A55" s="45">
        <v>1</v>
      </c>
      <c r="B55" s="45">
        <v>22100417</v>
      </c>
      <c r="C55" s="47" t="s">
        <v>357</v>
      </c>
      <c r="D55" s="37">
        <v>2000000</v>
      </c>
      <c r="E55" s="25" t="s">
        <v>20</v>
      </c>
      <c r="F55" s="26">
        <v>1500000</v>
      </c>
      <c r="G55" s="26"/>
      <c r="H55" s="37"/>
    </row>
    <row r="56" spans="1:8" x14ac:dyDescent="0.3">
      <c r="A56" s="45">
        <v>2</v>
      </c>
      <c r="B56" s="45">
        <v>22100478</v>
      </c>
      <c r="C56" s="47" t="s">
        <v>358</v>
      </c>
      <c r="D56" s="37">
        <v>500000</v>
      </c>
      <c r="E56" s="25" t="s">
        <v>20</v>
      </c>
      <c r="F56" s="26">
        <v>0</v>
      </c>
      <c r="G56" s="26"/>
      <c r="H56" s="37"/>
    </row>
    <row r="57" spans="1:8" x14ac:dyDescent="0.3">
      <c r="A57" s="638" t="s">
        <v>359</v>
      </c>
      <c r="B57" s="638"/>
      <c r="C57" s="638"/>
      <c r="D57" s="41">
        <f>SUM(D55:D56)</f>
        <v>2500000</v>
      </c>
      <c r="E57" s="42">
        <f>SUM(E55:E56)</f>
        <v>0</v>
      </c>
      <c r="F57" s="42">
        <f>SUM(F55:F56)</f>
        <v>1500000</v>
      </c>
      <c r="G57" s="42"/>
      <c r="H57" s="41"/>
    </row>
    <row r="58" spans="1:8" ht="15.6" x14ac:dyDescent="0.3">
      <c r="A58" s="684" t="s">
        <v>3481</v>
      </c>
      <c r="B58" s="684"/>
      <c r="C58" s="684"/>
      <c r="D58" s="420">
        <f>D57+D53+D31</f>
        <v>105500000</v>
      </c>
      <c r="E58" s="420">
        <f>E57+E53+E31</f>
        <v>9482000</v>
      </c>
      <c r="F58" s="420">
        <f>F57+F53+F31</f>
        <v>56500000</v>
      </c>
      <c r="G58" s="420"/>
      <c r="H58" s="421"/>
    </row>
    <row r="59" spans="1:8" ht="15.6" x14ac:dyDescent="0.3">
      <c r="A59" s="13">
        <v>3</v>
      </c>
      <c r="B59" s="685" t="s">
        <v>3459</v>
      </c>
      <c r="C59" s="685"/>
      <c r="D59" s="685"/>
      <c r="E59" s="685"/>
      <c r="F59" s="685"/>
      <c r="G59" s="685"/>
      <c r="H59" s="685"/>
    </row>
    <row r="60" spans="1:8" x14ac:dyDescent="0.3">
      <c r="A60" s="46">
        <v>1</v>
      </c>
      <c r="B60" s="35" t="s">
        <v>941</v>
      </c>
      <c r="C60" s="52"/>
      <c r="D60" s="52"/>
      <c r="E60" s="52"/>
      <c r="F60" s="61"/>
      <c r="G60" s="61"/>
      <c r="H60" s="62"/>
    </row>
    <row r="61" spans="1:8" x14ac:dyDescent="0.3">
      <c r="A61" s="45">
        <v>1</v>
      </c>
      <c r="B61" s="45">
        <v>22100524</v>
      </c>
      <c r="C61" s="47" t="s">
        <v>942</v>
      </c>
      <c r="D61" s="37">
        <v>60000000</v>
      </c>
      <c r="E61" s="55">
        <v>60000000</v>
      </c>
      <c r="F61" s="59">
        <v>60000000</v>
      </c>
      <c r="G61" s="59"/>
      <c r="H61" s="40"/>
    </row>
    <row r="62" spans="1:8" x14ac:dyDescent="0.3">
      <c r="A62" s="45">
        <v>2</v>
      </c>
      <c r="B62" s="45">
        <v>22100523</v>
      </c>
      <c r="C62" s="47" t="s">
        <v>943</v>
      </c>
      <c r="D62" s="37">
        <v>140000000</v>
      </c>
      <c r="E62" s="55">
        <v>23333333.329999998</v>
      </c>
      <c r="F62" s="59">
        <v>140000000</v>
      </c>
      <c r="G62" s="59"/>
      <c r="H62" s="37"/>
    </row>
    <row r="63" spans="1:8" x14ac:dyDescent="0.3">
      <c r="A63" s="45">
        <v>3</v>
      </c>
      <c r="B63" s="45">
        <v>22100521</v>
      </c>
      <c r="C63" s="47" t="s">
        <v>944</v>
      </c>
      <c r="D63" s="37">
        <v>43236000</v>
      </c>
      <c r="E63" s="55">
        <v>7206000</v>
      </c>
      <c r="F63" s="59">
        <v>43236000</v>
      </c>
      <c r="G63" s="59"/>
      <c r="H63" s="37"/>
    </row>
    <row r="64" spans="1:8" ht="27.6" x14ac:dyDescent="0.3">
      <c r="A64" s="45">
        <v>4</v>
      </c>
      <c r="B64" s="45">
        <v>22100525</v>
      </c>
      <c r="C64" s="47" t="s">
        <v>945</v>
      </c>
      <c r="D64" s="37">
        <v>5000000</v>
      </c>
      <c r="E64" s="55">
        <v>1650000</v>
      </c>
      <c r="F64" s="59">
        <v>5000000</v>
      </c>
      <c r="G64" s="59"/>
      <c r="H64" s="37"/>
    </row>
    <row r="65" spans="1:8" ht="27.6" x14ac:dyDescent="0.3">
      <c r="A65" s="45">
        <v>5</v>
      </c>
      <c r="B65" s="45">
        <v>22100528</v>
      </c>
      <c r="C65" s="47" t="s">
        <v>160</v>
      </c>
      <c r="D65" s="37">
        <v>40000000</v>
      </c>
      <c r="E65" s="55">
        <v>40000000</v>
      </c>
      <c r="F65" s="59">
        <v>40000000</v>
      </c>
      <c r="G65" s="59"/>
      <c r="H65" s="40"/>
    </row>
    <row r="66" spans="1:8" x14ac:dyDescent="0.3">
      <c r="A66" s="45">
        <v>6</v>
      </c>
      <c r="B66" s="45">
        <v>22100529</v>
      </c>
      <c r="C66" s="47" t="s">
        <v>946</v>
      </c>
      <c r="D66" s="37">
        <v>3000000</v>
      </c>
      <c r="E66" s="25" t="s">
        <v>20</v>
      </c>
      <c r="F66" s="59">
        <v>3000000</v>
      </c>
      <c r="G66" s="59"/>
      <c r="H66" s="37"/>
    </row>
    <row r="67" spans="1:8" ht="27.6" x14ac:dyDescent="0.3">
      <c r="A67" s="45">
        <v>7</v>
      </c>
      <c r="B67" s="45">
        <v>22100530</v>
      </c>
      <c r="C67" s="47" t="s">
        <v>161</v>
      </c>
      <c r="D67" s="37">
        <v>3000000</v>
      </c>
      <c r="E67" s="55">
        <v>150000</v>
      </c>
      <c r="F67" s="59">
        <v>3000000</v>
      </c>
      <c r="G67" s="59"/>
      <c r="H67" s="37"/>
    </row>
    <row r="68" spans="1:8" ht="41.4" x14ac:dyDescent="0.3">
      <c r="A68" s="45">
        <v>8</v>
      </c>
      <c r="B68" s="45">
        <v>22100533</v>
      </c>
      <c r="C68" s="47" t="s">
        <v>947</v>
      </c>
      <c r="D68" s="37">
        <v>3000000</v>
      </c>
      <c r="E68" s="55">
        <v>2054000</v>
      </c>
      <c r="F68" s="59">
        <v>3000000</v>
      </c>
      <c r="G68" s="59"/>
      <c r="H68" s="37"/>
    </row>
    <row r="69" spans="1:8" ht="27.6" x14ac:dyDescent="0.3">
      <c r="A69" s="45">
        <v>9</v>
      </c>
      <c r="B69" s="45">
        <v>22100534</v>
      </c>
      <c r="C69" s="47" t="s">
        <v>948</v>
      </c>
      <c r="D69" s="37">
        <v>1764000</v>
      </c>
      <c r="E69" s="25" t="s">
        <v>20</v>
      </c>
      <c r="F69" s="59">
        <v>1764000</v>
      </c>
      <c r="G69" s="59"/>
      <c r="H69" s="37"/>
    </row>
    <row r="70" spans="1:8" ht="27.6" x14ac:dyDescent="0.3">
      <c r="A70" s="45">
        <v>10</v>
      </c>
      <c r="B70" s="45">
        <v>22100535</v>
      </c>
      <c r="C70" s="47" t="s">
        <v>949</v>
      </c>
      <c r="D70" s="37">
        <v>1000000</v>
      </c>
      <c r="E70" s="25" t="s">
        <v>20</v>
      </c>
      <c r="F70" s="59">
        <v>1000000</v>
      </c>
      <c r="G70" s="59"/>
      <c r="H70" s="37"/>
    </row>
    <row r="71" spans="1:8" x14ac:dyDescent="0.3">
      <c r="A71" s="45">
        <v>11</v>
      </c>
      <c r="B71" s="45">
        <v>22100539</v>
      </c>
      <c r="C71" s="47" t="s">
        <v>950</v>
      </c>
      <c r="D71" s="37">
        <v>2000000</v>
      </c>
      <c r="E71" s="55">
        <v>970000</v>
      </c>
      <c r="F71" s="59">
        <v>2000000</v>
      </c>
      <c r="G71" s="59"/>
      <c r="H71" s="37"/>
    </row>
    <row r="72" spans="1:8" x14ac:dyDescent="0.3">
      <c r="A72" s="45">
        <v>12</v>
      </c>
      <c r="B72" s="45">
        <v>22100543</v>
      </c>
      <c r="C72" s="47" t="s">
        <v>951</v>
      </c>
      <c r="D72" s="37">
        <v>2000000</v>
      </c>
      <c r="E72" s="25" t="s">
        <v>20</v>
      </c>
      <c r="F72" s="59">
        <v>2000000</v>
      </c>
      <c r="G72" s="59"/>
      <c r="H72" s="37"/>
    </row>
    <row r="73" spans="1:8" x14ac:dyDescent="0.3">
      <c r="A73" s="45">
        <v>13</v>
      </c>
      <c r="B73" s="45">
        <v>22100526</v>
      </c>
      <c r="C73" s="47" t="s">
        <v>159</v>
      </c>
      <c r="D73" s="37">
        <v>5000000</v>
      </c>
      <c r="E73" s="55">
        <v>2400000</v>
      </c>
      <c r="F73" s="59">
        <v>5000000</v>
      </c>
      <c r="G73" s="59"/>
      <c r="H73" s="37"/>
    </row>
    <row r="74" spans="1:8" x14ac:dyDescent="0.3">
      <c r="A74" s="45">
        <v>14</v>
      </c>
      <c r="B74" s="45">
        <v>22100204</v>
      </c>
      <c r="C74" s="47" t="s">
        <v>449</v>
      </c>
      <c r="D74" s="37">
        <v>2000000</v>
      </c>
      <c r="E74" s="25" t="s">
        <v>20</v>
      </c>
      <c r="F74" s="59">
        <v>2000000</v>
      </c>
      <c r="G74" s="59"/>
      <c r="H74" s="37"/>
    </row>
    <row r="75" spans="1:8" x14ac:dyDescent="0.3">
      <c r="A75" s="45">
        <v>15</v>
      </c>
      <c r="B75" s="45">
        <v>22100527</v>
      </c>
      <c r="C75" s="47" t="s">
        <v>952</v>
      </c>
      <c r="D75" s="37">
        <v>4000000</v>
      </c>
      <c r="E75" s="25" t="s">
        <v>20</v>
      </c>
      <c r="F75" s="59">
        <v>4000000</v>
      </c>
      <c r="G75" s="59"/>
      <c r="H75" s="37"/>
    </row>
    <row r="76" spans="1:8" x14ac:dyDescent="0.3">
      <c r="A76" s="45">
        <v>16</v>
      </c>
      <c r="B76" s="45">
        <v>22100532</v>
      </c>
      <c r="C76" s="47" t="s">
        <v>163</v>
      </c>
      <c r="D76" s="37">
        <v>7000000</v>
      </c>
      <c r="E76" s="25" t="s">
        <v>20</v>
      </c>
      <c r="F76" s="59">
        <v>7000000</v>
      </c>
      <c r="G76" s="59"/>
      <c r="H76" s="37"/>
    </row>
    <row r="77" spans="1:8" ht="27.6" x14ac:dyDescent="0.3">
      <c r="A77" s="45">
        <v>17</v>
      </c>
      <c r="B77" s="45">
        <v>22100537</v>
      </c>
      <c r="C77" s="47" t="s">
        <v>953</v>
      </c>
      <c r="D77" s="37">
        <v>1000000</v>
      </c>
      <c r="E77" s="25" t="s">
        <v>20</v>
      </c>
      <c r="F77" s="59">
        <v>1000000</v>
      </c>
      <c r="G77" s="59"/>
      <c r="H77" s="37"/>
    </row>
    <row r="78" spans="1:8" ht="27.6" x14ac:dyDescent="0.3">
      <c r="A78" s="45">
        <v>18</v>
      </c>
      <c r="B78" s="45">
        <v>22100538</v>
      </c>
      <c r="C78" s="47" t="s">
        <v>954</v>
      </c>
      <c r="D78" s="37">
        <v>6000000</v>
      </c>
      <c r="E78" s="25" t="s">
        <v>20</v>
      </c>
      <c r="F78" s="59">
        <v>6000000</v>
      </c>
      <c r="G78" s="59"/>
      <c r="H78" s="37"/>
    </row>
    <row r="79" spans="1:8" x14ac:dyDescent="0.3">
      <c r="A79" s="45">
        <v>19</v>
      </c>
      <c r="B79" s="45">
        <v>22100540</v>
      </c>
      <c r="C79" s="47" t="s">
        <v>955</v>
      </c>
      <c r="D79" s="37">
        <v>1000000</v>
      </c>
      <c r="E79" s="25" t="s">
        <v>20</v>
      </c>
      <c r="F79" s="59">
        <v>1000000</v>
      </c>
      <c r="G79" s="59"/>
      <c r="H79" s="37"/>
    </row>
    <row r="80" spans="1:8" x14ac:dyDescent="0.3">
      <c r="A80" s="638" t="s">
        <v>956</v>
      </c>
      <c r="B80" s="638"/>
      <c r="C80" s="638"/>
      <c r="D80" s="41">
        <f>SUM(D61:D79)</f>
        <v>330000000</v>
      </c>
      <c r="E80" s="41">
        <f>SUM(E61:E79)</f>
        <v>137763333.32999998</v>
      </c>
      <c r="F80" s="42">
        <f>SUM(F61:F79)</f>
        <v>330000000</v>
      </c>
      <c r="G80" s="42"/>
      <c r="H80" s="41"/>
    </row>
    <row r="81" spans="1:8" s="8" customFormat="1" x14ac:dyDescent="0.3">
      <c r="A81" s="66">
        <v>2</v>
      </c>
      <c r="B81" s="515" t="s">
        <v>2669</v>
      </c>
      <c r="H81" s="516"/>
    </row>
    <row r="82" spans="1:8" s="8" customFormat="1" x14ac:dyDescent="0.3">
      <c r="A82" s="517">
        <v>1</v>
      </c>
      <c r="B82" s="517">
        <v>22100204</v>
      </c>
      <c r="C82" s="518" t="s">
        <v>449</v>
      </c>
      <c r="D82" s="519">
        <v>1000000</v>
      </c>
      <c r="E82" s="520" t="s">
        <v>20</v>
      </c>
      <c r="F82" s="519">
        <v>2000000</v>
      </c>
      <c r="G82" s="519"/>
      <c r="H82" s="68"/>
    </row>
    <row r="83" spans="1:8" s="8" customFormat="1" ht="27.6" x14ac:dyDescent="0.3">
      <c r="A83" s="517">
        <v>2</v>
      </c>
      <c r="B83" s="517">
        <v>22100454</v>
      </c>
      <c r="C83" s="518" t="s">
        <v>882</v>
      </c>
      <c r="D83" s="519">
        <v>1000000</v>
      </c>
      <c r="E83" s="520" t="s">
        <v>20</v>
      </c>
      <c r="F83" s="519">
        <v>5000000</v>
      </c>
      <c r="G83" s="519"/>
      <c r="H83" s="68"/>
    </row>
    <row r="84" spans="1:8" s="8" customFormat="1" x14ac:dyDescent="0.3">
      <c r="A84" s="517">
        <v>3</v>
      </c>
      <c r="B84" s="517">
        <v>22100557</v>
      </c>
      <c r="C84" s="518" t="s">
        <v>3264</v>
      </c>
      <c r="D84" s="519">
        <v>27000000</v>
      </c>
      <c r="E84" s="520" t="s">
        <v>20</v>
      </c>
      <c r="F84" s="519">
        <v>14000000</v>
      </c>
      <c r="G84" s="519"/>
      <c r="H84" s="68"/>
    </row>
    <row r="85" spans="1:8" s="8" customFormat="1" ht="27.6" x14ac:dyDescent="0.3">
      <c r="A85" s="517">
        <v>4</v>
      </c>
      <c r="B85" s="517">
        <v>22100558</v>
      </c>
      <c r="C85" s="518" t="s">
        <v>3265</v>
      </c>
      <c r="D85" s="519">
        <v>1600000</v>
      </c>
      <c r="E85" s="520" t="s">
        <v>20</v>
      </c>
      <c r="F85" s="519">
        <v>1600000</v>
      </c>
      <c r="G85" s="519"/>
      <c r="H85" s="68"/>
    </row>
    <row r="86" spans="1:8" s="8" customFormat="1" ht="27.6" x14ac:dyDescent="0.3">
      <c r="A86" s="517">
        <v>5</v>
      </c>
      <c r="B86" s="517">
        <v>22100559</v>
      </c>
      <c r="C86" s="518" t="s">
        <v>3266</v>
      </c>
      <c r="D86" s="519">
        <v>1500000</v>
      </c>
      <c r="E86" s="520" t="s">
        <v>20</v>
      </c>
      <c r="F86" s="519">
        <v>1500000</v>
      </c>
      <c r="G86" s="519"/>
      <c r="H86" s="68"/>
    </row>
    <row r="87" spans="1:8" s="8" customFormat="1" x14ac:dyDescent="0.3">
      <c r="A87" s="517">
        <v>6</v>
      </c>
      <c r="B87" s="517">
        <v>22100560</v>
      </c>
      <c r="C87" s="518" t="s">
        <v>3267</v>
      </c>
      <c r="D87" s="519">
        <v>1000000</v>
      </c>
      <c r="E87" s="520" t="s">
        <v>20</v>
      </c>
      <c r="F87" s="519">
        <v>1000000</v>
      </c>
      <c r="G87" s="519"/>
      <c r="H87" s="68"/>
    </row>
    <row r="88" spans="1:8" s="8" customFormat="1" x14ac:dyDescent="0.3">
      <c r="A88" s="517">
        <v>7</v>
      </c>
      <c r="B88" s="517">
        <v>22100561</v>
      </c>
      <c r="C88" s="518" t="s">
        <v>3268</v>
      </c>
      <c r="D88" s="519">
        <v>1000000</v>
      </c>
      <c r="E88" s="520" t="s">
        <v>20</v>
      </c>
      <c r="F88" s="519">
        <v>1000000</v>
      </c>
      <c r="G88" s="519"/>
      <c r="H88" s="68"/>
    </row>
    <row r="89" spans="1:8" s="8" customFormat="1" ht="27.6" x14ac:dyDescent="0.3">
      <c r="A89" s="517">
        <v>8</v>
      </c>
      <c r="B89" s="517">
        <v>22100562</v>
      </c>
      <c r="C89" s="518" t="s">
        <v>3269</v>
      </c>
      <c r="D89" s="519">
        <v>1000000</v>
      </c>
      <c r="E89" s="520" t="s">
        <v>20</v>
      </c>
      <c r="F89" s="519">
        <v>1000000</v>
      </c>
      <c r="G89" s="519"/>
      <c r="H89" s="68"/>
    </row>
    <row r="90" spans="1:8" s="8" customFormat="1" x14ac:dyDescent="0.3">
      <c r="A90" s="517">
        <v>9</v>
      </c>
      <c r="B90" s="517">
        <v>22100563</v>
      </c>
      <c r="C90" s="518" t="s">
        <v>3270</v>
      </c>
      <c r="D90" s="519">
        <v>3000000</v>
      </c>
      <c r="E90" s="520" t="s">
        <v>20</v>
      </c>
      <c r="F90" s="519">
        <v>3000000</v>
      </c>
      <c r="G90" s="519"/>
      <c r="H90" s="68"/>
    </row>
    <row r="91" spans="1:8" s="8" customFormat="1" ht="55.2" x14ac:dyDescent="0.3">
      <c r="A91" s="517">
        <v>10</v>
      </c>
      <c r="B91" s="517">
        <v>22100564</v>
      </c>
      <c r="C91" s="518" t="s">
        <v>3271</v>
      </c>
      <c r="D91" s="519">
        <v>1000000</v>
      </c>
      <c r="E91" s="520" t="s">
        <v>20</v>
      </c>
      <c r="F91" s="519">
        <v>1000000</v>
      </c>
      <c r="G91" s="519"/>
      <c r="H91" s="68"/>
    </row>
    <row r="92" spans="1:8" s="8" customFormat="1" x14ac:dyDescent="0.3">
      <c r="A92" s="517">
        <v>11</v>
      </c>
      <c r="B92" s="517">
        <v>22100565</v>
      </c>
      <c r="C92" s="518" t="s">
        <v>3272</v>
      </c>
      <c r="D92" s="519">
        <v>1500000</v>
      </c>
      <c r="E92" s="520" t="s">
        <v>20</v>
      </c>
      <c r="F92" s="519">
        <v>3000000</v>
      </c>
      <c r="G92" s="519"/>
      <c r="H92" s="68"/>
    </row>
    <row r="93" spans="1:8" s="8" customFormat="1" ht="27.6" x14ac:dyDescent="0.3">
      <c r="A93" s="517">
        <v>12</v>
      </c>
      <c r="B93" s="517">
        <v>22100568</v>
      </c>
      <c r="C93" s="518" t="s">
        <v>3273</v>
      </c>
      <c r="D93" s="519">
        <v>1000000</v>
      </c>
      <c r="E93" s="520" t="s">
        <v>20</v>
      </c>
      <c r="F93" s="519">
        <v>1000000</v>
      </c>
      <c r="G93" s="519"/>
      <c r="H93" s="68"/>
    </row>
    <row r="94" spans="1:8" s="8" customFormat="1" x14ac:dyDescent="0.3">
      <c r="A94" s="517">
        <v>13</v>
      </c>
      <c r="B94" s="517">
        <v>22100570</v>
      </c>
      <c r="C94" s="518" t="s">
        <v>3274</v>
      </c>
      <c r="D94" s="519">
        <v>13500000</v>
      </c>
      <c r="E94" s="520" t="s">
        <v>20</v>
      </c>
      <c r="F94" s="519">
        <v>20000000</v>
      </c>
      <c r="G94" s="519"/>
      <c r="H94" s="68"/>
    </row>
    <row r="95" spans="1:8" s="8" customFormat="1" x14ac:dyDescent="0.3">
      <c r="A95" s="517">
        <v>14</v>
      </c>
      <c r="B95" s="517">
        <v>22100567</v>
      </c>
      <c r="C95" s="518" t="s">
        <v>3275</v>
      </c>
      <c r="D95" s="519">
        <v>500000</v>
      </c>
      <c r="E95" s="520" t="s">
        <v>20</v>
      </c>
      <c r="F95" s="519">
        <v>500000</v>
      </c>
      <c r="G95" s="519"/>
      <c r="H95" s="68"/>
    </row>
    <row r="96" spans="1:8" s="8" customFormat="1" ht="27.6" x14ac:dyDescent="0.3">
      <c r="A96" s="517">
        <v>15</v>
      </c>
      <c r="B96" s="517">
        <v>22100569</v>
      </c>
      <c r="C96" s="518" t="s">
        <v>3276</v>
      </c>
      <c r="D96" s="519">
        <v>400000</v>
      </c>
      <c r="E96" s="520" t="s">
        <v>20</v>
      </c>
      <c r="F96" s="519">
        <v>400000</v>
      </c>
      <c r="G96" s="519"/>
      <c r="H96" s="68"/>
    </row>
    <row r="97" spans="1:8" s="8" customFormat="1" x14ac:dyDescent="0.3">
      <c r="A97" s="686" t="s">
        <v>2688</v>
      </c>
      <c r="B97" s="686"/>
      <c r="C97" s="686"/>
      <c r="D97" s="521">
        <f>SUM(D82:D96)</f>
        <v>56000000</v>
      </c>
      <c r="E97" s="522">
        <f>SUM(E82:E96)</f>
        <v>0</v>
      </c>
      <c r="F97" s="521">
        <f>SUM(F82:F96)</f>
        <v>56000000</v>
      </c>
      <c r="G97" s="521"/>
      <c r="H97" s="521"/>
    </row>
    <row r="98" spans="1:8" x14ac:dyDescent="0.3">
      <c r="A98" s="46">
        <v>3</v>
      </c>
      <c r="B98" s="35" t="s">
        <v>2689</v>
      </c>
      <c r="C98" s="12"/>
      <c r="D98" s="12"/>
      <c r="E98" s="12"/>
      <c r="F98" s="12"/>
      <c r="G98" s="12"/>
      <c r="H98" s="312"/>
    </row>
    <row r="99" spans="1:8" x14ac:dyDescent="0.3">
      <c r="A99" s="45">
        <v>1</v>
      </c>
      <c r="B99" s="45">
        <v>22100254</v>
      </c>
      <c r="C99" s="47" t="s">
        <v>774</v>
      </c>
      <c r="D99" s="37">
        <v>2500000</v>
      </c>
      <c r="E99" s="25" t="s">
        <v>20</v>
      </c>
      <c r="F99" s="37">
        <v>2500000</v>
      </c>
      <c r="G99" s="37"/>
      <c r="H99" s="37"/>
    </row>
    <row r="100" spans="1:8" x14ac:dyDescent="0.3">
      <c r="A100" s="45">
        <v>2</v>
      </c>
      <c r="B100" s="45">
        <v>22100563</v>
      </c>
      <c r="C100" s="47" t="s">
        <v>3270</v>
      </c>
      <c r="D100" s="37">
        <v>18000000</v>
      </c>
      <c r="E100" s="55">
        <v>4500000</v>
      </c>
      <c r="F100" s="37">
        <v>18000000</v>
      </c>
      <c r="G100" s="37"/>
      <c r="H100" s="37"/>
    </row>
    <row r="101" spans="1:8" x14ac:dyDescent="0.3">
      <c r="A101" s="45">
        <v>3</v>
      </c>
      <c r="B101" s="45">
        <v>22100576</v>
      </c>
      <c r="C101" s="47" t="s">
        <v>3277</v>
      </c>
      <c r="D101" s="37">
        <v>7000000</v>
      </c>
      <c r="E101" s="25" t="s">
        <v>20</v>
      </c>
      <c r="F101" s="37">
        <v>3500000</v>
      </c>
      <c r="G101" s="37"/>
      <c r="H101" s="37"/>
    </row>
    <row r="102" spans="1:8" x14ac:dyDescent="0.3">
      <c r="A102" s="45">
        <v>4</v>
      </c>
      <c r="B102" s="45">
        <v>22100577</v>
      </c>
      <c r="C102" s="47" t="s">
        <v>3278</v>
      </c>
      <c r="D102" s="37">
        <v>500000</v>
      </c>
      <c r="E102" s="25" t="s">
        <v>20</v>
      </c>
      <c r="F102" s="37">
        <v>500000</v>
      </c>
      <c r="G102" s="37"/>
      <c r="H102" s="37"/>
    </row>
    <row r="103" spans="1:8" x14ac:dyDescent="0.3">
      <c r="A103" s="45">
        <v>5</v>
      </c>
      <c r="B103" s="45">
        <v>22100578</v>
      </c>
      <c r="C103" s="47" t="s">
        <v>3279</v>
      </c>
      <c r="D103" s="37">
        <v>3000000</v>
      </c>
      <c r="E103" s="25" t="s">
        <v>20</v>
      </c>
      <c r="F103" s="37">
        <v>3000000</v>
      </c>
      <c r="G103" s="37"/>
      <c r="H103" s="37"/>
    </row>
    <row r="104" spans="1:8" ht="27.6" x14ac:dyDescent="0.3">
      <c r="A104" s="45">
        <v>6</v>
      </c>
      <c r="B104" s="45">
        <v>22100579</v>
      </c>
      <c r="C104" s="47" t="s">
        <v>3280</v>
      </c>
      <c r="D104" s="37">
        <v>4000000</v>
      </c>
      <c r="E104" s="25" t="s">
        <v>20</v>
      </c>
      <c r="F104" s="37">
        <v>4000000</v>
      </c>
      <c r="G104" s="37"/>
      <c r="H104" s="37"/>
    </row>
    <row r="105" spans="1:8" ht="27.6" x14ac:dyDescent="0.3">
      <c r="A105" s="45">
        <v>7</v>
      </c>
      <c r="B105" s="45">
        <v>22100581</v>
      </c>
      <c r="C105" s="47" t="s">
        <v>174</v>
      </c>
      <c r="D105" s="37">
        <v>1000000</v>
      </c>
      <c r="E105" s="25" t="s">
        <v>20</v>
      </c>
      <c r="F105" s="37">
        <v>1000000</v>
      </c>
      <c r="G105" s="37"/>
      <c r="H105" s="37"/>
    </row>
    <row r="106" spans="1:8" ht="27.6" x14ac:dyDescent="0.3">
      <c r="A106" s="45">
        <v>8</v>
      </c>
      <c r="B106" s="45">
        <v>22100582</v>
      </c>
      <c r="C106" s="47" t="s">
        <v>3281</v>
      </c>
      <c r="D106" s="37">
        <v>2000000</v>
      </c>
      <c r="E106" s="25" t="s">
        <v>20</v>
      </c>
      <c r="F106" s="37">
        <v>2000000</v>
      </c>
      <c r="G106" s="37"/>
      <c r="H106" s="37"/>
    </row>
    <row r="107" spans="1:8" ht="27.6" x14ac:dyDescent="0.3">
      <c r="A107" s="45">
        <v>9</v>
      </c>
      <c r="B107" s="45">
        <v>22100584</v>
      </c>
      <c r="C107" s="47" t="s">
        <v>3282</v>
      </c>
      <c r="D107" s="37">
        <v>2000000</v>
      </c>
      <c r="E107" s="25" t="s">
        <v>20</v>
      </c>
      <c r="F107" s="37">
        <v>2000000</v>
      </c>
      <c r="G107" s="37"/>
      <c r="H107" s="37"/>
    </row>
    <row r="108" spans="1:8" x14ac:dyDescent="0.3">
      <c r="A108" s="638" t="s">
        <v>2698</v>
      </c>
      <c r="B108" s="638"/>
      <c r="C108" s="638"/>
      <c r="D108" s="41">
        <f>SUM(D99:D107)</f>
        <v>40000000</v>
      </c>
      <c r="E108" s="41">
        <f>SUM(E99:E107)</f>
        <v>4500000</v>
      </c>
      <c r="F108" s="41">
        <f>SUM(F99:F107)</f>
        <v>36500000</v>
      </c>
      <c r="G108" s="41"/>
      <c r="H108" s="41"/>
    </row>
    <row r="109" spans="1:8" x14ac:dyDescent="0.3">
      <c r="A109" s="13">
        <v>4</v>
      </c>
      <c r="B109" s="35" t="s">
        <v>156</v>
      </c>
      <c r="C109" s="12"/>
      <c r="D109" s="12"/>
      <c r="E109" s="12"/>
      <c r="F109" s="4"/>
      <c r="G109" s="4"/>
      <c r="H109" s="36"/>
    </row>
    <row r="110" spans="1:8" ht="27.6" x14ac:dyDescent="0.3">
      <c r="A110" s="21">
        <v>1</v>
      </c>
      <c r="B110" s="21">
        <v>22100286</v>
      </c>
      <c r="C110" s="23" t="s">
        <v>157</v>
      </c>
      <c r="D110" s="24">
        <v>1000000</v>
      </c>
      <c r="E110" s="25" t="s">
        <v>20</v>
      </c>
      <c r="F110" s="26">
        <v>0</v>
      </c>
      <c r="G110" s="26"/>
      <c r="H110" s="37"/>
    </row>
    <row r="111" spans="1:8" x14ac:dyDescent="0.3">
      <c r="A111" s="21">
        <v>2</v>
      </c>
      <c r="B111" s="21">
        <v>22100342</v>
      </c>
      <c r="C111" s="23" t="s">
        <v>158</v>
      </c>
      <c r="D111" s="24">
        <v>500000</v>
      </c>
      <c r="E111" s="25" t="s">
        <v>20</v>
      </c>
      <c r="F111" s="26">
        <v>0</v>
      </c>
      <c r="G111" s="26"/>
      <c r="H111" s="37"/>
    </row>
    <row r="112" spans="1:8" x14ac:dyDescent="0.3">
      <c r="A112" s="21">
        <v>3</v>
      </c>
      <c r="B112" s="21">
        <v>22100491</v>
      </c>
      <c r="C112" s="23" t="s">
        <v>18</v>
      </c>
      <c r="D112" s="24">
        <v>1000000</v>
      </c>
      <c r="E112" s="25" t="s">
        <v>20</v>
      </c>
      <c r="F112" s="26">
        <v>1000000</v>
      </c>
      <c r="G112" s="26"/>
      <c r="H112" s="37"/>
    </row>
    <row r="113" spans="1:8" x14ac:dyDescent="0.3">
      <c r="A113" s="21">
        <v>4</v>
      </c>
      <c r="B113" s="21">
        <v>22100526</v>
      </c>
      <c r="C113" s="23" t="s">
        <v>159</v>
      </c>
      <c r="D113" s="24">
        <v>1000000</v>
      </c>
      <c r="E113" s="25" t="s">
        <v>20</v>
      </c>
      <c r="F113" s="26">
        <v>750000</v>
      </c>
      <c r="G113" s="26"/>
      <c r="H113" s="37"/>
    </row>
    <row r="114" spans="1:8" ht="27.6" x14ac:dyDescent="0.3">
      <c r="A114" s="21">
        <v>5</v>
      </c>
      <c r="B114" s="21">
        <v>22100528</v>
      </c>
      <c r="C114" s="23" t="s">
        <v>160</v>
      </c>
      <c r="D114" s="24">
        <v>1000000</v>
      </c>
      <c r="E114" s="25" t="s">
        <v>20</v>
      </c>
      <c r="F114" s="26">
        <v>600000</v>
      </c>
      <c r="G114" s="26"/>
      <c r="H114" s="37"/>
    </row>
    <row r="115" spans="1:8" ht="27.6" x14ac:dyDescent="0.3">
      <c r="A115" s="21">
        <v>6</v>
      </c>
      <c r="B115" s="21">
        <v>22100530</v>
      </c>
      <c r="C115" s="23" t="s">
        <v>161</v>
      </c>
      <c r="D115" s="24">
        <v>3500000</v>
      </c>
      <c r="E115" s="25" t="s">
        <v>20</v>
      </c>
      <c r="F115" s="26">
        <v>0</v>
      </c>
      <c r="G115" s="26"/>
      <c r="H115" s="37"/>
    </row>
    <row r="116" spans="1:8" ht="27.6" x14ac:dyDescent="0.3">
      <c r="A116" s="21">
        <v>7</v>
      </c>
      <c r="B116" s="21">
        <v>22100531</v>
      </c>
      <c r="C116" s="23" t="s">
        <v>162</v>
      </c>
      <c r="D116" s="24">
        <v>1000000</v>
      </c>
      <c r="E116" s="25" t="s">
        <v>20</v>
      </c>
      <c r="F116" s="26">
        <v>0</v>
      </c>
      <c r="G116" s="26"/>
      <c r="H116" s="37"/>
    </row>
    <row r="117" spans="1:8" x14ac:dyDescent="0.3">
      <c r="A117" s="21">
        <v>8</v>
      </c>
      <c r="B117" s="21">
        <v>22100532</v>
      </c>
      <c r="C117" s="23" t="s">
        <v>163</v>
      </c>
      <c r="D117" s="24">
        <v>500000</v>
      </c>
      <c r="E117" s="25" t="s">
        <v>20</v>
      </c>
      <c r="F117" s="26">
        <v>500000</v>
      </c>
      <c r="G117" s="26"/>
      <c r="H117" s="37"/>
    </row>
    <row r="118" spans="1:8" ht="27.6" x14ac:dyDescent="0.3">
      <c r="A118" s="21">
        <v>9</v>
      </c>
      <c r="B118" s="21">
        <v>22100544</v>
      </c>
      <c r="C118" s="23" t="s">
        <v>164</v>
      </c>
      <c r="D118" s="24">
        <v>15000000</v>
      </c>
      <c r="E118" s="25" t="s">
        <v>20</v>
      </c>
      <c r="F118" s="26">
        <v>11300000</v>
      </c>
      <c r="G118" s="26"/>
      <c r="H118" s="37"/>
    </row>
    <row r="119" spans="1:8" x14ac:dyDescent="0.3">
      <c r="A119" s="21">
        <v>10</v>
      </c>
      <c r="B119" s="21">
        <v>22100545</v>
      </c>
      <c r="C119" s="23" t="s">
        <v>165</v>
      </c>
      <c r="D119" s="24">
        <v>8500000</v>
      </c>
      <c r="E119" s="25" t="s">
        <v>20</v>
      </c>
      <c r="F119" s="26">
        <f>D119</f>
        <v>8500000</v>
      </c>
      <c r="G119" s="26"/>
      <c r="H119" s="37"/>
    </row>
    <row r="120" spans="1:8" ht="27.6" x14ac:dyDescent="0.3">
      <c r="A120" s="21">
        <v>11</v>
      </c>
      <c r="B120" s="21">
        <v>22100549</v>
      </c>
      <c r="C120" s="23" t="s">
        <v>166</v>
      </c>
      <c r="D120" s="24">
        <v>2500000</v>
      </c>
      <c r="E120" s="39">
        <v>600000</v>
      </c>
      <c r="F120" s="26">
        <v>2400000</v>
      </c>
      <c r="G120" s="26"/>
      <c r="H120" s="37"/>
    </row>
    <row r="121" spans="1:8" x14ac:dyDescent="0.3">
      <c r="A121" s="21">
        <v>12</v>
      </c>
      <c r="B121" s="21">
        <v>22100551</v>
      </c>
      <c r="C121" s="23" t="s">
        <v>167</v>
      </c>
      <c r="D121" s="24">
        <v>11500000</v>
      </c>
      <c r="E121" s="25" t="s">
        <v>20</v>
      </c>
      <c r="F121" s="26">
        <v>10800000</v>
      </c>
      <c r="G121" s="26"/>
      <c r="H121" s="37"/>
    </row>
    <row r="122" spans="1:8" ht="41.4" x14ac:dyDescent="0.3">
      <c r="A122" s="21">
        <v>13</v>
      </c>
      <c r="B122" s="21">
        <v>22100552</v>
      </c>
      <c r="C122" s="23" t="s">
        <v>168</v>
      </c>
      <c r="D122" s="24">
        <v>3500000</v>
      </c>
      <c r="E122" s="25" t="s">
        <v>20</v>
      </c>
      <c r="F122" s="26">
        <v>3500000</v>
      </c>
      <c r="G122" s="26"/>
      <c r="H122" s="37"/>
    </row>
    <row r="123" spans="1:8" x14ac:dyDescent="0.3">
      <c r="A123" s="21">
        <v>14</v>
      </c>
      <c r="B123" s="21">
        <v>22100550</v>
      </c>
      <c r="C123" s="23" t="s">
        <v>169</v>
      </c>
      <c r="D123" s="24">
        <v>22000000</v>
      </c>
      <c r="E123" s="25" t="s">
        <v>20</v>
      </c>
      <c r="F123" s="26">
        <v>21900000</v>
      </c>
      <c r="G123" s="26"/>
      <c r="H123" s="37"/>
    </row>
    <row r="124" spans="1:8" ht="27.6" x14ac:dyDescent="0.3">
      <c r="A124" s="21">
        <v>15</v>
      </c>
      <c r="B124" s="21">
        <v>22100553</v>
      </c>
      <c r="C124" s="23" t="s">
        <v>170</v>
      </c>
      <c r="D124" s="24">
        <v>1000000</v>
      </c>
      <c r="E124" s="39">
        <v>1000000</v>
      </c>
      <c r="F124" s="26">
        <v>1000000</v>
      </c>
      <c r="G124" s="26"/>
      <c r="H124" s="40"/>
    </row>
    <row r="125" spans="1:8" x14ac:dyDescent="0.3">
      <c r="A125" s="21">
        <v>16</v>
      </c>
      <c r="B125" s="21">
        <v>22100554</v>
      </c>
      <c r="C125" s="23" t="s">
        <v>171</v>
      </c>
      <c r="D125" s="24">
        <v>7000000</v>
      </c>
      <c r="E125" s="25" t="s">
        <v>20</v>
      </c>
      <c r="F125" s="26">
        <f>6500000</f>
        <v>6500000</v>
      </c>
      <c r="G125" s="26"/>
      <c r="H125" s="37"/>
    </row>
    <row r="126" spans="1:8" ht="41.4" x14ac:dyDescent="0.3">
      <c r="A126" s="21">
        <v>17</v>
      </c>
      <c r="B126" s="21">
        <v>22100555</v>
      </c>
      <c r="C126" s="23" t="s">
        <v>172</v>
      </c>
      <c r="D126" s="24">
        <v>4000000</v>
      </c>
      <c r="E126" s="25" t="s">
        <v>20</v>
      </c>
      <c r="F126" s="26">
        <v>1000000</v>
      </c>
      <c r="G126" s="26"/>
      <c r="H126" s="37"/>
    </row>
    <row r="127" spans="1:8" ht="41.4" x14ac:dyDescent="0.3">
      <c r="A127" s="21">
        <v>18</v>
      </c>
      <c r="B127" s="21">
        <v>22100556</v>
      </c>
      <c r="C127" s="23" t="s">
        <v>173</v>
      </c>
      <c r="D127" s="24">
        <v>2000000</v>
      </c>
      <c r="E127" s="39">
        <v>500000</v>
      </c>
      <c r="F127" s="26">
        <f>D127</f>
        <v>2000000</v>
      </c>
      <c r="G127" s="26"/>
      <c r="H127" s="37"/>
    </row>
    <row r="128" spans="1:8" ht="27.6" x14ac:dyDescent="0.3">
      <c r="A128" s="21">
        <v>19</v>
      </c>
      <c r="B128" s="21">
        <v>22100581</v>
      </c>
      <c r="C128" s="23" t="s">
        <v>174</v>
      </c>
      <c r="D128" s="24">
        <v>5000000</v>
      </c>
      <c r="E128" s="25" t="s">
        <v>20</v>
      </c>
      <c r="F128" s="26">
        <v>800000</v>
      </c>
      <c r="G128" s="26"/>
      <c r="H128" s="37"/>
    </row>
    <row r="129" spans="1:8" x14ac:dyDescent="0.3">
      <c r="A129" s="21">
        <v>20</v>
      </c>
      <c r="B129" s="21">
        <v>22100644</v>
      </c>
      <c r="C129" s="23" t="s">
        <v>175</v>
      </c>
      <c r="D129" s="24">
        <v>500000</v>
      </c>
      <c r="E129" s="25" t="s">
        <v>20</v>
      </c>
      <c r="F129" s="26">
        <v>0</v>
      </c>
      <c r="G129" s="26"/>
      <c r="H129" s="37"/>
    </row>
    <row r="130" spans="1:8" x14ac:dyDescent="0.3">
      <c r="A130" s="21">
        <v>21</v>
      </c>
      <c r="B130" s="21">
        <v>22100645</v>
      </c>
      <c r="C130" s="23" t="s">
        <v>176</v>
      </c>
      <c r="D130" s="24">
        <v>1000000</v>
      </c>
      <c r="E130" s="25" t="s">
        <v>20</v>
      </c>
      <c r="F130" s="26">
        <v>500000</v>
      </c>
      <c r="G130" s="26"/>
      <c r="H130" s="37"/>
    </row>
    <row r="131" spans="1:8" x14ac:dyDescent="0.3">
      <c r="A131" s="21">
        <v>22</v>
      </c>
      <c r="B131" s="21">
        <v>22100646</v>
      </c>
      <c r="C131" s="23" t="s">
        <v>177</v>
      </c>
      <c r="D131" s="24">
        <v>500000</v>
      </c>
      <c r="E131" s="25" t="s">
        <v>20</v>
      </c>
      <c r="F131" s="26">
        <v>0</v>
      </c>
      <c r="G131" s="26"/>
      <c r="H131" s="37"/>
    </row>
    <row r="132" spans="1:8" ht="41.4" x14ac:dyDescent="0.3">
      <c r="A132" s="21">
        <v>23</v>
      </c>
      <c r="B132" s="21">
        <v>22100647</v>
      </c>
      <c r="C132" s="23" t="s">
        <v>178</v>
      </c>
      <c r="D132" s="24">
        <v>1500000</v>
      </c>
      <c r="E132" s="39">
        <v>240000</v>
      </c>
      <c r="F132" s="26">
        <v>1000000</v>
      </c>
      <c r="G132" s="26"/>
      <c r="H132" s="37"/>
    </row>
    <row r="133" spans="1:8" x14ac:dyDescent="0.3">
      <c r="A133" s="21">
        <v>24</v>
      </c>
      <c r="B133" s="21">
        <v>22100648</v>
      </c>
      <c r="C133" s="23" t="s">
        <v>179</v>
      </c>
      <c r="D133" s="24">
        <v>1000000</v>
      </c>
      <c r="E133" s="25" t="s">
        <v>20</v>
      </c>
      <c r="F133" s="26">
        <v>0</v>
      </c>
      <c r="G133" s="26"/>
      <c r="H133" s="37"/>
    </row>
    <row r="134" spans="1:8" x14ac:dyDescent="0.3">
      <c r="A134" s="21">
        <v>25</v>
      </c>
      <c r="B134" s="21">
        <v>22100669</v>
      </c>
      <c r="C134" s="23" t="s">
        <v>180</v>
      </c>
      <c r="D134" s="24">
        <v>1500000</v>
      </c>
      <c r="E134" s="25" t="s">
        <v>20</v>
      </c>
      <c r="F134" s="26">
        <v>0</v>
      </c>
      <c r="G134" s="26"/>
      <c r="H134" s="37"/>
    </row>
    <row r="135" spans="1:8" ht="27.6" x14ac:dyDescent="0.3">
      <c r="A135" s="21">
        <v>26</v>
      </c>
      <c r="B135" s="21">
        <v>22100670</v>
      </c>
      <c r="C135" s="23" t="s">
        <v>181</v>
      </c>
      <c r="D135" s="24">
        <v>1000000</v>
      </c>
      <c r="E135" s="25" t="s">
        <v>20</v>
      </c>
      <c r="F135" s="26">
        <v>1000000</v>
      </c>
      <c r="G135" s="26"/>
      <c r="H135" s="37"/>
    </row>
    <row r="136" spans="1:8" x14ac:dyDescent="0.3">
      <c r="A136" s="21">
        <v>27</v>
      </c>
      <c r="B136" s="21">
        <v>22100671</v>
      </c>
      <c r="C136" s="23" t="s">
        <v>182</v>
      </c>
      <c r="D136" s="24">
        <v>1000000</v>
      </c>
      <c r="E136" s="25" t="s">
        <v>20</v>
      </c>
      <c r="F136" s="26">
        <v>500000</v>
      </c>
      <c r="G136" s="26"/>
      <c r="H136" s="37"/>
    </row>
    <row r="137" spans="1:8" x14ac:dyDescent="0.3">
      <c r="A137" s="21">
        <v>28</v>
      </c>
      <c r="B137" s="21">
        <v>22100673</v>
      </c>
      <c r="C137" s="23" t="s">
        <v>183</v>
      </c>
      <c r="D137" s="24">
        <v>500000</v>
      </c>
      <c r="E137" s="25" t="s">
        <v>20</v>
      </c>
      <c r="F137" s="26">
        <v>500000</v>
      </c>
      <c r="G137" s="26"/>
      <c r="H137" s="37"/>
    </row>
    <row r="138" spans="1:8" x14ac:dyDescent="0.3">
      <c r="A138" s="21">
        <v>29</v>
      </c>
      <c r="B138" s="21">
        <v>22100643</v>
      </c>
      <c r="C138" s="23" t="s">
        <v>184</v>
      </c>
      <c r="D138" s="24">
        <v>10000000</v>
      </c>
      <c r="E138" s="25" t="s">
        <v>20</v>
      </c>
      <c r="F138" s="26">
        <v>0</v>
      </c>
      <c r="G138" s="26"/>
      <c r="H138" s="37"/>
    </row>
    <row r="139" spans="1:8" x14ac:dyDescent="0.3">
      <c r="A139" s="645" t="s">
        <v>185</v>
      </c>
      <c r="B139" s="646"/>
      <c r="C139" s="647"/>
      <c r="D139" s="41">
        <f>SUM(D110:D138)</f>
        <v>110000000</v>
      </c>
      <c r="E139" s="41">
        <f>SUM(E110:E138)</f>
        <v>2340000</v>
      </c>
      <c r="F139" s="42">
        <f>SUM(F110:F138)</f>
        <v>76050000</v>
      </c>
      <c r="G139" s="42"/>
      <c r="H139" s="41"/>
    </row>
    <row r="140" spans="1:8" x14ac:dyDescent="0.3">
      <c r="A140" s="46">
        <v>5</v>
      </c>
      <c r="B140" s="35" t="s">
        <v>2242</v>
      </c>
      <c r="C140" s="12"/>
      <c r="D140" s="12"/>
      <c r="E140" s="12"/>
      <c r="F140" s="4"/>
      <c r="G140" s="4"/>
      <c r="H140" s="312"/>
    </row>
    <row r="141" spans="1:8" x14ac:dyDescent="0.3">
      <c r="A141" s="45">
        <v>1</v>
      </c>
      <c r="B141" s="46">
        <v>22100262</v>
      </c>
      <c r="C141" s="47" t="s">
        <v>281</v>
      </c>
      <c r="D141" s="37">
        <v>1000000</v>
      </c>
      <c r="E141" s="64" t="s">
        <v>20</v>
      </c>
      <c r="F141" s="59">
        <v>0</v>
      </c>
      <c r="G141" s="59"/>
      <c r="H141" s="37"/>
    </row>
    <row r="142" spans="1:8" x14ac:dyDescent="0.3">
      <c r="A142" s="45">
        <v>2</v>
      </c>
      <c r="B142" s="46">
        <v>22100342</v>
      </c>
      <c r="C142" s="47" t="s">
        <v>158</v>
      </c>
      <c r="D142" s="37">
        <v>1000000</v>
      </c>
      <c r="E142" s="64" t="s">
        <v>20</v>
      </c>
      <c r="F142" s="59">
        <v>1000000</v>
      </c>
      <c r="G142" s="59"/>
      <c r="H142" s="37"/>
    </row>
    <row r="143" spans="1:8" x14ac:dyDescent="0.3">
      <c r="A143" s="45">
        <v>3</v>
      </c>
      <c r="B143" s="46">
        <v>22100478</v>
      </c>
      <c r="C143" s="47" t="s">
        <v>358</v>
      </c>
      <c r="D143" s="37">
        <v>1000000</v>
      </c>
      <c r="E143" s="64" t="s">
        <v>20</v>
      </c>
      <c r="F143" s="59">
        <v>500000</v>
      </c>
      <c r="G143" s="59"/>
      <c r="H143" s="37"/>
    </row>
    <row r="144" spans="1:8" x14ac:dyDescent="0.3">
      <c r="A144" s="45">
        <v>4</v>
      </c>
      <c r="B144" s="46">
        <v>22100588</v>
      </c>
      <c r="C144" s="47" t="s">
        <v>2243</v>
      </c>
      <c r="D144" s="37">
        <v>4000000</v>
      </c>
      <c r="E144" s="64" t="s">
        <v>20</v>
      </c>
      <c r="F144" s="59">
        <v>2000000</v>
      </c>
      <c r="G144" s="59"/>
      <c r="H144" s="37"/>
    </row>
    <row r="145" spans="1:8" x14ac:dyDescent="0.3">
      <c r="A145" s="45">
        <v>5</v>
      </c>
      <c r="B145" s="46">
        <v>22100587</v>
      </c>
      <c r="C145" s="47" t="s">
        <v>2244</v>
      </c>
      <c r="D145" s="37">
        <v>1000000</v>
      </c>
      <c r="E145" s="64" t="s">
        <v>20</v>
      </c>
      <c r="F145" s="59">
        <v>1000000</v>
      </c>
      <c r="G145" s="59"/>
      <c r="H145" s="37"/>
    </row>
    <row r="146" spans="1:8" x14ac:dyDescent="0.3">
      <c r="A146" s="638" t="s">
        <v>2245</v>
      </c>
      <c r="B146" s="638"/>
      <c r="C146" s="638"/>
      <c r="D146" s="41">
        <f>SUM(D141:D145)</f>
        <v>8000000</v>
      </c>
      <c r="E146" s="42">
        <f>SUM(E141:E145)</f>
        <v>0</v>
      </c>
      <c r="F146" s="42">
        <f>SUM(F141:F145)</f>
        <v>4500000</v>
      </c>
      <c r="G146" s="42"/>
      <c r="H146" s="41"/>
    </row>
    <row r="147" spans="1:8" x14ac:dyDescent="0.3">
      <c r="A147" s="46">
        <v>6</v>
      </c>
      <c r="B147" s="35" t="s">
        <v>1996</v>
      </c>
      <c r="C147" s="12"/>
      <c r="D147" s="12"/>
      <c r="E147" s="12"/>
      <c r="F147" s="4"/>
      <c r="G147" s="4"/>
      <c r="H147" s="18"/>
    </row>
    <row r="148" spans="1:8" x14ac:dyDescent="0.3">
      <c r="A148" s="45">
        <v>1</v>
      </c>
      <c r="B148" s="46">
        <v>22100594</v>
      </c>
      <c r="C148" s="47" t="s">
        <v>569</v>
      </c>
      <c r="D148" s="37">
        <v>7000000</v>
      </c>
      <c r="E148" s="64" t="s">
        <v>20</v>
      </c>
      <c r="F148" s="59">
        <v>5000000</v>
      </c>
      <c r="G148" s="59"/>
      <c r="H148" s="37"/>
    </row>
    <row r="149" spans="1:8" x14ac:dyDescent="0.3">
      <c r="A149" s="638" t="s">
        <v>1996</v>
      </c>
      <c r="B149" s="638"/>
      <c r="C149" s="638"/>
      <c r="D149" s="41">
        <f>SUM(D148)</f>
        <v>7000000</v>
      </c>
      <c r="E149" s="41">
        <f>SUM(E148)</f>
        <v>0</v>
      </c>
      <c r="F149" s="42">
        <f>SUM(F148)</f>
        <v>5000000</v>
      </c>
      <c r="G149" s="42"/>
      <c r="H149" s="41"/>
    </row>
    <row r="150" spans="1:8" s="8" customFormat="1" x14ac:dyDescent="0.3">
      <c r="A150" s="66">
        <v>7</v>
      </c>
      <c r="B150" s="515" t="s">
        <v>2100</v>
      </c>
      <c r="F150" s="232"/>
      <c r="G150" s="232"/>
      <c r="H150" s="516"/>
    </row>
    <row r="151" spans="1:8" s="8" customFormat="1" ht="27.6" x14ac:dyDescent="0.3">
      <c r="A151" s="65">
        <v>1</v>
      </c>
      <c r="B151" s="66">
        <v>22100571</v>
      </c>
      <c r="C151" s="67" t="s">
        <v>2101</v>
      </c>
      <c r="D151" s="68">
        <v>1000000</v>
      </c>
      <c r="E151" s="520" t="s">
        <v>20</v>
      </c>
      <c r="F151" s="185">
        <v>1000000</v>
      </c>
      <c r="G151" s="185"/>
      <c r="H151" s="68"/>
    </row>
    <row r="152" spans="1:8" s="8" customFormat="1" ht="27.6" x14ac:dyDescent="0.3">
      <c r="A152" s="65">
        <v>2</v>
      </c>
      <c r="B152" s="66">
        <v>22100573</v>
      </c>
      <c r="C152" s="67" t="s">
        <v>2102</v>
      </c>
      <c r="D152" s="68">
        <v>1000000</v>
      </c>
      <c r="E152" s="520" t="s">
        <v>20</v>
      </c>
      <c r="F152" s="185">
        <v>1000000</v>
      </c>
      <c r="G152" s="185"/>
      <c r="H152" s="68"/>
    </row>
    <row r="153" spans="1:8" s="8" customFormat="1" x14ac:dyDescent="0.3">
      <c r="A153" s="687" t="s">
        <v>2103</v>
      </c>
      <c r="B153" s="687"/>
      <c r="C153" s="687"/>
      <c r="D153" s="521">
        <f>SUM(D151:D152)</f>
        <v>2000000</v>
      </c>
      <c r="E153" s="521">
        <f>SUM(E151:E152)</f>
        <v>0</v>
      </c>
      <c r="F153" s="522">
        <f>SUM(F151:F152)</f>
        <v>2000000</v>
      </c>
      <c r="G153" s="522"/>
      <c r="H153" s="521"/>
    </row>
    <row r="154" spans="1:8" ht="15.6" x14ac:dyDescent="0.3">
      <c r="A154" s="684" t="s">
        <v>3482</v>
      </c>
      <c r="B154" s="684"/>
      <c r="C154" s="684"/>
      <c r="D154" s="420">
        <f>D139+D108+D97+D80+D146+D149+D153</f>
        <v>553000000</v>
      </c>
      <c r="E154" s="420">
        <f>E139+E108+E97+E80</f>
        <v>144603333.32999998</v>
      </c>
      <c r="F154" s="420">
        <f>F139+F108+F97+F80+F153+F149+F146</f>
        <v>510050000</v>
      </c>
      <c r="G154" s="420"/>
      <c r="H154" s="421"/>
    </row>
    <row r="155" spans="1:8" ht="15.6" x14ac:dyDescent="0.3">
      <c r="A155" s="13">
        <v>4</v>
      </c>
      <c r="B155" s="685" t="s">
        <v>3460</v>
      </c>
      <c r="C155" s="685"/>
      <c r="D155" s="685"/>
      <c r="E155" s="685"/>
      <c r="F155" s="685"/>
      <c r="G155" s="685"/>
      <c r="H155" s="685"/>
    </row>
    <row r="156" spans="1:8" x14ac:dyDescent="0.3">
      <c r="A156" s="46">
        <v>1</v>
      </c>
      <c r="B156" s="35" t="s">
        <v>1154</v>
      </c>
      <c r="C156" s="12"/>
      <c r="D156" s="12"/>
      <c r="E156" s="12"/>
      <c r="F156" s="4"/>
      <c r="G156" s="4"/>
      <c r="H156" s="36"/>
    </row>
    <row r="157" spans="1:8" ht="41.4" x14ac:dyDescent="0.3">
      <c r="A157" s="45">
        <v>1</v>
      </c>
      <c r="B157" s="46">
        <v>22100589</v>
      </c>
      <c r="C157" s="47" t="s">
        <v>1155</v>
      </c>
      <c r="D157" s="37">
        <v>106000000</v>
      </c>
      <c r="E157" s="37">
        <v>10262857.140000001</v>
      </c>
      <c r="F157" s="59">
        <v>106000000</v>
      </c>
      <c r="G157" s="59">
        <v>106000000</v>
      </c>
      <c r="H157" s="571" t="s">
        <v>3855</v>
      </c>
    </row>
    <row r="158" spans="1:8" ht="41.4" x14ac:dyDescent="0.3">
      <c r="A158" s="45">
        <v>2</v>
      </c>
      <c r="B158" s="46">
        <v>22100590</v>
      </c>
      <c r="C158" s="47" t="s">
        <v>1156</v>
      </c>
      <c r="D158" s="37">
        <v>16600000</v>
      </c>
      <c r="E158" s="37">
        <v>4140000</v>
      </c>
      <c r="F158" s="59">
        <v>16600000</v>
      </c>
      <c r="G158" s="59">
        <v>16600000</v>
      </c>
      <c r="H158" s="571" t="s">
        <v>3855</v>
      </c>
    </row>
    <row r="159" spans="1:8" x14ac:dyDescent="0.3">
      <c r="A159" s="45">
        <v>3</v>
      </c>
      <c r="B159" s="46">
        <v>22100591</v>
      </c>
      <c r="C159" s="47" t="s">
        <v>1157</v>
      </c>
      <c r="D159" s="37">
        <v>20000000</v>
      </c>
      <c r="E159" s="25" t="s">
        <v>20</v>
      </c>
      <c r="F159" s="59">
        <v>20000000</v>
      </c>
      <c r="G159" s="59"/>
      <c r="H159" s="37"/>
    </row>
    <row r="160" spans="1:8" x14ac:dyDescent="0.3">
      <c r="A160" s="638" t="s">
        <v>1158</v>
      </c>
      <c r="B160" s="638"/>
      <c r="C160" s="638"/>
      <c r="D160" s="41">
        <f>SUM(D157:D159)</f>
        <v>142600000</v>
      </c>
      <c r="E160" s="41">
        <f>SUM(E157:E159)</f>
        <v>14402857.140000001</v>
      </c>
      <c r="F160" s="42">
        <f>SUM(F157:F159)</f>
        <v>142600000</v>
      </c>
      <c r="G160" s="42">
        <f>SUM(G157:G159)</f>
        <v>122600000</v>
      </c>
      <c r="H160" s="41"/>
    </row>
    <row r="161" spans="1:8" x14ac:dyDescent="0.3">
      <c r="A161" s="46">
        <v>2</v>
      </c>
      <c r="B161" s="35" t="s">
        <v>567</v>
      </c>
      <c r="C161" s="12"/>
      <c r="D161" s="12"/>
      <c r="E161" s="12"/>
      <c r="F161" s="4"/>
      <c r="G161" s="4"/>
      <c r="H161" s="36"/>
    </row>
    <row r="162" spans="1:8" x14ac:dyDescent="0.3">
      <c r="A162" s="45">
        <v>1</v>
      </c>
      <c r="B162" s="46">
        <v>22100311</v>
      </c>
      <c r="C162" s="47" t="s">
        <v>568</v>
      </c>
      <c r="D162" s="37">
        <v>2000000</v>
      </c>
      <c r="E162" s="25" t="s">
        <v>20</v>
      </c>
      <c r="F162" s="59">
        <v>2000000</v>
      </c>
      <c r="G162" s="59"/>
      <c r="H162" s="37"/>
    </row>
    <row r="163" spans="1:8" x14ac:dyDescent="0.3">
      <c r="A163" s="45">
        <v>2</v>
      </c>
      <c r="B163" s="46">
        <v>22100594</v>
      </c>
      <c r="C163" s="47" t="s">
        <v>569</v>
      </c>
      <c r="D163" s="37">
        <v>12000000</v>
      </c>
      <c r="E163" s="55">
        <v>3600000</v>
      </c>
      <c r="F163" s="59">
        <v>12000000</v>
      </c>
      <c r="G163" s="59"/>
      <c r="H163" s="37"/>
    </row>
    <row r="164" spans="1:8" ht="41.4" x14ac:dyDescent="0.3">
      <c r="A164" s="45">
        <v>3</v>
      </c>
      <c r="B164" s="46">
        <v>22100665</v>
      </c>
      <c r="C164" s="47" t="s">
        <v>570</v>
      </c>
      <c r="D164" s="37">
        <v>4000000</v>
      </c>
      <c r="E164" s="25" t="s">
        <v>20</v>
      </c>
      <c r="F164" s="59">
        <v>4000000</v>
      </c>
      <c r="G164" s="59">
        <v>4000000</v>
      </c>
      <c r="H164" s="571" t="s">
        <v>3855</v>
      </c>
    </row>
    <row r="165" spans="1:8" x14ac:dyDescent="0.3">
      <c r="A165" s="45">
        <v>4</v>
      </c>
      <c r="B165" s="46">
        <v>22100687</v>
      </c>
      <c r="C165" s="47" t="s">
        <v>571</v>
      </c>
      <c r="D165" s="37">
        <v>12000000</v>
      </c>
      <c r="E165" s="25" t="s">
        <v>20</v>
      </c>
      <c r="F165" s="59">
        <v>12000000</v>
      </c>
      <c r="G165" s="59"/>
      <c r="H165" s="37"/>
    </row>
    <row r="166" spans="1:8" x14ac:dyDescent="0.3">
      <c r="A166" s="638" t="s">
        <v>572</v>
      </c>
      <c r="B166" s="638"/>
      <c r="C166" s="638"/>
      <c r="D166" s="41">
        <f>SUM(D162:D165)</f>
        <v>30000000</v>
      </c>
      <c r="E166" s="41">
        <f>SUM(E162:E165)</f>
        <v>3600000</v>
      </c>
      <c r="F166" s="42">
        <f>SUM(F162:F165)</f>
        <v>30000000</v>
      </c>
      <c r="G166" s="42"/>
      <c r="H166" s="41"/>
    </row>
    <row r="167" spans="1:8" x14ac:dyDescent="0.3">
      <c r="A167" s="46">
        <v>3</v>
      </c>
      <c r="B167" s="35" t="s">
        <v>510</v>
      </c>
      <c r="C167" s="71"/>
      <c r="D167" s="72"/>
      <c r="E167" s="72"/>
      <c r="F167" s="73"/>
      <c r="G167" s="73"/>
      <c r="H167" s="317"/>
    </row>
    <row r="168" spans="1:8" ht="41.4" x14ac:dyDescent="0.3">
      <c r="A168" s="45">
        <v>1</v>
      </c>
      <c r="B168" s="46">
        <v>22100595</v>
      </c>
      <c r="C168" s="47" t="s">
        <v>3336</v>
      </c>
      <c r="D168" s="55">
        <v>65000000</v>
      </c>
      <c r="E168" s="64" t="s">
        <v>20</v>
      </c>
      <c r="F168" s="55">
        <v>30000000</v>
      </c>
      <c r="G168" s="55">
        <v>30000000</v>
      </c>
      <c r="H168" s="571" t="s">
        <v>3855</v>
      </c>
    </row>
    <row r="169" spans="1:8" x14ac:dyDescent="0.3">
      <c r="A169" s="638" t="s">
        <v>511</v>
      </c>
      <c r="B169" s="638"/>
      <c r="C169" s="638"/>
      <c r="D169" s="70">
        <f>SUM(D168)</f>
        <v>65000000</v>
      </c>
      <c r="E169" s="74">
        <f>SUM(E168)</f>
        <v>0</v>
      </c>
      <c r="F169" s="70">
        <f>SUM(F168)</f>
        <v>30000000</v>
      </c>
      <c r="G169" s="70">
        <f>SUM(G168)</f>
        <v>30000000</v>
      </c>
      <c r="H169" s="41"/>
    </row>
    <row r="170" spans="1:8" ht="15.6" x14ac:dyDescent="0.3">
      <c r="A170" s="684" t="s">
        <v>3483</v>
      </c>
      <c r="B170" s="684"/>
      <c r="C170" s="684"/>
      <c r="D170" s="422">
        <f>D169+D166+D160</f>
        <v>237600000</v>
      </c>
      <c r="E170" s="422">
        <f>E169+E166+E160</f>
        <v>18002857.140000001</v>
      </c>
      <c r="F170" s="422">
        <f>F169+F166+F160</f>
        <v>202600000</v>
      </c>
      <c r="G170" s="422">
        <f>G169+G166+G160</f>
        <v>152600000</v>
      </c>
      <c r="H170" s="423"/>
    </row>
    <row r="171" spans="1:8" ht="15.6" x14ac:dyDescent="0.3">
      <c r="A171" s="13">
        <v>5</v>
      </c>
      <c r="B171" s="685" t="s">
        <v>3461</v>
      </c>
      <c r="C171" s="685"/>
      <c r="D171" s="685"/>
      <c r="E171" s="685"/>
      <c r="F171" s="685"/>
      <c r="G171" s="685"/>
      <c r="H171" s="685"/>
    </row>
    <row r="172" spans="1:8" x14ac:dyDescent="0.3">
      <c r="A172" s="46">
        <v>1</v>
      </c>
      <c r="B172" s="35" t="s">
        <v>1275</v>
      </c>
      <c r="C172" s="12"/>
      <c r="D172" s="12"/>
      <c r="E172" s="12"/>
      <c r="F172" s="4"/>
      <c r="G172" s="4"/>
      <c r="H172" s="36"/>
    </row>
    <row r="173" spans="1:8" x14ac:dyDescent="0.3">
      <c r="A173" s="45">
        <v>1</v>
      </c>
      <c r="B173" s="46">
        <v>22100262</v>
      </c>
      <c r="C173" s="47" t="s">
        <v>281</v>
      </c>
      <c r="D173" s="37">
        <v>5000000</v>
      </c>
      <c r="E173" s="25" t="s">
        <v>20</v>
      </c>
      <c r="F173" s="59">
        <v>0</v>
      </c>
      <c r="G173" s="59"/>
      <c r="H173" s="37"/>
    </row>
    <row r="174" spans="1:8" x14ac:dyDescent="0.3">
      <c r="A174" s="45">
        <v>2</v>
      </c>
      <c r="B174" s="46">
        <v>22100321</v>
      </c>
      <c r="C174" s="47" t="s">
        <v>1276</v>
      </c>
      <c r="D174" s="37">
        <v>3000000</v>
      </c>
      <c r="E174" s="25" t="s">
        <v>20</v>
      </c>
      <c r="F174" s="59">
        <v>1000000</v>
      </c>
      <c r="G174" s="59"/>
      <c r="H174" s="37"/>
    </row>
    <row r="175" spans="1:8" ht="41.4" x14ac:dyDescent="0.3">
      <c r="A175" s="45">
        <v>3</v>
      </c>
      <c r="B175" s="46">
        <v>22100322</v>
      </c>
      <c r="C175" s="47" t="s">
        <v>1277</v>
      </c>
      <c r="D175" s="37">
        <v>4000000</v>
      </c>
      <c r="E175" s="25" t="s">
        <v>20</v>
      </c>
      <c r="F175" s="59">
        <v>2000000</v>
      </c>
      <c r="G175" s="59"/>
      <c r="H175" s="37"/>
    </row>
    <row r="176" spans="1:8" ht="41.4" x14ac:dyDescent="0.3">
      <c r="A176" s="45">
        <v>4</v>
      </c>
      <c r="B176" s="46">
        <v>22100323</v>
      </c>
      <c r="C176" s="47" t="s">
        <v>1278</v>
      </c>
      <c r="D176" s="37">
        <v>3000000</v>
      </c>
      <c r="E176" s="25" t="s">
        <v>20</v>
      </c>
      <c r="F176" s="59">
        <v>2000000</v>
      </c>
      <c r="G176" s="59"/>
      <c r="H176" s="37"/>
    </row>
    <row r="177" spans="1:8" x14ac:dyDescent="0.3">
      <c r="A177" s="45">
        <v>5</v>
      </c>
      <c r="B177" s="46">
        <v>22100324</v>
      </c>
      <c r="C177" s="47" t="s">
        <v>1279</v>
      </c>
      <c r="D177" s="37">
        <v>1500000</v>
      </c>
      <c r="E177" s="25" t="s">
        <v>20</v>
      </c>
      <c r="F177" s="59">
        <v>1500000</v>
      </c>
      <c r="G177" s="59"/>
      <c r="H177" s="37"/>
    </row>
    <row r="178" spans="1:8" ht="27.6" x14ac:dyDescent="0.3">
      <c r="A178" s="45">
        <v>6</v>
      </c>
      <c r="B178" s="46">
        <v>22100325</v>
      </c>
      <c r="C178" s="47" t="s">
        <v>1280</v>
      </c>
      <c r="D178" s="37">
        <v>1000000</v>
      </c>
      <c r="E178" s="25" t="s">
        <v>20</v>
      </c>
      <c r="F178" s="59">
        <v>1000000</v>
      </c>
      <c r="G178" s="59"/>
      <c r="H178" s="37"/>
    </row>
    <row r="179" spans="1:8" ht="55.2" x14ac:dyDescent="0.3">
      <c r="A179" s="45">
        <v>7</v>
      </c>
      <c r="B179" s="46">
        <v>22100326</v>
      </c>
      <c r="C179" s="47" t="s">
        <v>1281</v>
      </c>
      <c r="D179" s="37">
        <v>502500000</v>
      </c>
      <c r="E179" s="37">
        <v>380000000</v>
      </c>
      <c r="F179" s="59">
        <v>502500000</v>
      </c>
      <c r="G179" s="59">
        <v>502500000</v>
      </c>
      <c r="H179" s="571" t="s">
        <v>3829</v>
      </c>
    </row>
    <row r="180" spans="1:8" ht="55.2" x14ac:dyDescent="0.3">
      <c r="A180" s="45">
        <v>8</v>
      </c>
      <c r="B180" s="46">
        <v>22100320</v>
      </c>
      <c r="C180" s="47" t="s">
        <v>1282</v>
      </c>
      <c r="D180" s="37">
        <v>750000000</v>
      </c>
      <c r="E180" s="37">
        <f>55605000+2204895+2204895</f>
        <v>60014790</v>
      </c>
      <c r="F180" s="59">
        <v>500000000</v>
      </c>
      <c r="G180" s="59">
        <v>500000000</v>
      </c>
      <c r="H180" s="571" t="s">
        <v>3829</v>
      </c>
    </row>
    <row r="181" spans="1:8" ht="24" customHeight="1" x14ac:dyDescent="0.3">
      <c r="A181" s="638" t="s">
        <v>1283</v>
      </c>
      <c r="B181" s="638"/>
      <c r="C181" s="638"/>
      <c r="D181" s="41">
        <f>SUM(D173:D180)</f>
        <v>1270000000</v>
      </c>
      <c r="E181" s="41">
        <f>SUM(E173:E180)</f>
        <v>440014790</v>
      </c>
      <c r="F181" s="42">
        <f>SUM(F173:F180)</f>
        <v>1010000000</v>
      </c>
      <c r="G181" s="42">
        <f>SUM(G173:G180)</f>
        <v>1002500000</v>
      </c>
      <c r="H181" s="41"/>
    </row>
    <row r="182" spans="1:8" x14ac:dyDescent="0.3">
      <c r="A182" s="46">
        <v>2</v>
      </c>
      <c r="B182" s="325" t="s">
        <v>2262</v>
      </c>
      <c r="C182" s="310"/>
      <c r="D182" s="310"/>
      <c r="E182" s="310"/>
      <c r="F182" s="311"/>
      <c r="G182" s="311"/>
      <c r="H182" s="312"/>
    </row>
    <row r="183" spans="1:8" x14ac:dyDescent="0.3">
      <c r="A183" s="45">
        <v>1</v>
      </c>
      <c r="B183" s="45">
        <v>22100204</v>
      </c>
      <c r="C183" s="47" t="s">
        <v>449</v>
      </c>
      <c r="D183" s="37">
        <v>3900000</v>
      </c>
      <c r="E183" s="37">
        <v>3900000</v>
      </c>
      <c r="F183" s="59">
        <v>3900000</v>
      </c>
      <c r="G183" s="59"/>
      <c r="H183" s="40"/>
    </row>
    <row r="184" spans="1:8" x14ac:dyDescent="0.3">
      <c r="A184" s="45">
        <v>2</v>
      </c>
      <c r="B184" s="45">
        <v>22100262</v>
      </c>
      <c r="C184" s="47" t="s">
        <v>281</v>
      </c>
      <c r="D184" s="37">
        <v>2350000</v>
      </c>
      <c r="E184" s="37">
        <v>750000</v>
      </c>
      <c r="F184" s="59">
        <v>1500000</v>
      </c>
      <c r="G184" s="59"/>
      <c r="H184" s="37"/>
    </row>
    <row r="185" spans="1:8" x14ac:dyDescent="0.3">
      <c r="A185" s="45">
        <v>3</v>
      </c>
      <c r="B185" s="45">
        <v>22100263</v>
      </c>
      <c r="C185" s="47" t="s">
        <v>1011</v>
      </c>
      <c r="D185" s="37">
        <v>3000000</v>
      </c>
      <c r="E185" s="37">
        <v>750000</v>
      </c>
      <c r="F185" s="59">
        <v>3000000</v>
      </c>
      <c r="G185" s="59"/>
      <c r="H185" s="37"/>
    </row>
    <row r="186" spans="1:8" ht="55.2" x14ac:dyDescent="0.3">
      <c r="A186" s="45">
        <v>4</v>
      </c>
      <c r="B186" s="45">
        <v>22100329</v>
      </c>
      <c r="C186" s="47" t="s">
        <v>2263</v>
      </c>
      <c r="D186" s="37">
        <v>750000</v>
      </c>
      <c r="E186" s="64" t="s">
        <v>20</v>
      </c>
      <c r="F186" s="59">
        <v>750000</v>
      </c>
      <c r="G186" s="59"/>
      <c r="H186" s="37"/>
    </row>
    <row r="187" spans="1:8" x14ac:dyDescent="0.3">
      <c r="A187" s="638" t="s">
        <v>2264</v>
      </c>
      <c r="B187" s="638"/>
      <c r="C187" s="638"/>
      <c r="D187" s="41">
        <f>SUM(D183:D186)</f>
        <v>10000000</v>
      </c>
      <c r="E187" s="41">
        <f>SUM(E183:E186)</f>
        <v>5400000</v>
      </c>
      <c r="F187" s="42">
        <f>SUM(F183:F186)</f>
        <v>9150000</v>
      </c>
      <c r="G187" s="42">
        <f>SUM(G183:G186)</f>
        <v>0</v>
      </c>
      <c r="H187" s="41"/>
    </row>
    <row r="188" spans="1:8" ht="15.6" x14ac:dyDescent="0.3">
      <c r="A188" s="684" t="s">
        <v>3484</v>
      </c>
      <c r="B188" s="684"/>
      <c r="C188" s="684"/>
      <c r="D188" s="420">
        <f>D187+D181</f>
        <v>1280000000</v>
      </c>
      <c r="E188" s="420">
        <f>E187+E181</f>
        <v>445414790</v>
      </c>
      <c r="F188" s="420">
        <f>F187+F181</f>
        <v>1019150000</v>
      </c>
      <c r="G188" s="420">
        <f>G187+G181</f>
        <v>1002500000</v>
      </c>
      <c r="H188" s="421"/>
    </row>
    <row r="189" spans="1:8" ht="15.6" x14ac:dyDescent="0.3">
      <c r="A189" s="13">
        <v>6</v>
      </c>
      <c r="B189" s="685" t="s">
        <v>3462</v>
      </c>
      <c r="C189" s="685"/>
      <c r="D189" s="685"/>
      <c r="E189" s="685"/>
      <c r="F189" s="685"/>
      <c r="G189" s="685"/>
      <c r="H189" s="685"/>
    </row>
    <row r="190" spans="1:8" x14ac:dyDescent="0.3">
      <c r="A190" s="13">
        <v>1</v>
      </c>
      <c r="B190" s="35" t="s">
        <v>1612</v>
      </c>
      <c r="C190" s="12"/>
      <c r="D190" s="12"/>
      <c r="E190" s="12"/>
      <c r="F190" s="4"/>
      <c r="G190" s="4"/>
      <c r="H190" s="36"/>
    </row>
    <row r="191" spans="1:8" ht="27.6" x14ac:dyDescent="0.3">
      <c r="A191" s="45">
        <v>1</v>
      </c>
      <c r="B191" s="45">
        <v>22100693</v>
      </c>
      <c r="C191" s="47" t="s">
        <v>1613</v>
      </c>
      <c r="D191" s="37">
        <v>35000000</v>
      </c>
      <c r="E191" s="25" t="s">
        <v>20</v>
      </c>
      <c r="F191" s="59">
        <v>0</v>
      </c>
      <c r="G191" s="59"/>
      <c r="H191" s="37"/>
    </row>
    <row r="192" spans="1:8" ht="69" x14ac:dyDescent="0.3">
      <c r="A192" s="45">
        <v>2</v>
      </c>
      <c r="B192" s="45">
        <v>22100434</v>
      </c>
      <c r="C192" s="47" t="s">
        <v>815</v>
      </c>
      <c r="D192" s="37">
        <v>5000000</v>
      </c>
      <c r="E192" s="25" t="s">
        <v>20</v>
      </c>
      <c r="F192" s="59">
        <v>5000000</v>
      </c>
      <c r="G192" s="59">
        <v>5000000</v>
      </c>
      <c r="H192" s="571" t="s">
        <v>3831</v>
      </c>
    </row>
    <row r="193" spans="1:8" ht="41.4" x14ac:dyDescent="0.3">
      <c r="A193" s="45">
        <v>3</v>
      </c>
      <c r="B193" s="45">
        <v>22100497</v>
      </c>
      <c r="C193" s="47" t="s">
        <v>3715</v>
      </c>
      <c r="D193" s="37">
        <v>27500000</v>
      </c>
      <c r="E193" s="25" t="s">
        <v>20</v>
      </c>
      <c r="F193" s="59">
        <v>7000000</v>
      </c>
      <c r="G193" s="59"/>
      <c r="H193" s="37"/>
    </row>
    <row r="194" spans="1:8" x14ac:dyDescent="0.3">
      <c r="A194" s="45">
        <v>4</v>
      </c>
      <c r="B194" s="45">
        <v>22100498</v>
      </c>
      <c r="C194" s="47" t="s">
        <v>1615</v>
      </c>
      <c r="D194" s="37">
        <v>7000000</v>
      </c>
      <c r="E194" s="55">
        <v>1000000</v>
      </c>
      <c r="F194" s="59">
        <v>1000000</v>
      </c>
      <c r="G194" s="59"/>
      <c r="H194" s="37"/>
    </row>
    <row r="195" spans="1:8" x14ac:dyDescent="0.3">
      <c r="A195" s="45">
        <v>5</v>
      </c>
      <c r="B195" s="45">
        <v>22100499</v>
      </c>
      <c r="C195" s="47" t="s">
        <v>1616</v>
      </c>
      <c r="D195" s="37">
        <v>3500000</v>
      </c>
      <c r="E195" s="25" t="s">
        <v>20</v>
      </c>
      <c r="F195" s="59">
        <v>2000000</v>
      </c>
      <c r="G195" s="59"/>
      <c r="H195" s="37"/>
    </row>
    <row r="196" spans="1:8" x14ac:dyDescent="0.3">
      <c r="A196" s="45">
        <v>6</v>
      </c>
      <c r="B196" s="45">
        <v>22100501</v>
      </c>
      <c r="C196" s="47" t="s">
        <v>1617</v>
      </c>
      <c r="D196" s="37">
        <v>2000000</v>
      </c>
      <c r="E196" s="25" t="s">
        <v>20</v>
      </c>
      <c r="F196" s="59">
        <v>2000000</v>
      </c>
      <c r="G196" s="59"/>
      <c r="H196" s="37"/>
    </row>
    <row r="197" spans="1:8" ht="55.2" x14ac:dyDescent="0.3">
      <c r="A197" s="45">
        <v>7</v>
      </c>
      <c r="B197" s="45">
        <v>22100502</v>
      </c>
      <c r="C197" s="47" t="s">
        <v>1618</v>
      </c>
      <c r="D197" s="37">
        <v>4200000</v>
      </c>
      <c r="E197" s="25" t="s">
        <v>20</v>
      </c>
      <c r="F197" s="59">
        <v>2000000</v>
      </c>
      <c r="G197" s="59">
        <f>F197</f>
        <v>2000000</v>
      </c>
      <c r="H197" s="571" t="s">
        <v>3830</v>
      </c>
    </row>
    <row r="198" spans="1:8" ht="27.6" x14ac:dyDescent="0.3">
      <c r="A198" s="45">
        <v>8</v>
      </c>
      <c r="B198" s="45">
        <v>22100503</v>
      </c>
      <c r="C198" s="47" t="s">
        <v>1619</v>
      </c>
      <c r="D198" s="37">
        <v>2000000</v>
      </c>
      <c r="E198" s="25" t="s">
        <v>20</v>
      </c>
      <c r="F198" s="59">
        <v>2000000</v>
      </c>
      <c r="G198" s="59"/>
      <c r="H198" s="37"/>
    </row>
    <row r="199" spans="1:8" ht="27.6" x14ac:dyDescent="0.3">
      <c r="A199" s="45">
        <v>9</v>
      </c>
      <c r="B199" s="45">
        <v>22100504</v>
      </c>
      <c r="C199" s="47" t="s">
        <v>1620</v>
      </c>
      <c r="D199" s="37">
        <v>500000</v>
      </c>
      <c r="E199" s="25" t="s">
        <v>20</v>
      </c>
      <c r="F199" s="59">
        <v>500000</v>
      </c>
      <c r="G199" s="59"/>
      <c r="H199" s="37"/>
    </row>
    <row r="200" spans="1:8" ht="69" x14ac:dyDescent="0.3">
      <c r="A200" s="45">
        <v>10</v>
      </c>
      <c r="B200" s="45">
        <v>22100505</v>
      </c>
      <c r="C200" s="47" t="s">
        <v>3714</v>
      </c>
      <c r="D200" s="37">
        <v>3000000</v>
      </c>
      <c r="E200" s="25" t="s">
        <v>20</v>
      </c>
      <c r="F200" s="59">
        <v>3000000</v>
      </c>
      <c r="G200" s="59">
        <f>F200</f>
        <v>3000000</v>
      </c>
      <c r="H200" s="571" t="s">
        <v>3856</v>
      </c>
    </row>
    <row r="201" spans="1:8" ht="69" x14ac:dyDescent="0.3">
      <c r="A201" s="45">
        <v>11</v>
      </c>
      <c r="B201" s="45">
        <v>22100506</v>
      </c>
      <c r="C201" s="47" t="s">
        <v>1622</v>
      </c>
      <c r="D201" s="37">
        <v>2200000</v>
      </c>
      <c r="E201" s="25" t="s">
        <v>20</v>
      </c>
      <c r="F201" s="59">
        <v>2200000</v>
      </c>
      <c r="G201" s="59">
        <f>F201</f>
        <v>2200000</v>
      </c>
      <c r="H201" s="571" t="s">
        <v>3856</v>
      </c>
    </row>
    <row r="202" spans="1:8" ht="41.4" x14ac:dyDescent="0.3">
      <c r="A202" s="45">
        <v>12</v>
      </c>
      <c r="B202" s="45">
        <v>22100507</v>
      </c>
      <c r="C202" s="47" t="s">
        <v>1623</v>
      </c>
      <c r="D202" s="37">
        <v>2000000</v>
      </c>
      <c r="E202" s="25" t="s">
        <v>20</v>
      </c>
      <c r="F202" s="59">
        <v>2000000</v>
      </c>
      <c r="G202" s="59"/>
      <c r="H202" s="37"/>
    </row>
    <row r="203" spans="1:8" ht="27.6" x14ac:dyDescent="0.3">
      <c r="A203" s="45">
        <v>13</v>
      </c>
      <c r="B203" s="45">
        <v>22100508</v>
      </c>
      <c r="C203" s="47" t="s">
        <v>1624</v>
      </c>
      <c r="D203" s="37">
        <v>16000000</v>
      </c>
      <c r="E203" s="55">
        <v>1500000</v>
      </c>
      <c r="F203" s="59">
        <v>10000000</v>
      </c>
      <c r="G203" s="59"/>
      <c r="H203" s="37"/>
    </row>
    <row r="204" spans="1:8" ht="41.4" x14ac:dyDescent="0.3">
      <c r="A204" s="45">
        <v>14</v>
      </c>
      <c r="B204" s="45">
        <v>22100509</v>
      </c>
      <c r="C204" s="47" t="s">
        <v>1625</v>
      </c>
      <c r="D204" s="37">
        <v>4000000</v>
      </c>
      <c r="E204" s="25" t="s">
        <v>20</v>
      </c>
      <c r="F204" s="59">
        <v>4000000</v>
      </c>
      <c r="G204" s="59"/>
      <c r="H204" s="37"/>
    </row>
    <row r="205" spans="1:8" ht="55.2" x14ac:dyDescent="0.3">
      <c r="A205" s="45">
        <v>15</v>
      </c>
      <c r="B205" s="45">
        <v>22100510</v>
      </c>
      <c r="C205" s="47" t="s">
        <v>1626</v>
      </c>
      <c r="D205" s="37">
        <v>12000000</v>
      </c>
      <c r="E205" s="25" t="s">
        <v>20</v>
      </c>
      <c r="F205" s="59">
        <v>6000000</v>
      </c>
      <c r="G205" s="59">
        <f>F205</f>
        <v>6000000</v>
      </c>
      <c r="H205" s="571" t="s">
        <v>3830</v>
      </c>
    </row>
    <row r="206" spans="1:8" ht="27.6" x14ac:dyDescent="0.3">
      <c r="A206" s="45">
        <v>16</v>
      </c>
      <c r="B206" s="45">
        <v>22100511</v>
      </c>
      <c r="C206" s="47" t="s">
        <v>3341</v>
      </c>
      <c r="D206" s="37">
        <v>12000000</v>
      </c>
      <c r="E206" s="55">
        <v>3000000</v>
      </c>
      <c r="F206" s="59">
        <v>12000000</v>
      </c>
      <c r="G206" s="59"/>
      <c r="H206" s="37"/>
    </row>
    <row r="207" spans="1:8" x14ac:dyDescent="0.3">
      <c r="A207" s="45">
        <v>17</v>
      </c>
      <c r="B207" s="45">
        <v>22100512</v>
      </c>
      <c r="C207" s="47" t="s">
        <v>1627</v>
      </c>
      <c r="D207" s="37">
        <v>2500000</v>
      </c>
      <c r="E207" s="25" t="s">
        <v>20</v>
      </c>
      <c r="F207" s="59">
        <v>1500000</v>
      </c>
      <c r="G207" s="59"/>
      <c r="H207" s="37"/>
    </row>
    <row r="208" spans="1:8" ht="27.6" x14ac:dyDescent="0.3">
      <c r="A208" s="45">
        <v>18</v>
      </c>
      <c r="B208" s="45">
        <v>22100514</v>
      </c>
      <c r="C208" s="47" t="s">
        <v>1628</v>
      </c>
      <c r="D208" s="37">
        <v>800000</v>
      </c>
      <c r="E208" s="25" t="s">
        <v>20</v>
      </c>
      <c r="F208" s="59">
        <v>0</v>
      </c>
      <c r="G208" s="59"/>
      <c r="H208" s="37"/>
    </row>
    <row r="209" spans="1:8" x14ac:dyDescent="0.3">
      <c r="A209" s="45">
        <v>19</v>
      </c>
      <c r="B209" s="45">
        <v>22100515</v>
      </c>
      <c r="C209" s="47" t="s">
        <v>1629</v>
      </c>
      <c r="D209" s="37">
        <v>500000</v>
      </c>
      <c r="E209" s="25" t="s">
        <v>20</v>
      </c>
      <c r="F209" s="59">
        <v>0</v>
      </c>
      <c r="G209" s="59"/>
      <c r="H209" s="37"/>
    </row>
    <row r="210" spans="1:8" ht="27.6" x14ac:dyDescent="0.3">
      <c r="A210" s="45">
        <v>20</v>
      </c>
      <c r="B210" s="45">
        <v>22100516</v>
      </c>
      <c r="C210" s="47" t="s">
        <v>1630</v>
      </c>
      <c r="D210" s="37">
        <v>500000</v>
      </c>
      <c r="E210" s="25" t="s">
        <v>20</v>
      </c>
      <c r="F210" s="59">
        <v>500000</v>
      </c>
      <c r="G210" s="59"/>
      <c r="H210" s="37"/>
    </row>
    <row r="211" spans="1:8" ht="55.2" x14ac:dyDescent="0.3">
      <c r="A211" s="45">
        <v>21</v>
      </c>
      <c r="B211" s="45">
        <v>22100517</v>
      </c>
      <c r="C211" s="47" t="s">
        <v>1631</v>
      </c>
      <c r="D211" s="37">
        <v>2800000</v>
      </c>
      <c r="E211" s="25" t="s">
        <v>20</v>
      </c>
      <c r="F211" s="59">
        <v>2800000</v>
      </c>
      <c r="G211" s="59">
        <f>F211</f>
        <v>2800000</v>
      </c>
      <c r="H211" s="571" t="s">
        <v>3830</v>
      </c>
    </row>
    <row r="212" spans="1:8" x14ac:dyDescent="0.3">
      <c r="A212" s="45">
        <v>22</v>
      </c>
      <c r="B212" s="45">
        <v>22100642</v>
      </c>
      <c r="C212" s="47" t="s">
        <v>1632</v>
      </c>
      <c r="D212" s="37">
        <v>250000000</v>
      </c>
      <c r="E212" s="55">
        <v>20000000</v>
      </c>
      <c r="F212" s="59">
        <v>200000000</v>
      </c>
      <c r="G212" s="59"/>
      <c r="H212" s="37"/>
    </row>
    <row r="213" spans="1:8" ht="27.6" x14ac:dyDescent="0.3">
      <c r="A213" s="45">
        <v>23</v>
      </c>
      <c r="B213" s="45">
        <v>22100701</v>
      </c>
      <c r="C213" s="47" t="s">
        <v>3713</v>
      </c>
      <c r="D213" s="59">
        <v>0</v>
      </c>
      <c r="E213" s="478">
        <v>0</v>
      </c>
      <c r="F213" s="59">
        <v>20000000</v>
      </c>
      <c r="G213" s="59"/>
      <c r="H213" s="37"/>
    </row>
    <row r="214" spans="1:8" x14ac:dyDescent="0.3">
      <c r="A214" s="638" t="s">
        <v>1633</v>
      </c>
      <c r="B214" s="638"/>
      <c r="C214" s="638"/>
      <c r="D214" s="41">
        <f>SUM(D191:D213)</f>
        <v>395000000</v>
      </c>
      <c r="E214" s="41">
        <f>SUM(E191:E213)</f>
        <v>25500000</v>
      </c>
      <c r="F214" s="42">
        <f>SUM(F191:F213)</f>
        <v>285500000</v>
      </c>
      <c r="G214" s="42">
        <f>SUM(G191:G213)</f>
        <v>21000000</v>
      </c>
      <c r="H214" s="41"/>
    </row>
    <row r="215" spans="1:8" x14ac:dyDescent="0.3">
      <c r="A215" s="13">
        <v>2</v>
      </c>
      <c r="B215" s="35" t="s">
        <v>1650</v>
      </c>
      <c r="C215" s="52"/>
      <c r="D215" s="52"/>
      <c r="E215" s="52"/>
      <c r="F215" s="61"/>
      <c r="G215" s="61"/>
      <c r="H215" s="62"/>
    </row>
    <row r="216" spans="1:8" x14ac:dyDescent="0.3">
      <c r="A216" s="45">
        <v>1</v>
      </c>
      <c r="B216" s="45">
        <v>22100480</v>
      </c>
      <c r="C216" s="47" t="s">
        <v>1651</v>
      </c>
      <c r="D216" s="37">
        <v>4500000</v>
      </c>
      <c r="E216" s="25" t="s">
        <v>20</v>
      </c>
      <c r="F216" s="59">
        <v>2500000</v>
      </c>
      <c r="G216" s="59"/>
      <c r="H216" s="37"/>
    </row>
    <row r="217" spans="1:8" x14ac:dyDescent="0.3">
      <c r="A217" s="45">
        <v>2</v>
      </c>
      <c r="B217" s="45">
        <v>22100481</v>
      </c>
      <c r="C217" s="47" t="s">
        <v>1652</v>
      </c>
      <c r="D217" s="37">
        <v>3000000</v>
      </c>
      <c r="E217" s="25" t="s">
        <v>20</v>
      </c>
      <c r="F217" s="59">
        <v>1500000</v>
      </c>
      <c r="G217" s="59"/>
      <c r="H217" s="37"/>
    </row>
    <row r="218" spans="1:8" x14ac:dyDescent="0.3">
      <c r="A218" s="45">
        <v>3</v>
      </c>
      <c r="B218" s="45">
        <v>22100482</v>
      </c>
      <c r="C218" s="47" t="s">
        <v>1653</v>
      </c>
      <c r="D218" s="37">
        <v>4000000</v>
      </c>
      <c r="E218" s="25" t="s">
        <v>20</v>
      </c>
      <c r="F218" s="59">
        <v>2000000</v>
      </c>
      <c r="G218" s="59"/>
      <c r="H218" s="37"/>
    </row>
    <row r="219" spans="1:8" x14ac:dyDescent="0.3">
      <c r="A219" s="45">
        <v>4</v>
      </c>
      <c r="B219" s="45">
        <v>22100483</v>
      </c>
      <c r="C219" s="47" t="s">
        <v>1654</v>
      </c>
      <c r="D219" s="37">
        <v>500000</v>
      </c>
      <c r="E219" s="25" t="s">
        <v>20</v>
      </c>
      <c r="F219" s="59">
        <v>500000</v>
      </c>
      <c r="G219" s="59"/>
      <c r="H219" s="37"/>
    </row>
    <row r="220" spans="1:8" x14ac:dyDescent="0.3">
      <c r="A220" s="45">
        <v>5</v>
      </c>
      <c r="B220" s="45">
        <v>22100484</v>
      </c>
      <c r="C220" s="47" t="s">
        <v>1655</v>
      </c>
      <c r="D220" s="37">
        <v>3000000</v>
      </c>
      <c r="E220" s="25" t="s">
        <v>20</v>
      </c>
      <c r="F220" s="59">
        <v>3000000</v>
      </c>
      <c r="G220" s="59"/>
      <c r="H220" s="37"/>
    </row>
    <row r="221" spans="1:8" x14ac:dyDescent="0.3">
      <c r="A221" s="45">
        <v>6</v>
      </c>
      <c r="B221" s="45">
        <v>22100485</v>
      </c>
      <c r="C221" s="47" t="s">
        <v>1656</v>
      </c>
      <c r="D221" s="37">
        <v>4000000</v>
      </c>
      <c r="E221" s="25" t="s">
        <v>20</v>
      </c>
      <c r="F221" s="59">
        <v>0</v>
      </c>
      <c r="G221" s="59"/>
      <c r="H221" s="37"/>
    </row>
    <row r="222" spans="1:8" ht="41.4" x14ac:dyDescent="0.3">
      <c r="A222" s="45">
        <v>7</v>
      </c>
      <c r="B222" s="45">
        <v>22100486</v>
      </c>
      <c r="C222" s="47" t="s">
        <v>1657</v>
      </c>
      <c r="D222" s="37">
        <v>1000000</v>
      </c>
      <c r="E222" s="25" t="s">
        <v>20</v>
      </c>
      <c r="F222" s="59">
        <v>1000000</v>
      </c>
      <c r="G222" s="59">
        <f>F222</f>
        <v>1000000</v>
      </c>
      <c r="H222" s="571" t="s">
        <v>3832</v>
      </c>
    </row>
    <row r="223" spans="1:8" ht="41.4" x14ac:dyDescent="0.3">
      <c r="A223" s="45">
        <v>8</v>
      </c>
      <c r="B223" s="45">
        <v>22100487</v>
      </c>
      <c r="C223" s="47" t="s">
        <v>1658</v>
      </c>
      <c r="D223" s="37">
        <v>1000000</v>
      </c>
      <c r="E223" s="37">
        <v>779000</v>
      </c>
      <c r="F223" s="59">
        <v>1000000</v>
      </c>
      <c r="G223" s="59">
        <f>F223</f>
        <v>1000000</v>
      </c>
      <c r="H223" s="571" t="s">
        <v>3832</v>
      </c>
    </row>
    <row r="224" spans="1:8" ht="27.6" x14ac:dyDescent="0.3">
      <c r="A224" s="45">
        <v>9</v>
      </c>
      <c r="B224" s="45">
        <v>22100488</v>
      </c>
      <c r="C224" s="47" t="s">
        <v>1659</v>
      </c>
      <c r="D224" s="37">
        <v>2000000</v>
      </c>
      <c r="E224" s="25" t="s">
        <v>20</v>
      </c>
      <c r="F224" s="59">
        <v>0</v>
      </c>
      <c r="G224" s="59"/>
      <c r="H224" s="37"/>
    </row>
    <row r="225" spans="1:8" ht="27.6" x14ac:dyDescent="0.3">
      <c r="A225" s="45">
        <v>10</v>
      </c>
      <c r="B225" s="45">
        <v>22100490</v>
      </c>
      <c r="C225" s="47" t="s">
        <v>1660</v>
      </c>
      <c r="D225" s="37">
        <v>25000000</v>
      </c>
      <c r="E225" s="37">
        <v>7000000</v>
      </c>
      <c r="F225" s="59">
        <v>25000000</v>
      </c>
      <c r="G225" s="59"/>
      <c r="H225" s="37"/>
    </row>
    <row r="226" spans="1:8" x14ac:dyDescent="0.3">
      <c r="A226" s="45">
        <v>11</v>
      </c>
      <c r="B226" s="45">
        <v>22100491</v>
      </c>
      <c r="C226" s="47" t="s">
        <v>18</v>
      </c>
      <c r="D226" s="37">
        <v>8000000</v>
      </c>
      <c r="E226" s="37">
        <v>3646000</v>
      </c>
      <c r="F226" s="59">
        <v>8000000</v>
      </c>
      <c r="G226" s="59"/>
      <c r="H226" s="37"/>
    </row>
    <row r="227" spans="1:8" x14ac:dyDescent="0.3">
      <c r="A227" s="45">
        <v>12</v>
      </c>
      <c r="B227" s="45">
        <v>22100492</v>
      </c>
      <c r="C227" s="47" t="s">
        <v>1661</v>
      </c>
      <c r="D227" s="37">
        <v>3000000</v>
      </c>
      <c r="E227" s="25" t="s">
        <v>20</v>
      </c>
      <c r="F227" s="59">
        <v>1000000</v>
      </c>
      <c r="G227" s="59"/>
      <c r="H227" s="37"/>
    </row>
    <row r="228" spans="1:8" x14ac:dyDescent="0.3">
      <c r="A228" s="45">
        <v>13</v>
      </c>
      <c r="B228" s="45">
        <v>22100493</v>
      </c>
      <c r="C228" s="47" t="s">
        <v>1662</v>
      </c>
      <c r="D228" s="37">
        <v>1000000</v>
      </c>
      <c r="E228" s="37">
        <v>1185000</v>
      </c>
      <c r="F228" s="59">
        <v>1200000</v>
      </c>
      <c r="G228" s="59"/>
      <c r="H228" s="37"/>
    </row>
    <row r="229" spans="1:8" ht="27.6" x14ac:dyDescent="0.3">
      <c r="A229" s="45">
        <v>14</v>
      </c>
      <c r="B229" s="45">
        <v>22100494</v>
      </c>
      <c r="C229" s="47" t="s">
        <v>1663</v>
      </c>
      <c r="D229" s="37">
        <v>10000000</v>
      </c>
      <c r="E229" s="25" t="s">
        <v>20</v>
      </c>
      <c r="F229" s="59">
        <v>3000000</v>
      </c>
      <c r="G229" s="59"/>
      <c r="H229" s="37"/>
    </row>
    <row r="230" spans="1:8" x14ac:dyDescent="0.3">
      <c r="A230" s="638" t="s">
        <v>1664</v>
      </c>
      <c r="B230" s="638"/>
      <c r="C230" s="638"/>
      <c r="D230" s="41">
        <f>SUM(D216:D229)</f>
        <v>70000000</v>
      </c>
      <c r="E230" s="41">
        <f>SUM(E216:E229)</f>
        <v>12610000</v>
      </c>
      <c r="F230" s="42">
        <f>SUM(F216:F229)</f>
        <v>49700000</v>
      </c>
      <c r="G230" s="42">
        <f>SUM(G216:G229)</f>
        <v>2000000</v>
      </c>
      <c r="H230" s="41"/>
    </row>
    <row r="231" spans="1:8" x14ac:dyDescent="0.3">
      <c r="A231" s="46">
        <v>3</v>
      </c>
      <c r="B231" s="35" t="s">
        <v>2280</v>
      </c>
      <c r="C231" s="12"/>
      <c r="D231" s="12"/>
      <c r="E231" s="12"/>
      <c r="F231" s="4"/>
      <c r="G231" s="4"/>
      <c r="H231" s="312"/>
    </row>
    <row r="232" spans="1:8" ht="27.6" x14ac:dyDescent="0.3">
      <c r="A232" s="45">
        <v>1</v>
      </c>
      <c r="B232" s="45">
        <v>22100271</v>
      </c>
      <c r="C232" s="47" t="s">
        <v>2281</v>
      </c>
      <c r="D232" s="37">
        <v>1000000</v>
      </c>
      <c r="E232" s="64" t="s">
        <v>20</v>
      </c>
      <c r="F232" s="59">
        <v>1000000</v>
      </c>
      <c r="G232" s="59"/>
      <c r="H232" s="37"/>
    </row>
    <row r="233" spans="1:8" x14ac:dyDescent="0.3">
      <c r="A233" s="45">
        <v>2</v>
      </c>
      <c r="B233" s="45">
        <v>22100422</v>
      </c>
      <c r="C233" s="47" t="s">
        <v>411</v>
      </c>
      <c r="D233" s="37">
        <v>2968000</v>
      </c>
      <c r="E233" s="37">
        <v>190000</v>
      </c>
      <c r="F233" s="59">
        <v>1000000</v>
      </c>
      <c r="G233" s="59"/>
      <c r="H233" s="37"/>
    </row>
    <row r="234" spans="1:8" x14ac:dyDescent="0.3">
      <c r="A234" s="45">
        <v>3</v>
      </c>
      <c r="B234" s="45">
        <v>22100605</v>
      </c>
      <c r="C234" s="47" t="s">
        <v>2282</v>
      </c>
      <c r="D234" s="37">
        <v>4000000</v>
      </c>
      <c r="E234" s="64" t="s">
        <v>20</v>
      </c>
      <c r="F234" s="59">
        <v>2000000</v>
      </c>
      <c r="G234" s="59"/>
      <c r="H234" s="37"/>
    </row>
    <row r="235" spans="1:8" x14ac:dyDescent="0.3">
      <c r="A235" s="45">
        <v>4</v>
      </c>
      <c r="B235" s="45">
        <v>22100606</v>
      </c>
      <c r="C235" s="47" t="s">
        <v>2283</v>
      </c>
      <c r="D235" s="37">
        <v>2008000</v>
      </c>
      <c r="E235" s="37">
        <v>710000</v>
      </c>
      <c r="F235" s="59">
        <v>1000000</v>
      </c>
      <c r="G235" s="59"/>
      <c r="H235" s="37"/>
    </row>
    <row r="236" spans="1:8" x14ac:dyDescent="0.3">
      <c r="A236" s="45">
        <v>5</v>
      </c>
      <c r="B236" s="45">
        <v>22100607</v>
      </c>
      <c r="C236" s="47" t="s">
        <v>2284</v>
      </c>
      <c r="D236" s="37">
        <v>10000000</v>
      </c>
      <c r="E236" s="64" t="s">
        <v>20</v>
      </c>
      <c r="F236" s="59">
        <v>1500000</v>
      </c>
      <c r="G236" s="59"/>
      <c r="H236" s="37"/>
    </row>
    <row r="237" spans="1:8" x14ac:dyDescent="0.3">
      <c r="A237" s="45">
        <v>6</v>
      </c>
      <c r="B237" s="45">
        <v>22100608</v>
      </c>
      <c r="C237" s="47" t="s">
        <v>2285</v>
      </c>
      <c r="D237" s="37">
        <v>2000000</v>
      </c>
      <c r="E237" s="64" t="s">
        <v>20</v>
      </c>
      <c r="F237" s="59">
        <v>1000000</v>
      </c>
      <c r="G237" s="59"/>
      <c r="H237" s="37"/>
    </row>
    <row r="238" spans="1:8" x14ac:dyDescent="0.3">
      <c r="A238" s="45">
        <v>7</v>
      </c>
      <c r="B238" s="45">
        <v>22100609</v>
      </c>
      <c r="C238" s="47" t="s">
        <v>2286</v>
      </c>
      <c r="D238" s="37">
        <v>2000000</v>
      </c>
      <c r="E238" s="64" t="s">
        <v>20</v>
      </c>
      <c r="F238" s="59">
        <v>1000000</v>
      </c>
      <c r="G238" s="59"/>
      <c r="H238" s="37"/>
    </row>
    <row r="239" spans="1:8" x14ac:dyDescent="0.3">
      <c r="A239" s="45">
        <v>8</v>
      </c>
      <c r="B239" s="45">
        <v>22100610</v>
      </c>
      <c r="C239" s="47" t="s">
        <v>2287</v>
      </c>
      <c r="D239" s="37">
        <v>2000000</v>
      </c>
      <c r="E239" s="64" t="s">
        <v>20</v>
      </c>
      <c r="F239" s="59">
        <v>1000000</v>
      </c>
      <c r="G239" s="59"/>
      <c r="H239" s="37"/>
    </row>
    <row r="240" spans="1:8" x14ac:dyDescent="0.3">
      <c r="A240" s="45">
        <v>9</v>
      </c>
      <c r="B240" s="45">
        <v>22100611</v>
      </c>
      <c r="C240" s="47" t="s">
        <v>2288</v>
      </c>
      <c r="D240" s="37">
        <v>10000000</v>
      </c>
      <c r="E240" s="64" t="s">
        <v>20</v>
      </c>
      <c r="F240" s="59">
        <v>2000000</v>
      </c>
      <c r="G240" s="59"/>
      <c r="H240" s="37"/>
    </row>
    <row r="241" spans="1:8" x14ac:dyDescent="0.3">
      <c r="A241" s="45">
        <v>10</v>
      </c>
      <c r="B241" s="45">
        <v>22100614</v>
      </c>
      <c r="C241" s="47" t="s">
        <v>2289</v>
      </c>
      <c r="D241" s="37">
        <v>8000</v>
      </c>
      <c r="E241" s="64" t="s">
        <v>20</v>
      </c>
      <c r="F241" s="59">
        <v>0</v>
      </c>
      <c r="G241" s="59"/>
      <c r="H241" s="37"/>
    </row>
    <row r="242" spans="1:8" x14ac:dyDescent="0.3">
      <c r="A242" s="45">
        <v>11</v>
      </c>
      <c r="B242" s="45">
        <v>22100615</v>
      </c>
      <c r="C242" s="47" t="s">
        <v>2290</v>
      </c>
      <c r="D242" s="37">
        <v>105000000</v>
      </c>
      <c r="E242" s="37">
        <v>75000000</v>
      </c>
      <c r="F242" s="59">
        <v>75000000</v>
      </c>
      <c r="G242" s="59"/>
      <c r="H242" s="37"/>
    </row>
    <row r="243" spans="1:8" ht="27.6" x14ac:dyDescent="0.3">
      <c r="A243" s="45">
        <v>12</v>
      </c>
      <c r="B243" s="45">
        <v>22100616</v>
      </c>
      <c r="C243" s="47" t="s">
        <v>2291</v>
      </c>
      <c r="D243" s="37">
        <v>1000000</v>
      </c>
      <c r="E243" s="64" t="s">
        <v>20</v>
      </c>
      <c r="F243" s="59">
        <v>1000000</v>
      </c>
      <c r="G243" s="59"/>
      <c r="H243" s="37"/>
    </row>
    <row r="244" spans="1:8" ht="27.6" x14ac:dyDescent="0.3">
      <c r="A244" s="45">
        <v>13</v>
      </c>
      <c r="B244" s="45">
        <v>22100617</v>
      </c>
      <c r="C244" s="47" t="s">
        <v>2292</v>
      </c>
      <c r="D244" s="37">
        <v>2000000</v>
      </c>
      <c r="E244" s="64" t="s">
        <v>20</v>
      </c>
      <c r="F244" s="59">
        <v>1000000</v>
      </c>
      <c r="G244" s="59"/>
      <c r="H244" s="37"/>
    </row>
    <row r="245" spans="1:8" x14ac:dyDescent="0.3">
      <c r="A245" s="45">
        <v>14</v>
      </c>
      <c r="B245" s="45">
        <v>22100618</v>
      </c>
      <c r="C245" s="47" t="s">
        <v>2293</v>
      </c>
      <c r="D245" s="37">
        <v>1000000</v>
      </c>
      <c r="E245" s="64" t="s">
        <v>20</v>
      </c>
      <c r="F245" s="59">
        <v>1000000</v>
      </c>
      <c r="G245" s="59"/>
      <c r="H245" s="37"/>
    </row>
    <row r="246" spans="1:8" ht="69" x14ac:dyDescent="0.3">
      <c r="A246" s="45">
        <v>15</v>
      </c>
      <c r="B246" s="45">
        <v>22100619</v>
      </c>
      <c r="C246" s="47" t="s">
        <v>775</v>
      </c>
      <c r="D246" s="37">
        <v>35016000</v>
      </c>
      <c r="E246" s="64" t="s">
        <v>20</v>
      </c>
      <c r="F246" s="59">
        <v>35000000</v>
      </c>
      <c r="G246" s="59">
        <f>F246</f>
        <v>35000000</v>
      </c>
      <c r="H246" s="571" t="s">
        <v>3833</v>
      </c>
    </row>
    <row r="247" spans="1:8" ht="27.6" x14ac:dyDescent="0.3">
      <c r="A247" s="45">
        <v>16</v>
      </c>
      <c r="B247" s="45">
        <v>22100620</v>
      </c>
      <c r="C247" s="47" t="s">
        <v>2294</v>
      </c>
      <c r="D247" s="37">
        <v>6000000</v>
      </c>
      <c r="E247" s="37">
        <v>1834000</v>
      </c>
      <c r="F247" s="59">
        <v>3000000</v>
      </c>
      <c r="G247" s="59"/>
      <c r="H247" s="37"/>
    </row>
    <row r="248" spans="1:8" x14ac:dyDescent="0.3">
      <c r="A248" s="45">
        <v>17</v>
      </c>
      <c r="B248" s="45">
        <v>22100621</v>
      </c>
      <c r="C248" s="47" t="s">
        <v>2295</v>
      </c>
      <c r="D248" s="37">
        <v>1000000</v>
      </c>
      <c r="E248" s="64" t="s">
        <v>20</v>
      </c>
      <c r="F248" s="59">
        <v>1000000</v>
      </c>
      <c r="G248" s="59"/>
      <c r="H248" s="37"/>
    </row>
    <row r="249" spans="1:8" ht="27.6" x14ac:dyDescent="0.3">
      <c r="A249" s="45">
        <v>18</v>
      </c>
      <c r="B249" s="45">
        <v>22100668</v>
      </c>
      <c r="C249" s="47" t="s">
        <v>2296</v>
      </c>
      <c r="D249" s="37">
        <v>3000000</v>
      </c>
      <c r="E249" s="64" t="s">
        <v>20</v>
      </c>
      <c r="F249" s="59">
        <v>2000000</v>
      </c>
      <c r="G249" s="59"/>
      <c r="H249" s="37"/>
    </row>
    <row r="250" spans="1:8" ht="13.2" customHeight="1" x14ac:dyDescent="0.3">
      <c r="A250" s="638" t="s">
        <v>2297</v>
      </c>
      <c r="B250" s="638"/>
      <c r="C250" s="638"/>
      <c r="D250" s="41">
        <f>SUM(D232:D249)</f>
        <v>190000000</v>
      </c>
      <c r="E250" s="41">
        <f>SUM(E232:E249)</f>
        <v>77734000</v>
      </c>
      <c r="F250" s="42">
        <f>SUM(F232:F249)</f>
        <v>130500000</v>
      </c>
      <c r="G250" s="42">
        <f>SUM(G232:G249)</f>
        <v>35000000</v>
      </c>
      <c r="H250" s="41"/>
    </row>
    <row r="251" spans="1:8" ht="1.2" hidden="1" customHeight="1" x14ac:dyDescent="0.3">
      <c r="A251" s="603"/>
      <c r="B251" s="71"/>
      <c r="C251" s="71"/>
      <c r="D251" s="72"/>
      <c r="E251" s="72"/>
      <c r="F251" s="783"/>
      <c r="G251" s="783"/>
      <c r="H251" s="317"/>
    </row>
    <row r="252" spans="1:8" x14ac:dyDescent="0.3">
      <c r="A252" s="46">
        <v>4</v>
      </c>
      <c r="B252" s="35" t="s">
        <v>2016</v>
      </c>
      <c r="C252" s="12"/>
      <c r="D252" s="12"/>
      <c r="E252" s="12"/>
      <c r="F252" s="4"/>
      <c r="G252" s="4"/>
      <c r="H252" s="312"/>
    </row>
    <row r="253" spans="1:8" ht="27.6" x14ac:dyDescent="0.3">
      <c r="A253" s="45">
        <v>1</v>
      </c>
      <c r="B253" s="45">
        <v>22100283</v>
      </c>
      <c r="C253" s="47" t="s">
        <v>2017</v>
      </c>
      <c r="D253" s="37">
        <v>28500000</v>
      </c>
      <c r="E253" s="64" t="s">
        <v>20</v>
      </c>
      <c r="F253" s="59">
        <v>18500000</v>
      </c>
      <c r="G253" s="59"/>
      <c r="H253" s="37"/>
    </row>
    <row r="254" spans="1:8" ht="69" x14ac:dyDescent="0.3">
      <c r="A254" s="45">
        <v>2</v>
      </c>
      <c r="B254" s="45">
        <v>22100495</v>
      </c>
      <c r="C254" s="47" t="s">
        <v>2018</v>
      </c>
      <c r="D254" s="37">
        <v>102500000</v>
      </c>
      <c r="E254" s="37">
        <v>53974666.719999999</v>
      </c>
      <c r="F254" s="59">
        <v>102500000</v>
      </c>
      <c r="G254" s="59">
        <f>F254</f>
        <v>102500000</v>
      </c>
      <c r="H254" s="571" t="s">
        <v>3833</v>
      </c>
    </row>
    <row r="255" spans="1:8" ht="27.6" x14ac:dyDescent="0.3">
      <c r="A255" s="45">
        <v>3</v>
      </c>
      <c r="B255" s="45">
        <v>22100496</v>
      </c>
      <c r="C255" s="47" t="s">
        <v>2019</v>
      </c>
      <c r="D255" s="37">
        <v>15000000</v>
      </c>
      <c r="E255" s="462">
        <v>20319466</v>
      </c>
      <c r="F255" s="59">
        <v>24319466</v>
      </c>
      <c r="G255" s="59"/>
      <c r="H255" s="37"/>
    </row>
    <row r="256" spans="1:8" x14ac:dyDescent="0.3">
      <c r="A256" s="638" t="s">
        <v>2020</v>
      </c>
      <c r="B256" s="638"/>
      <c r="C256" s="638"/>
      <c r="D256" s="41">
        <f>SUM(D253:D255)</f>
        <v>146000000</v>
      </c>
      <c r="E256" s="41">
        <f>SUM(E253:E255)</f>
        <v>74294132.719999999</v>
      </c>
      <c r="F256" s="42">
        <f>SUM(F253:F255)</f>
        <v>145319466</v>
      </c>
      <c r="G256" s="42">
        <f>SUM(G253:G255)</f>
        <v>102500000</v>
      </c>
      <c r="H256" s="41"/>
    </row>
    <row r="257" spans="1:8" x14ac:dyDescent="0.3">
      <c r="A257" s="46">
        <v>5</v>
      </c>
      <c r="B257" s="35" t="s">
        <v>476</v>
      </c>
      <c r="C257" s="12"/>
      <c r="D257" s="12"/>
      <c r="E257" s="12"/>
      <c r="F257" s="4"/>
      <c r="G257" s="4"/>
      <c r="H257" s="36"/>
    </row>
    <row r="258" spans="1:8" ht="27.6" x14ac:dyDescent="0.3">
      <c r="A258" s="45">
        <v>1</v>
      </c>
      <c r="B258" s="45">
        <v>22100266</v>
      </c>
      <c r="C258" s="47" t="s">
        <v>477</v>
      </c>
      <c r="D258" s="37">
        <v>1000000</v>
      </c>
      <c r="E258" s="25" t="s">
        <v>20</v>
      </c>
      <c r="F258" s="26">
        <v>1000000</v>
      </c>
      <c r="G258" s="26"/>
      <c r="H258" s="37"/>
    </row>
    <row r="259" spans="1:8" x14ac:dyDescent="0.3">
      <c r="A259" s="45">
        <v>2</v>
      </c>
      <c r="B259" s="45">
        <v>22100628</v>
      </c>
      <c r="C259" s="47" t="s">
        <v>478</v>
      </c>
      <c r="D259" s="37">
        <v>3000000</v>
      </c>
      <c r="E259" s="25" t="s">
        <v>20</v>
      </c>
      <c r="F259" s="26">
        <v>2000000</v>
      </c>
      <c r="G259" s="26"/>
      <c r="H259" s="37"/>
    </row>
    <row r="260" spans="1:8" x14ac:dyDescent="0.3">
      <c r="A260" s="638" t="s">
        <v>479</v>
      </c>
      <c r="B260" s="638"/>
      <c r="C260" s="638"/>
      <c r="D260" s="41">
        <f>SUM(D258:D259)</f>
        <v>4000000</v>
      </c>
      <c r="E260" s="42">
        <f>SUM(E258:E259)</f>
        <v>0</v>
      </c>
      <c r="F260" s="42">
        <f>SUM(F258:F259)</f>
        <v>3000000</v>
      </c>
      <c r="G260" s="42"/>
      <c r="H260" s="41"/>
    </row>
    <row r="261" spans="1:8" x14ac:dyDescent="0.3">
      <c r="A261" s="46">
        <v>6</v>
      </c>
      <c r="B261" s="35" t="s">
        <v>1981</v>
      </c>
      <c r="C261" s="12"/>
      <c r="D261" s="12"/>
      <c r="E261" s="12"/>
      <c r="F261" s="4"/>
      <c r="G261" s="4"/>
      <c r="H261" s="12"/>
    </row>
    <row r="262" spans="1:8" x14ac:dyDescent="0.3">
      <c r="A262" s="45">
        <v>1</v>
      </c>
      <c r="B262" s="45">
        <v>22100632</v>
      </c>
      <c r="C262" s="47" t="s">
        <v>1982</v>
      </c>
      <c r="D262" s="37">
        <v>12000000</v>
      </c>
      <c r="E262" s="64" t="s">
        <v>20</v>
      </c>
      <c r="F262" s="59">
        <v>8000000</v>
      </c>
      <c r="G262" s="59"/>
      <c r="H262" s="37"/>
    </row>
    <row r="263" spans="1:8" x14ac:dyDescent="0.3">
      <c r="A263" s="638" t="s">
        <v>1983</v>
      </c>
      <c r="B263" s="638"/>
      <c r="C263" s="638"/>
      <c r="D263" s="41">
        <f>SUM(D262)</f>
        <v>12000000</v>
      </c>
      <c r="E263" s="42">
        <f>SUM(E262)</f>
        <v>0</v>
      </c>
      <c r="F263" s="42">
        <f>SUM(F262)</f>
        <v>8000000</v>
      </c>
      <c r="G263" s="42"/>
      <c r="H263" s="41"/>
    </row>
    <row r="264" spans="1:8" x14ac:dyDescent="0.3">
      <c r="A264" s="13">
        <v>7</v>
      </c>
      <c r="B264" s="688" t="s">
        <v>11</v>
      </c>
      <c r="C264" s="688"/>
      <c r="D264" s="12"/>
      <c r="E264" s="12"/>
      <c r="F264" s="4"/>
      <c r="G264" s="4"/>
      <c r="H264" s="20"/>
    </row>
    <row r="265" spans="1:8" ht="41.4" x14ac:dyDescent="0.3">
      <c r="A265" s="21">
        <v>1</v>
      </c>
      <c r="B265" s="581">
        <v>22100251</v>
      </c>
      <c r="C265" s="23" t="s">
        <v>12</v>
      </c>
      <c r="D265" s="24">
        <v>2000000</v>
      </c>
      <c r="E265" s="25" t="s">
        <v>20</v>
      </c>
      <c r="F265" s="26">
        <v>1000000</v>
      </c>
      <c r="G265" s="26">
        <f>F265</f>
        <v>1000000</v>
      </c>
      <c r="H265" s="580" t="s">
        <v>3834</v>
      </c>
    </row>
    <row r="266" spans="1:8" x14ac:dyDescent="0.3">
      <c r="A266" s="21">
        <v>2</v>
      </c>
      <c r="B266" s="22">
        <v>22100253</v>
      </c>
      <c r="C266" s="23" t="s">
        <v>13</v>
      </c>
      <c r="D266" s="24">
        <v>5000000</v>
      </c>
      <c r="E266" s="25" t="s">
        <v>20</v>
      </c>
      <c r="F266" s="26" t="s">
        <v>20</v>
      </c>
      <c r="G266" s="26"/>
      <c r="H266" s="24"/>
    </row>
    <row r="267" spans="1:8" x14ac:dyDescent="0.3">
      <c r="A267" s="21">
        <v>3</v>
      </c>
      <c r="B267" s="22">
        <v>22100257</v>
      </c>
      <c r="C267" s="23" t="s">
        <v>14</v>
      </c>
      <c r="D267" s="24">
        <v>3000000</v>
      </c>
      <c r="E267" s="25" t="s">
        <v>20</v>
      </c>
      <c r="F267" s="26">
        <v>3000000</v>
      </c>
      <c r="G267" s="26"/>
      <c r="H267" s="24"/>
    </row>
    <row r="268" spans="1:8" ht="41.4" x14ac:dyDescent="0.3">
      <c r="A268" s="21">
        <v>4</v>
      </c>
      <c r="B268" s="22">
        <v>22100518</v>
      </c>
      <c r="C268" s="23" t="s">
        <v>15</v>
      </c>
      <c r="D268" s="24">
        <v>10000000</v>
      </c>
      <c r="E268" s="25" t="s">
        <v>20</v>
      </c>
      <c r="F268" s="26">
        <v>5000000</v>
      </c>
      <c r="G268" s="26"/>
      <c r="H268" s="24"/>
    </row>
    <row r="269" spans="1:8" ht="27.6" x14ac:dyDescent="0.3">
      <c r="A269" s="21">
        <v>5</v>
      </c>
      <c r="B269" s="22">
        <v>22100520</v>
      </c>
      <c r="C269" s="23" t="s">
        <v>16</v>
      </c>
      <c r="D269" s="24">
        <v>15000000</v>
      </c>
      <c r="E269" s="24">
        <v>1645000</v>
      </c>
      <c r="F269" s="26">
        <v>10000000</v>
      </c>
      <c r="G269" s="26"/>
      <c r="H269" s="24"/>
    </row>
    <row r="270" spans="1:8" x14ac:dyDescent="0.3">
      <c r="A270" s="21">
        <v>6</v>
      </c>
      <c r="B270" s="22">
        <v>22100519</v>
      </c>
      <c r="C270" s="23" t="s">
        <v>17</v>
      </c>
      <c r="D270" s="24">
        <v>23000000</v>
      </c>
      <c r="E270" s="25" t="s">
        <v>20</v>
      </c>
      <c r="F270" s="26">
        <v>5000000</v>
      </c>
      <c r="G270" s="26"/>
      <c r="H270" s="24"/>
    </row>
    <row r="271" spans="1:8" x14ac:dyDescent="0.3">
      <c r="A271" s="21">
        <v>7</v>
      </c>
      <c r="B271" s="22">
        <v>22100491</v>
      </c>
      <c r="C271" s="23" t="s">
        <v>18</v>
      </c>
      <c r="D271" s="24">
        <v>2000000</v>
      </c>
      <c r="E271" s="24">
        <v>1904000</v>
      </c>
      <c r="F271" s="26">
        <v>2000000</v>
      </c>
      <c r="G271" s="26"/>
      <c r="H271" s="24"/>
    </row>
    <row r="272" spans="1:8" x14ac:dyDescent="0.3">
      <c r="A272" s="657" t="s">
        <v>19</v>
      </c>
      <c r="B272" s="657"/>
      <c r="C272" s="657"/>
      <c r="D272" s="27">
        <f>SUM(D265:D271)</f>
        <v>60000000</v>
      </c>
      <c r="E272" s="27">
        <f>SUM(E265:E271)</f>
        <v>3549000</v>
      </c>
      <c r="F272" s="28">
        <f>SUM(F265:F271)</f>
        <v>26000000</v>
      </c>
      <c r="G272" s="28">
        <f>SUM(G265:G271)</f>
        <v>1000000</v>
      </c>
      <c r="H272" s="22"/>
    </row>
    <row r="273" spans="1:8" ht="15.6" x14ac:dyDescent="0.3">
      <c r="A273" s="684" t="s">
        <v>3485</v>
      </c>
      <c r="B273" s="684"/>
      <c r="C273" s="684"/>
      <c r="D273" s="420">
        <f>D272+D263+D260+D256+D250+D230+D214</f>
        <v>877000000</v>
      </c>
      <c r="E273" s="420">
        <f>E272+E263+E260+E256+E250+E230+E214</f>
        <v>193687132.72</v>
      </c>
      <c r="F273" s="420">
        <f>F272+F263+F260+F256+F250+F230+F214</f>
        <v>648019466</v>
      </c>
      <c r="G273" s="420">
        <f>G272+G263+G260+G256+G250+G230+G214</f>
        <v>161500000</v>
      </c>
      <c r="H273" s="421"/>
    </row>
    <row r="274" spans="1:8" ht="15.6" x14ac:dyDescent="0.3">
      <c r="A274" s="13">
        <v>7</v>
      </c>
      <c r="B274" s="690" t="s">
        <v>3463</v>
      </c>
      <c r="C274" s="691"/>
      <c r="D274" s="691"/>
      <c r="E274" s="691"/>
      <c r="F274" s="691"/>
      <c r="G274" s="691"/>
      <c r="H274" s="692"/>
    </row>
    <row r="275" spans="1:8" x14ac:dyDescent="0.3">
      <c r="A275" s="46">
        <v>1</v>
      </c>
      <c r="B275" s="326" t="s">
        <v>1348</v>
      </c>
      <c r="C275" s="75"/>
      <c r="D275" s="75"/>
      <c r="E275" s="75"/>
      <c r="F275" s="5"/>
      <c r="G275" s="5"/>
      <c r="H275" s="75"/>
    </row>
    <row r="276" spans="1:8" ht="27.6" x14ac:dyDescent="0.3">
      <c r="A276" s="45">
        <v>1</v>
      </c>
      <c r="B276" s="45">
        <v>22100691</v>
      </c>
      <c r="C276" s="47" t="s">
        <v>1349</v>
      </c>
      <c r="D276" s="37">
        <v>36000000</v>
      </c>
      <c r="E276" s="25" t="s">
        <v>20</v>
      </c>
      <c r="F276" s="59">
        <v>0</v>
      </c>
      <c r="G276" s="59"/>
      <c r="H276" s="37"/>
    </row>
    <row r="277" spans="1:8" x14ac:dyDescent="0.3">
      <c r="A277" s="45">
        <v>2</v>
      </c>
      <c r="B277" s="45">
        <v>22100469</v>
      </c>
      <c r="C277" s="47" t="s">
        <v>1350</v>
      </c>
      <c r="D277" s="37">
        <v>7000000</v>
      </c>
      <c r="E277" s="37">
        <v>2000000</v>
      </c>
      <c r="F277" s="59">
        <v>5000000</v>
      </c>
      <c r="G277" s="59"/>
      <c r="H277" s="37"/>
    </row>
    <row r="278" spans="1:8" x14ac:dyDescent="0.3">
      <c r="A278" s="638" t="s">
        <v>1351</v>
      </c>
      <c r="B278" s="638"/>
      <c r="C278" s="638"/>
      <c r="D278" s="41">
        <f>SUM(D276:D277)</f>
        <v>43000000</v>
      </c>
      <c r="E278" s="41">
        <f>SUM(E276:E277)</f>
        <v>2000000</v>
      </c>
      <c r="F278" s="42">
        <f>SUM(F276:F277)</f>
        <v>5000000</v>
      </c>
      <c r="G278" s="42"/>
      <c r="H278" s="41"/>
    </row>
    <row r="279" spans="1:8" x14ac:dyDescent="0.3">
      <c r="A279" s="46">
        <v>2</v>
      </c>
      <c r="B279" s="35" t="s">
        <v>1997</v>
      </c>
      <c r="C279" s="12"/>
      <c r="D279" s="12"/>
      <c r="E279" s="12"/>
      <c r="F279" s="4"/>
      <c r="G279" s="4"/>
      <c r="H279" s="312"/>
    </row>
    <row r="280" spans="1:8" ht="41.4" x14ac:dyDescent="0.3">
      <c r="A280" s="45">
        <v>1</v>
      </c>
      <c r="B280" s="45">
        <v>22100418</v>
      </c>
      <c r="C280" s="47" t="s">
        <v>1998</v>
      </c>
      <c r="D280" s="37">
        <v>350000000</v>
      </c>
      <c r="E280" s="37">
        <v>237502500</v>
      </c>
      <c r="F280" s="59">
        <f>D280</f>
        <v>350000000</v>
      </c>
      <c r="G280" s="59"/>
      <c r="H280" s="37"/>
    </row>
    <row r="281" spans="1:8" x14ac:dyDescent="0.3">
      <c r="A281" s="638" t="s">
        <v>1999</v>
      </c>
      <c r="B281" s="638"/>
      <c r="C281" s="638"/>
      <c r="D281" s="41">
        <f>SUM(D280)</f>
        <v>350000000</v>
      </c>
      <c r="E281" s="41">
        <f>SUM(E280)</f>
        <v>237502500</v>
      </c>
      <c r="F281" s="42">
        <f>SUM(F280)</f>
        <v>350000000</v>
      </c>
      <c r="G281" s="42"/>
      <c r="H281" s="41"/>
    </row>
    <row r="282" spans="1:8" x14ac:dyDescent="0.3">
      <c r="A282" s="46">
        <v>3</v>
      </c>
      <c r="B282" s="35" t="s">
        <v>1850</v>
      </c>
      <c r="C282" s="12"/>
      <c r="D282" s="12"/>
      <c r="E282" s="12"/>
      <c r="F282" s="4"/>
      <c r="G282" s="4"/>
      <c r="H282" s="312"/>
    </row>
    <row r="283" spans="1:8" ht="27.6" x14ac:dyDescent="0.3">
      <c r="A283" s="45">
        <v>1</v>
      </c>
      <c r="B283" s="45">
        <v>22100265</v>
      </c>
      <c r="C283" s="47" t="s">
        <v>638</v>
      </c>
      <c r="D283" s="37">
        <v>10000000</v>
      </c>
      <c r="E283" s="462">
        <v>2000000</v>
      </c>
      <c r="F283" s="59">
        <v>6000000</v>
      </c>
      <c r="G283" s="59"/>
      <c r="H283" s="37"/>
    </row>
    <row r="284" spans="1:8" ht="27.6" x14ac:dyDescent="0.3">
      <c r="A284" s="45">
        <v>2</v>
      </c>
      <c r="B284" s="45">
        <v>22100419</v>
      </c>
      <c r="C284" s="47" t="s">
        <v>1851</v>
      </c>
      <c r="D284" s="37">
        <v>5000000</v>
      </c>
      <c r="E284" s="64" t="s">
        <v>20</v>
      </c>
      <c r="F284" s="59">
        <v>3000000</v>
      </c>
      <c r="G284" s="59"/>
      <c r="H284" s="37"/>
    </row>
    <row r="285" spans="1:8" x14ac:dyDescent="0.3">
      <c r="A285" s="45">
        <v>3</v>
      </c>
      <c r="B285" s="45">
        <v>22100420</v>
      </c>
      <c r="C285" s="47" t="s">
        <v>1852</v>
      </c>
      <c r="D285" s="37">
        <v>180000000</v>
      </c>
      <c r="E285" s="37">
        <v>61408828</v>
      </c>
      <c r="F285" s="59">
        <v>140000000</v>
      </c>
      <c r="G285" s="59"/>
      <c r="H285" s="37"/>
    </row>
    <row r="286" spans="1:8" x14ac:dyDescent="0.3">
      <c r="A286" s="45">
        <v>4</v>
      </c>
      <c r="B286" s="45">
        <v>22100422</v>
      </c>
      <c r="C286" s="47" t="s">
        <v>411</v>
      </c>
      <c r="D286" s="37">
        <v>5000000</v>
      </c>
      <c r="E286" s="64" t="s">
        <v>20</v>
      </c>
      <c r="F286" s="59">
        <v>0</v>
      </c>
      <c r="G286" s="59"/>
      <c r="H286" s="37"/>
    </row>
    <row r="287" spans="1:8" ht="41.4" x14ac:dyDescent="0.3">
      <c r="A287" s="45">
        <v>5</v>
      </c>
      <c r="B287" s="45">
        <v>22100423</v>
      </c>
      <c r="C287" s="47" t="s">
        <v>1853</v>
      </c>
      <c r="D287" s="37">
        <v>5000000</v>
      </c>
      <c r="E287" s="64" t="s">
        <v>20</v>
      </c>
      <c r="F287" s="59">
        <v>3000000</v>
      </c>
      <c r="G287" s="59"/>
      <c r="H287" s="37"/>
    </row>
    <row r="288" spans="1:8" ht="69" x14ac:dyDescent="0.3">
      <c r="A288" s="45">
        <v>6</v>
      </c>
      <c r="B288" s="45">
        <v>22100424</v>
      </c>
      <c r="C288" s="47" t="s">
        <v>1854</v>
      </c>
      <c r="D288" s="37">
        <v>5000000</v>
      </c>
      <c r="E288" s="64" t="s">
        <v>20</v>
      </c>
      <c r="F288" s="59">
        <v>5000000</v>
      </c>
      <c r="G288" s="59">
        <f>F288</f>
        <v>5000000</v>
      </c>
      <c r="H288" s="571" t="s">
        <v>3835</v>
      </c>
    </row>
    <row r="289" spans="1:8" ht="27.6" x14ac:dyDescent="0.3">
      <c r="A289" s="45">
        <v>7</v>
      </c>
      <c r="B289" s="45">
        <v>22100426</v>
      </c>
      <c r="C289" s="47" t="s">
        <v>1855</v>
      </c>
      <c r="D289" s="37">
        <v>1000000</v>
      </c>
      <c r="E289" s="64" t="s">
        <v>20</v>
      </c>
      <c r="F289" s="59">
        <v>1000000</v>
      </c>
      <c r="G289" s="59"/>
      <c r="H289" s="37"/>
    </row>
    <row r="290" spans="1:8" x14ac:dyDescent="0.3">
      <c r="A290" s="45">
        <v>8</v>
      </c>
      <c r="B290" s="45">
        <v>22100427</v>
      </c>
      <c r="C290" s="67" t="s">
        <v>1856</v>
      </c>
      <c r="D290" s="37">
        <v>35000000</v>
      </c>
      <c r="E290" s="64" t="s">
        <v>20</v>
      </c>
      <c r="F290" s="185">
        <v>25000000</v>
      </c>
      <c r="G290" s="185"/>
      <c r="H290" s="37"/>
    </row>
    <row r="291" spans="1:8" x14ac:dyDescent="0.3">
      <c r="A291" s="638" t="s">
        <v>1857</v>
      </c>
      <c r="B291" s="638"/>
      <c r="C291" s="638"/>
      <c r="D291" s="41">
        <f>SUM(D283:D290)</f>
        <v>246000000</v>
      </c>
      <c r="E291" s="41">
        <f>SUM(E283:E290)</f>
        <v>63408828</v>
      </c>
      <c r="F291" s="42">
        <f>SUM(F283:F290)</f>
        <v>183000000</v>
      </c>
      <c r="G291" s="42">
        <f>SUM(G283:G290)</f>
        <v>5000000</v>
      </c>
      <c r="H291" s="41"/>
    </row>
    <row r="292" spans="1:8" x14ac:dyDescent="0.3">
      <c r="A292" s="46">
        <v>4</v>
      </c>
      <c r="B292" s="35" t="s">
        <v>2200</v>
      </c>
      <c r="C292" s="12"/>
      <c r="D292" s="12"/>
      <c r="E292" s="12"/>
      <c r="F292" s="4"/>
      <c r="G292" s="4"/>
      <c r="H292" s="312"/>
    </row>
    <row r="293" spans="1:8" ht="55.2" x14ac:dyDescent="0.3">
      <c r="A293" s="45">
        <v>1</v>
      </c>
      <c r="B293" s="45">
        <v>22100468</v>
      </c>
      <c r="C293" s="47" t="s">
        <v>2201</v>
      </c>
      <c r="D293" s="37">
        <v>8000000</v>
      </c>
      <c r="E293" s="64" t="s">
        <v>20</v>
      </c>
      <c r="F293" s="59">
        <v>8000000</v>
      </c>
      <c r="G293" s="59">
        <f>F293</f>
        <v>8000000</v>
      </c>
      <c r="H293" s="571" t="s">
        <v>3836</v>
      </c>
    </row>
    <row r="294" spans="1:8" ht="29.25" customHeight="1" x14ac:dyDescent="0.3">
      <c r="A294" s="638" t="s">
        <v>2202</v>
      </c>
      <c r="B294" s="638"/>
      <c r="C294" s="638"/>
      <c r="D294" s="41">
        <f>SUM(D293)</f>
        <v>8000000</v>
      </c>
      <c r="E294" s="42">
        <f>SUM(E293)</f>
        <v>0</v>
      </c>
      <c r="F294" s="42">
        <f>SUM(F293)</f>
        <v>8000000</v>
      </c>
      <c r="G294" s="42">
        <f>SUM(G293)</f>
        <v>8000000</v>
      </c>
      <c r="H294" s="582"/>
    </row>
    <row r="295" spans="1:8" x14ac:dyDescent="0.3">
      <c r="A295" s="46">
        <v>5</v>
      </c>
      <c r="B295" s="35" t="s">
        <v>1569</v>
      </c>
      <c r="C295" s="12"/>
      <c r="D295" s="12"/>
      <c r="E295" s="12"/>
      <c r="F295" s="4"/>
      <c r="G295" s="4"/>
      <c r="H295" s="583"/>
    </row>
    <row r="296" spans="1:8" ht="82.8" x14ac:dyDescent="0.3">
      <c r="A296" s="45">
        <v>1</v>
      </c>
      <c r="B296" s="45">
        <v>22100251</v>
      </c>
      <c r="C296" s="47" t="s">
        <v>12</v>
      </c>
      <c r="D296" s="37">
        <v>30000000</v>
      </c>
      <c r="E296" s="25" t="s">
        <v>20</v>
      </c>
      <c r="F296" s="59">
        <v>15000000</v>
      </c>
      <c r="G296" s="59">
        <f>F296</f>
        <v>15000000</v>
      </c>
      <c r="H296" s="571" t="s">
        <v>3857</v>
      </c>
    </row>
    <row r="297" spans="1:8" ht="29.25" customHeight="1" x14ac:dyDescent="0.3">
      <c r="A297" s="638" t="s">
        <v>1570</v>
      </c>
      <c r="B297" s="638"/>
      <c r="C297" s="638"/>
      <c r="D297" s="41">
        <f>SUM(D296)</f>
        <v>30000000</v>
      </c>
      <c r="E297" s="42">
        <f>SUM(E296)</f>
        <v>0</v>
      </c>
      <c r="F297" s="42">
        <f>SUM(F296)</f>
        <v>15000000</v>
      </c>
      <c r="G297" s="42">
        <f>SUM(G296)</f>
        <v>15000000</v>
      </c>
      <c r="H297" s="41"/>
    </row>
    <row r="298" spans="1:8" x14ac:dyDescent="0.3">
      <c r="A298" s="46">
        <v>6</v>
      </c>
      <c r="B298" s="35" t="s">
        <v>1479</v>
      </c>
      <c r="C298" s="12"/>
      <c r="D298" s="12"/>
      <c r="E298" s="12"/>
      <c r="F298" s="4"/>
      <c r="G298" s="4"/>
      <c r="H298" s="36"/>
    </row>
    <row r="299" spans="1:8" x14ac:dyDescent="0.3">
      <c r="A299" s="45">
        <v>1</v>
      </c>
      <c r="B299" s="45">
        <v>22100252</v>
      </c>
      <c r="C299" s="47" t="s">
        <v>1480</v>
      </c>
      <c r="D299" s="37">
        <v>1000000</v>
      </c>
      <c r="E299" s="25" t="s">
        <v>20</v>
      </c>
      <c r="F299" s="59">
        <v>1000000</v>
      </c>
      <c r="G299" s="59"/>
      <c r="H299" s="37"/>
    </row>
    <row r="300" spans="1:8" x14ac:dyDescent="0.3">
      <c r="A300" s="45">
        <v>2</v>
      </c>
      <c r="B300" s="45">
        <v>22100262</v>
      </c>
      <c r="C300" s="47" t="s">
        <v>281</v>
      </c>
      <c r="D300" s="37">
        <v>2400000</v>
      </c>
      <c r="E300" s="25" t="s">
        <v>20</v>
      </c>
      <c r="F300" s="59">
        <v>1000000</v>
      </c>
      <c r="G300" s="59"/>
      <c r="H300" s="37"/>
    </row>
    <row r="301" spans="1:8" x14ac:dyDescent="0.3">
      <c r="A301" s="45">
        <v>3</v>
      </c>
      <c r="B301" s="45">
        <v>22100389</v>
      </c>
      <c r="C301" s="47" t="s">
        <v>713</v>
      </c>
      <c r="D301" s="37">
        <v>2000000</v>
      </c>
      <c r="E301" s="37">
        <v>1439000</v>
      </c>
      <c r="F301" s="59">
        <v>2000000</v>
      </c>
      <c r="G301" s="59"/>
      <c r="H301" s="37"/>
    </row>
    <row r="302" spans="1:8" x14ac:dyDescent="0.3">
      <c r="A302" s="45">
        <v>4</v>
      </c>
      <c r="B302" s="45">
        <v>22100633</v>
      </c>
      <c r="C302" s="47" t="s">
        <v>1481</v>
      </c>
      <c r="D302" s="37">
        <v>1000000</v>
      </c>
      <c r="E302" s="25" t="s">
        <v>20</v>
      </c>
      <c r="F302" s="59">
        <v>1000000</v>
      </c>
      <c r="G302" s="59"/>
      <c r="H302" s="37"/>
    </row>
    <row r="303" spans="1:8" ht="28.5" customHeight="1" x14ac:dyDescent="0.3">
      <c r="A303" s="638" t="s">
        <v>1482</v>
      </c>
      <c r="B303" s="638"/>
      <c r="C303" s="638"/>
      <c r="D303" s="41">
        <f>SUM(D299:D302)</f>
        <v>6400000</v>
      </c>
      <c r="E303" s="41">
        <f>SUM(E299:E302)</f>
        <v>1439000</v>
      </c>
      <c r="F303" s="42">
        <f>SUM(F299:F302)</f>
        <v>5000000</v>
      </c>
      <c r="G303" s="42"/>
      <c r="H303" s="41"/>
    </row>
    <row r="304" spans="1:8" x14ac:dyDescent="0.3">
      <c r="A304" s="46">
        <v>7</v>
      </c>
      <c r="B304" s="326" t="s">
        <v>1753</v>
      </c>
      <c r="C304" s="75"/>
      <c r="D304" s="75"/>
      <c r="E304" s="75"/>
      <c r="F304" s="5"/>
      <c r="G304" s="5"/>
      <c r="H304" s="75"/>
    </row>
    <row r="305" spans="1:8" x14ac:dyDescent="0.3">
      <c r="A305" s="45">
        <v>1</v>
      </c>
      <c r="B305" s="45">
        <v>22100638</v>
      </c>
      <c r="C305" s="47" t="s">
        <v>1754</v>
      </c>
      <c r="D305" s="37">
        <v>16000000</v>
      </c>
      <c r="E305" s="25" t="s">
        <v>20</v>
      </c>
      <c r="F305" s="59">
        <v>10000000</v>
      </c>
      <c r="G305" s="59"/>
      <c r="H305" s="37"/>
    </row>
    <row r="306" spans="1:8" x14ac:dyDescent="0.3">
      <c r="A306" s="638" t="s">
        <v>1755</v>
      </c>
      <c r="B306" s="638"/>
      <c r="C306" s="638"/>
      <c r="D306" s="41">
        <f>SUM(D305)</f>
        <v>16000000</v>
      </c>
      <c r="E306" s="42">
        <f>SUM(E305)</f>
        <v>0</v>
      </c>
      <c r="F306" s="42">
        <f>SUM(F305)</f>
        <v>10000000</v>
      </c>
      <c r="G306" s="42">
        <f>SUM(G305)</f>
        <v>0</v>
      </c>
      <c r="H306" s="41"/>
    </row>
    <row r="307" spans="1:8" ht="15.6" x14ac:dyDescent="0.3">
      <c r="A307" s="684" t="s">
        <v>3486</v>
      </c>
      <c r="B307" s="684"/>
      <c r="C307" s="684"/>
      <c r="D307" s="420">
        <f>D306+D303+D297+D294+D281+D278+D291</f>
        <v>699400000</v>
      </c>
      <c r="E307" s="420">
        <f>E306+E303+E297+E294+E281+E278+E291</f>
        <v>304350328</v>
      </c>
      <c r="F307" s="420">
        <f>F306+F303+F297+F294+F281+F278+F291</f>
        <v>576000000</v>
      </c>
      <c r="G307" s="420">
        <f>G306+G303+G297+G294+G281+G278+G291</f>
        <v>28000000</v>
      </c>
      <c r="H307" s="421"/>
    </row>
    <row r="308" spans="1:8" ht="15.6" x14ac:dyDescent="0.3">
      <c r="A308" s="13">
        <v>8</v>
      </c>
      <c r="B308" s="690" t="s">
        <v>3464</v>
      </c>
      <c r="C308" s="691"/>
      <c r="D308" s="691"/>
      <c r="E308" s="691"/>
      <c r="F308" s="691"/>
      <c r="G308" s="691"/>
      <c r="H308" s="692"/>
    </row>
    <row r="309" spans="1:8" x14ac:dyDescent="0.3">
      <c r="A309" s="46">
        <v>1</v>
      </c>
      <c r="B309" s="326" t="s">
        <v>1007</v>
      </c>
      <c r="C309" s="75"/>
      <c r="D309" s="75"/>
      <c r="E309" s="75"/>
      <c r="F309" s="5"/>
      <c r="G309" s="5"/>
      <c r="H309" s="75"/>
    </row>
    <row r="310" spans="1:8" x14ac:dyDescent="0.3">
      <c r="A310" s="45">
        <v>1</v>
      </c>
      <c r="B310" s="45">
        <v>22100367</v>
      </c>
      <c r="C310" s="47" t="s">
        <v>1008</v>
      </c>
      <c r="D310" s="37">
        <v>5000000</v>
      </c>
      <c r="E310" s="25" t="s">
        <v>20</v>
      </c>
      <c r="F310" s="59">
        <v>2500000</v>
      </c>
      <c r="G310" s="59"/>
      <c r="H310" s="37"/>
    </row>
    <row r="311" spans="1:8" ht="55.2" x14ac:dyDescent="0.3">
      <c r="A311" s="45">
        <v>2</v>
      </c>
      <c r="B311" s="45">
        <v>22100596</v>
      </c>
      <c r="C311" s="47" t="s">
        <v>1009</v>
      </c>
      <c r="D311" s="37">
        <v>15500000</v>
      </c>
      <c r="E311" s="55">
        <v>965000</v>
      </c>
      <c r="F311" s="59">
        <v>5500000</v>
      </c>
      <c r="G311" s="59"/>
      <c r="H311" s="37"/>
    </row>
    <row r="312" spans="1:8" x14ac:dyDescent="0.3">
      <c r="A312" s="45">
        <v>3</v>
      </c>
      <c r="B312" s="45">
        <v>22100597</v>
      </c>
      <c r="C312" s="47" t="s">
        <v>1010</v>
      </c>
      <c r="D312" s="37">
        <v>51000000</v>
      </c>
      <c r="E312" s="55">
        <v>7500000</v>
      </c>
      <c r="F312" s="59">
        <v>25000000</v>
      </c>
      <c r="G312" s="59"/>
      <c r="H312" s="37"/>
    </row>
    <row r="313" spans="1:8" x14ac:dyDescent="0.3">
      <c r="A313" s="45">
        <v>4</v>
      </c>
      <c r="B313" s="45">
        <v>22100262</v>
      </c>
      <c r="C313" s="47" t="s">
        <v>281</v>
      </c>
      <c r="D313" s="37">
        <v>6000000</v>
      </c>
      <c r="E313" s="25" t="s">
        <v>20</v>
      </c>
      <c r="F313" s="59">
        <v>2000000</v>
      </c>
      <c r="G313" s="59"/>
      <c r="H313" s="37"/>
    </row>
    <row r="314" spans="1:8" x14ac:dyDescent="0.3">
      <c r="A314" s="45">
        <v>5</v>
      </c>
      <c r="B314" s="45">
        <v>22100263</v>
      </c>
      <c r="C314" s="47" t="s">
        <v>1011</v>
      </c>
      <c r="D314" s="37">
        <v>2500000</v>
      </c>
      <c r="E314" s="25" t="s">
        <v>20</v>
      </c>
      <c r="F314" s="59">
        <v>2500000</v>
      </c>
      <c r="G314" s="59"/>
      <c r="H314" s="37"/>
    </row>
    <row r="315" spans="1:8" x14ac:dyDescent="0.3">
      <c r="A315" s="638" t="s">
        <v>1012</v>
      </c>
      <c r="B315" s="638"/>
      <c r="C315" s="638"/>
      <c r="D315" s="41">
        <f>SUM(D310:D314)</f>
        <v>80000000</v>
      </c>
      <c r="E315" s="41">
        <f>SUM(E310:E314)</f>
        <v>8465000</v>
      </c>
      <c r="F315" s="42">
        <f>SUM(F310:F314)</f>
        <v>37500000</v>
      </c>
      <c r="G315" s="42">
        <f>SUM(G310:G314)</f>
        <v>0</v>
      </c>
      <c r="H315" s="41"/>
    </row>
    <row r="316" spans="1:8" x14ac:dyDescent="0.3">
      <c r="A316" s="46">
        <v>2</v>
      </c>
      <c r="B316" s="35" t="s">
        <v>2365</v>
      </c>
      <c r="C316" s="12"/>
      <c r="D316" s="12"/>
      <c r="E316" s="12"/>
      <c r="F316" s="12"/>
      <c r="G316" s="12"/>
      <c r="H316" s="312"/>
    </row>
    <row r="317" spans="1:8" ht="55.2" x14ac:dyDescent="0.3">
      <c r="A317" s="45">
        <v>1</v>
      </c>
      <c r="B317" s="45">
        <v>22100598</v>
      </c>
      <c r="C317" s="47" t="s">
        <v>3245</v>
      </c>
      <c r="D317" s="37">
        <v>9000000</v>
      </c>
      <c r="E317" s="37">
        <v>2524000</v>
      </c>
      <c r="F317" s="37">
        <v>12000000</v>
      </c>
      <c r="G317" s="37">
        <f>F317</f>
        <v>12000000</v>
      </c>
      <c r="H317" s="571" t="s">
        <v>3836</v>
      </c>
    </row>
    <row r="318" spans="1:8" x14ac:dyDescent="0.3">
      <c r="A318" s="45">
        <v>2</v>
      </c>
      <c r="B318" s="45">
        <v>22100263</v>
      </c>
      <c r="C318" s="47" t="s">
        <v>1011</v>
      </c>
      <c r="D318" s="37">
        <v>10000000</v>
      </c>
      <c r="E318" s="37">
        <v>1372000</v>
      </c>
      <c r="F318" s="37">
        <v>11000000</v>
      </c>
      <c r="G318" s="37"/>
      <c r="H318" s="37"/>
    </row>
    <row r="319" spans="1:8" x14ac:dyDescent="0.3">
      <c r="A319" s="45">
        <v>3</v>
      </c>
      <c r="B319" s="45">
        <v>22100262</v>
      </c>
      <c r="C319" s="47" t="s">
        <v>281</v>
      </c>
      <c r="D319" s="37">
        <v>5400000</v>
      </c>
      <c r="E319" s="25" t="s">
        <v>20</v>
      </c>
      <c r="F319" s="37">
        <v>0</v>
      </c>
      <c r="G319" s="37"/>
      <c r="H319" s="37"/>
    </row>
    <row r="320" spans="1:8" ht="55.2" x14ac:dyDescent="0.3">
      <c r="A320" s="45">
        <v>4</v>
      </c>
      <c r="B320" s="45">
        <v>22100596</v>
      </c>
      <c r="C320" s="47" t="s">
        <v>1009</v>
      </c>
      <c r="D320" s="37">
        <v>2000000</v>
      </c>
      <c r="E320" s="25" t="s">
        <v>20</v>
      </c>
      <c r="F320" s="37">
        <v>2000000</v>
      </c>
      <c r="G320" s="37"/>
      <c r="H320" s="37"/>
    </row>
    <row r="321" spans="1:8" x14ac:dyDescent="0.3">
      <c r="A321" s="45">
        <v>5</v>
      </c>
      <c r="B321" s="45">
        <v>22100599</v>
      </c>
      <c r="C321" s="47" t="s">
        <v>3246</v>
      </c>
      <c r="D321" s="37">
        <v>5000000</v>
      </c>
      <c r="E321" s="25" t="s">
        <v>20</v>
      </c>
      <c r="F321" s="37">
        <v>3000000</v>
      </c>
      <c r="G321" s="37"/>
      <c r="H321" s="37"/>
    </row>
    <row r="322" spans="1:8" x14ac:dyDescent="0.3">
      <c r="A322" s="65">
        <v>6</v>
      </c>
      <c r="B322" s="65">
        <v>22100601</v>
      </c>
      <c r="C322" s="67" t="s">
        <v>3247</v>
      </c>
      <c r="D322" s="68">
        <v>8000000</v>
      </c>
      <c r="E322" s="68">
        <v>7346000</v>
      </c>
      <c r="F322" s="68">
        <v>9000000</v>
      </c>
      <c r="G322" s="68"/>
      <c r="H322" s="68"/>
    </row>
    <row r="323" spans="1:8" x14ac:dyDescent="0.3">
      <c r="A323" s="638" t="s">
        <v>2366</v>
      </c>
      <c r="B323" s="638"/>
      <c r="C323" s="638"/>
      <c r="D323" s="41">
        <f>SUM(D317:D322)</f>
        <v>39400000</v>
      </c>
      <c r="E323" s="41">
        <f>SUM(E317:E322)</f>
        <v>11242000</v>
      </c>
      <c r="F323" s="41">
        <f>SUM(F317:F322)</f>
        <v>37000000</v>
      </c>
      <c r="G323" s="41">
        <f>SUM(G317:G322)</f>
        <v>12000000</v>
      </c>
      <c r="H323" s="41"/>
    </row>
    <row r="324" spans="1:8" ht="26.25" customHeight="1" x14ac:dyDescent="0.3">
      <c r="A324" s="684" t="s">
        <v>3487</v>
      </c>
      <c r="B324" s="684"/>
      <c r="C324" s="684"/>
      <c r="D324" s="422">
        <f>D323+D315</f>
        <v>119400000</v>
      </c>
      <c r="E324" s="422">
        <f>E323+E315</f>
        <v>19707000</v>
      </c>
      <c r="F324" s="422">
        <f>F323+F315</f>
        <v>74500000</v>
      </c>
      <c r="G324" s="422">
        <f>G323+G315</f>
        <v>12000000</v>
      </c>
      <c r="H324" s="423"/>
    </row>
    <row r="325" spans="1:8" ht="15.6" x14ac:dyDescent="0.3">
      <c r="A325" s="13">
        <v>9</v>
      </c>
      <c r="B325" s="690" t="s">
        <v>3465</v>
      </c>
      <c r="C325" s="691"/>
      <c r="D325" s="691"/>
      <c r="E325" s="691"/>
      <c r="F325" s="691"/>
      <c r="G325" s="691"/>
      <c r="H325" s="692"/>
    </row>
    <row r="326" spans="1:8" x14ac:dyDescent="0.3">
      <c r="A326" s="421"/>
      <c r="B326" s="421"/>
      <c r="C326" s="421"/>
      <c r="D326" s="421"/>
      <c r="E326" s="421"/>
      <c r="F326" s="421"/>
      <c r="G326" s="421"/>
      <c r="H326" s="421"/>
    </row>
    <row r="327" spans="1:8" ht="15.6" x14ac:dyDescent="0.3">
      <c r="A327" s="13">
        <v>10</v>
      </c>
      <c r="B327" s="693" t="s">
        <v>3473</v>
      </c>
      <c r="C327" s="694"/>
      <c r="D327" s="694"/>
      <c r="E327" s="694"/>
      <c r="F327" s="694"/>
      <c r="G327" s="694"/>
      <c r="H327" s="695"/>
    </row>
    <row r="328" spans="1:8" x14ac:dyDescent="0.3">
      <c r="A328" s="46">
        <v>1</v>
      </c>
      <c r="B328" s="309" t="s">
        <v>1312</v>
      </c>
      <c r="C328" s="310"/>
      <c r="D328" s="310"/>
      <c r="E328" s="310"/>
      <c r="F328" s="311"/>
      <c r="G328" s="311"/>
      <c r="H328" s="312"/>
    </row>
    <row r="329" spans="1:8" x14ac:dyDescent="0.3">
      <c r="A329" s="45">
        <v>1</v>
      </c>
      <c r="B329" s="313">
        <v>22100287</v>
      </c>
      <c r="C329" s="314" t="s">
        <v>410</v>
      </c>
      <c r="D329" s="315">
        <v>26400000</v>
      </c>
      <c r="E329" s="315">
        <v>19248190.710000001</v>
      </c>
      <c r="F329" s="316">
        <v>23000000</v>
      </c>
      <c r="G329" s="316"/>
      <c r="H329" s="315"/>
    </row>
    <row r="330" spans="1:8" x14ac:dyDescent="0.3">
      <c r="A330" s="45">
        <v>2</v>
      </c>
      <c r="B330" s="45">
        <v>22100470</v>
      </c>
      <c r="C330" s="47" t="s">
        <v>412</v>
      </c>
      <c r="D330" s="37">
        <v>9000000</v>
      </c>
      <c r="E330" s="40">
        <v>0</v>
      </c>
      <c r="F330" s="59">
        <v>9000000</v>
      </c>
      <c r="G330" s="59"/>
      <c r="H330" s="37"/>
    </row>
    <row r="331" spans="1:8" x14ac:dyDescent="0.3">
      <c r="A331" s="45">
        <v>3</v>
      </c>
      <c r="B331" s="45">
        <v>22100475</v>
      </c>
      <c r="C331" s="47" t="s">
        <v>1313</v>
      </c>
      <c r="D331" s="37">
        <v>9600000</v>
      </c>
      <c r="E331" s="37">
        <v>1930000</v>
      </c>
      <c r="F331" s="59">
        <v>8600000</v>
      </c>
      <c r="G331" s="59"/>
      <c r="H331" s="37"/>
    </row>
    <row r="332" spans="1:8" ht="27.6" x14ac:dyDescent="0.3">
      <c r="A332" s="45">
        <v>4</v>
      </c>
      <c r="B332" s="45">
        <v>22100692</v>
      </c>
      <c r="C332" s="47" t="s">
        <v>1314</v>
      </c>
      <c r="D332" s="37">
        <v>10000000</v>
      </c>
      <c r="E332" s="40">
        <v>0</v>
      </c>
      <c r="F332" s="59">
        <v>3000000</v>
      </c>
      <c r="G332" s="59"/>
      <c r="H332" s="37"/>
    </row>
    <row r="333" spans="1:8" x14ac:dyDescent="0.3">
      <c r="A333" s="638" t="s">
        <v>1315</v>
      </c>
      <c r="B333" s="638"/>
      <c r="C333" s="638"/>
      <c r="D333" s="41">
        <f>SUM(D329:D332)</f>
        <v>55000000</v>
      </c>
      <c r="E333" s="41">
        <f>SUM(E329:E332)</f>
        <v>21178190.710000001</v>
      </c>
      <c r="F333" s="42">
        <f>SUM(F329:F332)</f>
        <v>43600000</v>
      </c>
      <c r="G333" s="42">
        <f>SUM(G329:G332)</f>
        <v>0</v>
      </c>
      <c r="H333" s="41"/>
    </row>
    <row r="334" spans="1:8" x14ac:dyDescent="0.3">
      <c r="A334" s="46">
        <v>2</v>
      </c>
      <c r="B334" s="35" t="s">
        <v>2790</v>
      </c>
      <c r="C334" s="71"/>
      <c r="D334" s="72"/>
      <c r="E334" s="72"/>
      <c r="F334" s="73"/>
      <c r="G334" s="73"/>
      <c r="H334" s="317"/>
    </row>
    <row r="335" spans="1:8" ht="27.6" x14ac:dyDescent="0.3">
      <c r="A335" s="45">
        <v>1</v>
      </c>
      <c r="B335" s="45">
        <v>22100649</v>
      </c>
      <c r="C335" s="47" t="s">
        <v>3331</v>
      </c>
      <c r="D335" s="37">
        <v>10000000</v>
      </c>
      <c r="E335" s="37">
        <v>5000000</v>
      </c>
      <c r="F335" s="37">
        <v>10000000</v>
      </c>
      <c r="G335" s="37"/>
      <c r="H335" s="37"/>
    </row>
    <row r="336" spans="1:8" x14ac:dyDescent="0.3">
      <c r="A336" s="45">
        <v>2</v>
      </c>
      <c r="B336" s="45">
        <v>22100479</v>
      </c>
      <c r="C336" s="47" t="s">
        <v>416</v>
      </c>
      <c r="D336" s="37">
        <v>10500000</v>
      </c>
      <c r="E336" s="37">
        <v>10000000</v>
      </c>
      <c r="F336" s="37">
        <v>10500000</v>
      </c>
      <c r="G336" s="37"/>
      <c r="H336" s="37"/>
    </row>
    <row r="337" spans="1:8" x14ac:dyDescent="0.3">
      <c r="A337" s="45">
        <v>3</v>
      </c>
      <c r="B337" s="45">
        <v>22100475</v>
      </c>
      <c r="C337" s="47" t="s">
        <v>1313</v>
      </c>
      <c r="D337" s="37">
        <v>2000000</v>
      </c>
      <c r="E337" s="64" t="s">
        <v>20</v>
      </c>
      <c r="F337" s="37">
        <v>2000000</v>
      </c>
      <c r="G337" s="37"/>
      <c r="H337" s="37"/>
    </row>
    <row r="338" spans="1:8" ht="27.6" x14ac:dyDescent="0.3">
      <c r="A338" s="45">
        <v>4</v>
      </c>
      <c r="B338" s="45">
        <v>22100474</v>
      </c>
      <c r="C338" s="47" t="s">
        <v>3332</v>
      </c>
      <c r="D338" s="37">
        <v>3000000</v>
      </c>
      <c r="E338" s="37">
        <v>3000000</v>
      </c>
      <c r="F338" s="37">
        <v>3000000</v>
      </c>
      <c r="G338" s="37"/>
      <c r="H338" s="40"/>
    </row>
    <row r="339" spans="1:8" x14ac:dyDescent="0.3">
      <c r="A339" s="45">
        <v>5</v>
      </c>
      <c r="B339" s="45">
        <v>22100472</v>
      </c>
      <c r="C339" s="47" t="s">
        <v>3333</v>
      </c>
      <c r="D339" s="37">
        <v>21000000</v>
      </c>
      <c r="E339" s="64" t="s">
        <v>20</v>
      </c>
      <c r="F339" s="37">
        <v>21000000</v>
      </c>
      <c r="G339" s="37"/>
      <c r="H339" s="37"/>
    </row>
    <row r="340" spans="1:8" x14ac:dyDescent="0.3">
      <c r="A340" s="45">
        <v>6</v>
      </c>
      <c r="B340" s="45">
        <v>22100471</v>
      </c>
      <c r="C340" s="47" t="s">
        <v>413</v>
      </c>
      <c r="D340" s="37">
        <v>3000000</v>
      </c>
      <c r="E340" s="64" t="s">
        <v>20</v>
      </c>
      <c r="F340" s="37">
        <v>3000000</v>
      </c>
      <c r="G340" s="37"/>
      <c r="H340" s="37"/>
    </row>
    <row r="341" spans="1:8" x14ac:dyDescent="0.3">
      <c r="A341" s="45">
        <v>7</v>
      </c>
      <c r="B341" s="45">
        <v>22100470</v>
      </c>
      <c r="C341" s="47" t="s">
        <v>412</v>
      </c>
      <c r="D341" s="37">
        <v>5000000</v>
      </c>
      <c r="E341" s="64" t="s">
        <v>20</v>
      </c>
      <c r="F341" s="37">
        <v>5000000</v>
      </c>
      <c r="G341" s="37"/>
      <c r="H341" s="37"/>
    </row>
    <row r="342" spans="1:8" x14ac:dyDescent="0.3">
      <c r="A342" s="45">
        <v>8</v>
      </c>
      <c r="B342" s="45">
        <v>22100422</v>
      </c>
      <c r="C342" s="47" t="s">
        <v>411</v>
      </c>
      <c r="D342" s="37">
        <v>20000000</v>
      </c>
      <c r="E342" s="64" t="s">
        <v>20</v>
      </c>
      <c r="F342" s="37">
        <v>5000000</v>
      </c>
      <c r="G342" s="37"/>
      <c r="H342" s="37"/>
    </row>
    <row r="343" spans="1:8" ht="27.6" x14ac:dyDescent="0.3">
      <c r="A343" s="45">
        <v>9</v>
      </c>
      <c r="B343" s="45">
        <v>22100387</v>
      </c>
      <c r="C343" s="47" t="s">
        <v>1085</v>
      </c>
      <c r="D343" s="37">
        <v>3000000</v>
      </c>
      <c r="E343" s="64" t="s">
        <v>20</v>
      </c>
      <c r="F343" s="37">
        <v>3000000</v>
      </c>
      <c r="G343" s="37"/>
      <c r="H343" s="37"/>
    </row>
    <row r="344" spans="1:8" x14ac:dyDescent="0.3">
      <c r="A344" s="45">
        <v>10</v>
      </c>
      <c r="B344" s="45">
        <v>22100379</v>
      </c>
      <c r="C344" s="47" t="s">
        <v>1104</v>
      </c>
      <c r="D344" s="37">
        <v>40000000</v>
      </c>
      <c r="E344" s="37">
        <v>16666669</v>
      </c>
      <c r="F344" s="37">
        <v>25000000</v>
      </c>
      <c r="G344" s="37"/>
      <c r="H344" s="37"/>
    </row>
    <row r="345" spans="1:8" x14ac:dyDescent="0.3">
      <c r="A345" s="45">
        <v>11</v>
      </c>
      <c r="B345" s="45">
        <v>22100287</v>
      </c>
      <c r="C345" s="47" t="s">
        <v>410</v>
      </c>
      <c r="D345" s="37">
        <v>45000000</v>
      </c>
      <c r="E345" s="64" t="s">
        <v>20</v>
      </c>
      <c r="F345" s="37">
        <v>45000000</v>
      </c>
      <c r="G345" s="37"/>
      <c r="H345" s="37"/>
    </row>
    <row r="346" spans="1:8" x14ac:dyDescent="0.3">
      <c r="A346" s="45">
        <v>12</v>
      </c>
      <c r="B346" s="45">
        <v>22100679</v>
      </c>
      <c r="C346" s="47" t="s">
        <v>3334</v>
      </c>
      <c r="D346" s="37">
        <v>2000000</v>
      </c>
      <c r="E346" s="64" t="s">
        <v>20</v>
      </c>
      <c r="F346" s="37">
        <v>2000000</v>
      </c>
      <c r="G346" s="37"/>
      <c r="H346" s="37"/>
    </row>
    <row r="347" spans="1:8" x14ac:dyDescent="0.3">
      <c r="A347" s="45">
        <v>13</v>
      </c>
      <c r="B347" s="45">
        <v>22100235</v>
      </c>
      <c r="C347" s="47" t="s">
        <v>417</v>
      </c>
      <c r="D347" s="37">
        <v>35500000</v>
      </c>
      <c r="E347" s="37">
        <v>10000000</v>
      </c>
      <c r="F347" s="37">
        <v>35500000</v>
      </c>
      <c r="G347" s="37"/>
      <c r="H347" s="37"/>
    </row>
    <row r="348" spans="1:8" ht="27.6" x14ac:dyDescent="0.3">
      <c r="A348" s="45">
        <v>14</v>
      </c>
      <c r="B348" s="45">
        <v>22100473</v>
      </c>
      <c r="C348" s="47" t="s">
        <v>3335</v>
      </c>
      <c r="D348" s="37">
        <v>10000000</v>
      </c>
      <c r="E348" s="64" t="s">
        <v>20</v>
      </c>
      <c r="F348" s="37">
        <v>10000000</v>
      </c>
      <c r="G348" s="37"/>
      <c r="H348" s="37"/>
    </row>
    <row r="349" spans="1:8" ht="55.2" x14ac:dyDescent="0.3">
      <c r="A349" s="45">
        <v>15</v>
      </c>
      <c r="B349" s="45">
        <v>22100699</v>
      </c>
      <c r="C349" s="47" t="s">
        <v>3709</v>
      </c>
      <c r="D349" s="37">
        <v>0</v>
      </c>
      <c r="E349" s="64">
        <v>0</v>
      </c>
      <c r="F349" s="37">
        <v>1220000</v>
      </c>
      <c r="G349" s="37">
        <f>F349</f>
        <v>1220000</v>
      </c>
      <c r="H349" s="571" t="s">
        <v>3858</v>
      </c>
    </row>
    <row r="350" spans="1:8" x14ac:dyDescent="0.3">
      <c r="A350" s="638" t="s">
        <v>2819</v>
      </c>
      <c r="B350" s="638"/>
      <c r="C350" s="638"/>
      <c r="D350" s="41">
        <f>SUM(D335:D349)</f>
        <v>210000000</v>
      </c>
      <c r="E350" s="41">
        <f>SUM(E335:E348)</f>
        <v>44666669</v>
      </c>
      <c r="F350" s="41">
        <f>SUM(F335:F349)</f>
        <v>181220000</v>
      </c>
      <c r="G350" s="41">
        <f>SUM(G335:G349)</f>
        <v>1220000</v>
      </c>
      <c r="H350" s="41"/>
    </row>
    <row r="351" spans="1:8" x14ac:dyDescent="0.3">
      <c r="A351" s="13">
        <v>3</v>
      </c>
      <c r="B351" s="35" t="s">
        <v>409</v>
      </c>
      <c r="C351" s="12"/>
      <c r="D351" s="12"/>
      <c r="E351" s="12"/>
      <c r="F351" s="4"/>
      <c r="G351" s="4"/>
      <c r="H351" s="36"/>
    </row>
    <row r="352" spans="1:8" x14ac:dyDescent="0.3">
      <c r="A352" s="45">
        <v>1</v>
      </c>
      <c r="B352" s="45">
        <v>22100287</v>
      </c>
      <c r="C352" s="47" t="s">
        <v>3712</v>
      </c>
      <c r="D352" s="37">
        <v>11000000</v>
      </c>
      <c r="E352" s="55">
        <v>9000000</v>
      </c>
      <c r="F352" s="26">
        <v>9000000</v>
      </c>
      <c r="G352" s="26"/>
      <c r="H352" s="37"/>
    </row>
    <row r="353" spans="1:8" x14ac:dyDescent="0.3">
      <c r="A353" s="45">
        <v>2</v>
      </c>
      <c r="B353" s="45">
        <v>22100422</v>
      </c>
      <c r="C353" s="47" t="s">
        <v>411</v>
      </c>
      <c r="D353" s="37">
        <v>4500000</v>
      </c>
      <c r="E353" s="55">
        <v>2959000</v>
      </c>
      <c r="F353" s="26">
        <v>4500000</v>
      </c>
      <c r="G353" s="26"/>
      <c r="H353" s="37"/>
    </row>
    <row r="354" spans="1:8" x14ac:dyDescent="0.3">
      <c r="A354" s="45">
        <v>3</v>
      </c>
      <c r="B354" s="45">
        <v>22100470</v>
      </c>
      <c r="C354" s="47" t="s">
        <v>412</v>
      </c>
      <c r="D354" s="37">
        <v>5000000</v>
      </c>
      <c r="E354" s="25" t="s">
        <v>20</v>
      </c>
      <c r="F354" s="26">
        <v>5000000</v>
      </c>
      <c r="G354" s="26"/>
      <c r="H354" s="37"/>
    </row>
    <row r="355" spans="1:8" x14ac:dyDescent="0.3">
      <c r="A355" s="45">
        <v>4</v>
      </c>
      <c r="B355" s="45">
        <v>22100471</v>
      </c>
      <c r="C355" s="47" t="s">
        <v>413</v>
      </c>
      <c r="D355" s="37">
        <v>2000000</v>
      </c>
      <c r="E355" s="25" t="s">
        <v>20</v>
      </c>
      <c r="F355" s="26">
        <v>2000000</v>
      </c>
      <c r="G355" s="26"/>
      <c r="H355" s="37"/>
    </row>
    <row r="356" spans="1:8" ht="27.6" x14ac:dyDescent="0.3">
      <c r="A356" s="45">
        <v>5</v>
      </c>
      <c r="B356" s="45">
        <v>22100476</v>
      </c>
      <c r="C356" s="47" t="s">
        <v>414</v>
      </c>
      <c r="D356" s="37">
        <v>4500000</v>
      </c>
      <c r="E356" s="25" t="s">
        <v>20</v>
      </c>
      <c r="F356" s="26">
        <v>3500000</v>
      </c>
      <c r="G356" s="26"/>
      <c r="H356" s="37"/>
    </row>
    <row r="357" spans="1:8" x14ac:dyDescent="0.3">
      <c r="A357" s="45">
        <v>6</v>
      </c>
      <c r="B357" s="45">
        <v>22100477</v>
      </c>
      <c r="C357" s="47" t="s">
        <v>415</v>
      </c>
      <c r="D357" s="37">
        <v>1000000</v>
      </c>
      <c r="E357" s="25" t="s">
        <v>20</v>
      </c>
      <c r="F357" s="26">
        <v>1000000</v>
      </c>
      <c r="G357" s="26"/>
      <c r="H357" s="37"/>
    </row>
    <row r="358" spans="1:8" x14ac:dyDescent="0.3">
      <c r="A358" s="45">
        <v>7</v>
      </c>
      <c r="B358" s="45">
        <v>22100478</v>
      </c>
      <c r="C358" s="47" t="s">
        <v>358</v>
      </c>
      <c r="D358" s="37">
        <v>4500000</v>
      </c>
      <c r="E358" s="25" t="s">
        <v>20</v>
      </c>
      <c r="F358" s="26">
        <v>1000000</v>
      </c>
      <c r="G358" s="26"/>
      <c r="H358" s="37"/>
    </row>
    <row r="359" spans="1:8" x14ac:dyDescent="0.3">
      <c r="A359" s="45">
        <v>8</v>
      </c>
      <c r="B359" s="45">
        <v>22100479</v>
      </c>
      <c r="C359" s="47" t="s">
        <v>416</v>
      </c>
      <c r="D359" s="37">
        <v>2500000</v>
      </c>
      <c r="E359" s="25" t="s">
        <v>20</v>
      </c>
      <c r="F359" s="26">
        <f>D359</f>
        <v>2500000</v>
      </c>
      <c r="G359" s="26"/>
      <c r="H359" s="37"/>
    </row>
    <row r="360" spans="1:8" x14ac:dyDescent="0.3">
      <c r="A360" s="45">
        <v>9</v>
      </c>
      <c r="B360" s="45">
        <v>22100235</v>
      </c>
      <c r="C360" s="47" t="s">
        <v>417</v>
      </c>
      <c r="D360" s="37">
        <v>10000000</v>
      </c>
      <c r="E360" s="55">
        <v>5000000</v>
      </c>
      <c r="F360" s="26">
        <v>10000000</v>
      </c>
      <c r="G360" s="26"/>
      <c r="H360" s="37"/>
    </row>
    <row r="361" spans="1:8" x14ac:dyDescent="0.3">
      <c r="A361" s="638" t="s">
        <v>432</v>
      </c>
      <c r="B361" s="638"/>
      <c r="C361" s="638"/>
      <c r="D361" s="41">
        <f>SUM(D352:D360)</f>
        <v>45000000</v>
      </c>
      <c r="E361" s="41">
        <f>SUM(E352:E360)</f>
        <v>16959000</v>
      </c>
      <c r="F361" s="42">
        <f>SUM(F352:F360)</f>
        <v>38500000</v>
      </c>
      <c r="G361" s="42">
        <f>SUM(G352:G360)</f>
        <v>0</v>
      </c>
      <c r="H361" s="41"/>
    </row>
    <row r="362" spans="1:8" x14ac:dyDescent="0.3">
      <c r="A362" s="46">
        <v>4</v>
      </c>
      <c r="B362" s="35" t="s">
        <v>2090</v>
      </c>
      <c r="C362" s="12"/>
      <c r="D362" s="12"/>
      <c r="E362" s="12"/>
      <c r="F362" s="4"/>
      <c r="G362" s="4"/>
      <c r="H362" s="312"/>
    </row>
    <row r="363" spans="1:8" ht="27.6" x14ac:dyDescent="0.3">
      <c r="A363" s="45">
        <v>1</v>
      </c>
      <c r="B363" s="45">
        <v>22100387</v>
      </c>
      <c r="C363" s="47" t="s">
        <v>1085</v>
      </c>
      <c r="D363" s="37">
        <v>1000000</v>
      </c>
      <c r="E363" s="64" t="s">
        <v>20</v>
      </c>
      <c r="F363" s="59">
        <v>1000000</v>
      </c>
      <c r="G363" s="59"/>
      <c r="H363" s="37"/>
    </row>
    <row r="364" spans="1:8" ht="41.4" x14ac:dyDescent="0.3">
      <c r="A364" s="45">
        <v>2</v>
      </c>
      <c r="B364" s="45">
        <v>22100235</v>
      </c>
      <c r="C364" s="47" t="s">
        <v>417</v>
      </c>
      <c r="D364" s="37">
        <v>1000000</v>
      </c>
      <c r="E364" s="37">
        <v>750000</v>
      </c>
      <c r="F364" s="59">
        <v>1000000</v>
      </c>
      <c r="G364" s="59">
        <f>F364</f>
        <v>1000000</v>
      </c>
      <c r="H364" s="571" t="s">
        <v>3837</v>
      </c>
    </row>
    <row r="365" spans="1:8" x14ac:dyDescent="0.3">
      <c r="A365" s="45">
        <v>3</v>
      </c>
      <c r="B365" s="45">
        <v>22100470</v>
      </c>
      <c r="C365" s="47" t="s">
        <v>412</v>
      </c>
      <c r="D365" s="37">
        <v>1000000</v>
      </c>
      <c r="E365" s="64" t="s">
        <v>20</v>
      </c>
      <c r="F365" s="59">
        <v>1000000</v>
      </c>
      <c r="G365" s="59"/>
      <c r="H365" s="37"/>
    </row>
    <row r="366" spans="1:8" x14ac:dyDescent="0.3">
      <c r="A366" s="45">
        <v>4</v>
      </c>
      <c r="B366" s="45">
        <v>22100471</v>
      </c>
      <c r="C366" s="47" t="s">
        <v>413</v>
      </c>
      <c r="D366" s="37">
        <v>500000</v>
      </c>
      <c r="E366" s="64" t="s">
        <v>20</v>
      </c>
      <c r="F366" s="59">
        <v>500000</v>
      </c>
      <c r="G366" s="59"/>
      <c r="H366" s="37"/>
    </row>
    <row r="367" spans="1:8" x14ac:dyDescent="0.3">
      <c r="A367" s="45">
        <v>5</v>
      </c>
      <c r="B367" s="45">
        <v>22100422</v>
      </c>
      <c r="C367" s="47" t="s">
        <v>411</v>
      </c>
      <c r="D367" s="37">
        <v>1500000</v>
      </c>
      <c r="E367" s="64" t="s">
        <v>20</v>
      </c>
      <c r="F367" s="59">
        <v>1500000</v>
      </c>
      <c r="G367" s="59"/>
      <c r="H367" s="37"/>
    </row>
    <row r="368" spans="1:8" x14ac:dyDescent="0.3">
      <c r="A368" s="45">
        <v>6</v>
      </c>
      <c r="B368" s="45">
        <v>22100287</v>
      </c>
      <c r="C368" s="47" t="s">
        <v>410</v>
      </c>
      <c r="D368" s="37">
        <v>5000000</v>
      </c>
      <c r="E368" s="64" t="s">
        <v>20</v>
      </c>
      <c r="F368" s="59">
        <v>5000000</v>
      </c>
      <c r="G368" s="59"/>
      <c r="H368" s="37"/>
    </row>
    <row r="369" spans="1:8" x14ac:dyDescent="0.3">
      <c r="A369" s="638" t="s">
        <v>2099</v>
      </c>
      <c r="B369" s="638"/>
      <c r="C369" s="638"/>
      <c r="D369" s="41">
        <f>SUM(D363:D368)</f>
        <v>10000000</v>
      </c>
      <c r="E369" s="41">
        <f>SUM(E363:E368)</f>
        <v>750000</v>
      </c>
      <c r="F369" s="42">
        <f>SUM(F363:F368)</f>
        <v>10000000</v>
      </c>
      <c r="G369" s="42"/>
      <c r="H369" s="41"/>
    </row>
    <row r="370" spans="1:8" ht="15.6" x14ac:dyDescent="0.3">
      <c r="A370" s="684" t="s">
        <v>3474</v>
      </c>
      <c r="B370" s="684"/>
      <c r="C370" s="684"/>
      <c r="D370" s="420">
        <f>D369+D361+D350+D333</f>
        <v>320000000</v>
      </c>
      <c r="E370" s="420">
        <f>E369+E361+E350+E333</f>
        <v>83553859.710000008</v>
      </c>
      <c r="F370" s="420">
        <f>F369+F361+F350+F333</f>
        <v>273320000</v>
      </c>
      <c r="G370" s="420"/>
      <c r="H370" s="421"/>
    </row>
    <row r="371" spans="1:8" ht="15.6" x14ac:dyDescent="0.3">
      <c r="A371" s="13">
        <v>11</v>
      </c>
      <c r="B371" s="685" t="s">
        <v>3467</v>
      </c>
      <c r="C371" s="685"/>
      <c r="D371" s="685"/>
      <c r="E371" s="685"/>
      <c r="F371" s="685"/>
      <c r="G371" s="685"/>
      <c r="H371" s="685"/>
    </row>
    <row r="372" spans="1:8" ht="15.6" customHeight="1" x14ac:dyDescent="0.3">
      <c r="A372" s="46">
        <v>1</v>
      </c>
      <c r="B372" s="35" t="s">
        <v>876</v>
      </c>
      <c r="C372" s="12"/>
      <c r="D372" s="12"/>
      <c r="E372" s="12"/>
      <c r="F372" s="4"/>
      <c r="G372" s="4"/>
      <c r="H372" s="36"/>
    </row>
    <row r="373" spans="1:8" hidden="1" x14ac:dyDescent="0.3">
      <c r="A373" s="46"/>
      <c r="B373" s="35"/>
      <c r="C373" s="12"/>
      <c r="D373" s="12"/>
      <c r="E373" s="12"/>
      <c r="F373" s="501">
        <v>20000000</v>
      </c>
      <c r="G373" s="501"/>
      <c r="H373" s="36"/>
    </row>
    <row r="374" spans="1:8" ht="27.6" x14ac:dyDescent="0.3">
      <c r="A374" s="45">
        <v>1</v>
      </c>
      <c r="B374" s="45">
        <v>22100265</v>
      </c>
      <c r="C374" s="47" t="s">
        <v>638</v>
      </c>
      <c r="D374" s="37">
        <v>40000000</v>
      </c>
      <c r="E374" s="55">
        <v>934200</v>
      </c>
      <c r="F374" s="26">
        <v>20000000</v>
      </c>
      <c r="G374" s="26"/>
      <c r="H374" s="37"/>
    </row>
    <row r="375" spans="1:8" x14ac:dyDescent="0.3">
      <c r="A375" s="45">
        <v>2</v>
      </c>
      <c r="B375" s="45">
        <v>22100446</v>
      </c>
      <c r="C375" s="47" t="s">
        <v>877</v>
      </c>
      <c r="D375" s="37">
        <v>10000000</v>
      </c>
      <c r="E375" s="25" t="s">
        <v>20</v>
      </c>
      <c r="F375" s="26">
        <v>8000000</v>
      </c>
      <c r="G375" s="26"/>
      <c r="H375" s="37"/>
    </row>
    <row r="376" spans="1:8" x14ac:dyDescent="0.3">
      <c r="A376" s="45">
        <v>3</v>
      </c>
      <c r="B376" s="45">
        <v>22100449</v>
      </c>
      <c r="C376" s="47" t="s">
        <v>878</v>
      </c>
      <c r="D376" s="37">
        <v>2000000</v>
      </c>
      <c r="E376" s="25" t="s">
        <v>20</v>
      </c>
      <c r="F376" s="26">
        <v>2000000</v>
      </c>
      <c r="G376" s="26"/>
      <c r="H376" s="37"/>
    </row>
    <row r="377" spans="1:8" x14ac:dyDescent="0.3">
      <c r="A377" s="45">
        <v>4</v>
      </c>
      <c r="B377" s="45">
        <v>22100450</v>
      </c>
      <c r="C377" s="47" t="s">
        <v>879</v>
      </c>
      <c r="D377" s="37">
        <v>142000000</v>
      </c>
      <c r="E377" s="25" t="s">
        <v>20</v>
      </c>
      <c r="F377" s="26">
        <v>100000000</v>
      </c>
      <c r="G377" s="26"/>
      <c r="H377" s="37"/>
    </row>
    <row r="378" spans="1:8" ht="41.4" x14ac:dyDescent="0.3">
      <c r="A378" s="45">
        <v>5</v>
      </c>
      <c r="B378" s="45">
        <v>22100453</v>
      </c>
      <c r="C378" s="47" t="s">
        <v>880</v>
      </c>
      <c r="D378" s="37">
        <v>15000000</v>
      </c>
      <c r="E378" s="25" t="s">
        <v>20</v>
      </c>
      <c r="F378" s="26">
        <v>22000000</v>
      </c>
      <c r="G378" s="26"/>
      <c r="H378" s="37"/>
    </row>
    <row r="379" spans="1:8" ht="27.6" x14ac:dyDescent="0.3">
      <c r="A379" s="45">
        <v>6</v>
      </c>
      <c r="B379" s="45">
        <v>22100455</v>
      </c>
      <c r="C379" s="47" t="s">
        <v>881</v>
      </c>
      <c r="D379" s="37">
        <v>10000000</v>
      </c>
      <c r="E379" s="55">
        <v>2300000</v>
      </c>
      <c r="F379" s="26">
        <v>5000000</v>
      </c>
      <c r="G379" s="26"/>
      <c r="H379" s="37"/>
    </row>
    <row r="380" spans="1:8" ht="27.6" x14ac:dyDescent="0.3">
      <c r="A380" s="45">
        <v>7</v>
      </c>
      <c r="B380" s="45">
        <v>22100454</v>
      </c>
      <c r="C380" s="47" t="s">
        <v>882</v>
      </c>
      <c r="D380" s="37">
        <v>52291541</v>
      </c>
      <c r="E380" s="25" t="s">
        <v>20</v>
      </c>
      <c r="F380" s="26">
        <v>20291541</v>
      </c>
      <c r="G380" s="26"/>
      <c r="H380" s="37"/>
    </row>
    <row r="381" spans="1:8" x14ac:dyDescent="0.3">
      <c r="A381" s="45">
        <v>8</v>
      </c>
      <c r="B381" s="45">
        <v>22100456</v>
      </c>
      <c r="C381" s="47" t="s">
        <v>883</v>
      </c>
      <c r="D381" s="37">
        <v>15000000</v>
      </c>
      <c r="E381" s="55">
        <v>3366000</v>
      </c>
      <c r="F381" s="26">
        <v>12000000</v>
      </c>
      <c r="G381" s="26"/>
      <c r="H381" s="37"/>
    </row>
    <row r="382" spans="1:8" x14ac:dyDescent="0.3">
      <c r="A382" s="45">
        <v>9</v>
      </c>
      <c r="B382" s="45">
        <v>22100457</v>
      </c>
      <c r="C382" s="47" t="s">
        <v>884</v>
      </c>
      <c r="D382" s="37">
        <v>50000000</v>
      </c>
      <c r="E382" s="25" t="s">
        <v>20</v>
      </c>
      <c r="F382" s="26">
        <v>30000000</v>
      </c>
      <c r="G382" s="26"/>
      <c r="H382" s="37"/>
    </row>
    <row r="383" spans="1:8" ht="27.6" x14ac:dyDescent="0.3">
      <c r="A383" s="45">
        <v>10</v>
      </c>
      <c r="B383" s="45">
        <v>22100458</v>
      </c>
      <c r="C383" s="47" t="s">
        <v>885</v>
      </c>
      <c r="D383" s="37">
        <v>2000000</v>
      </c>
      <c r="E383" s="25" t="s">
        <v>20</v>
      </c>
      <c r="F383" s="26">
        <v>1000000</v>
      </c>
      <c r="G383" s="26"/>
      <c r="H383" s="37"/>
    </row>
    <row r="384" spans="1:8" x14ac:dyDescent="0.3">
      <c r="A384" s="45">
        <v>11</v>
      </c>
      <c r="B384" s="45">
        <v>22100460</v>
      </c>
      <c r="C384" s="47" t="s">
        <v>886</v>
      </c>
      <c r="D384" s="37">
        <v>10000000</v>
      </c>
      <c r="E384" s="25" t="s">
        <v>20</v>
      </c>
      <c r="F384" s="26">
        <v>6000000</v>
      </c>
      <c r="G384" s="26"/>
      <c r="H384" s="37"/>
    </row>
    <row r="385" spans="1:8" x14ac:dyDescent="0.3">
      <c r="A385" s="45">
        <v>12</v>
      </c>
      <c r="B385" s="45">
        <v>22100461</v>
      </c>
      <c r="C385" s="47" t="s">
        <v>887</v>
      </c>
      <c r="D385" s="37">
        <v>60000000</v>
      </c>
      <c r="E385" s="25" t="s">
        <v>20</v>
      </c>
      <c r="F385" s="26">
        <v>2000000</v>
      </c>
      <c r="G385" s="26"/>
      <c r="H385" s="37"/>
    </row>
    <row r="386" spans="1:8" ht="27.6" x14ac:dyDescent="0.3">
      <c r="A386" s="45">
        <v>13</v>
      </c>
      <c r="B386" s="45">
        <v>22100650</v>
      </c>
      <c r="C386" s="47" t="s">
        <v>888</v>
      </c>
      <c r="D386" s="37">
        <v>100000000</v>
      </c>
      <c r="E386" s="25" t="s">
        <v>20</v>
      </c>
      <c r="F386" s="26">
        <v>100000000</v>
      </c>
      <c r="G386" s="26"/>
      <c r="H386" s="37"/>
    </row>
    <row r="387" spans="1:8" ht="27.6" x14ac:dyDescent="0.3">
      <c r="A387" s="45">
        <v>14</v>
      </c>
      <c r="B387" s="45">
        <v>22100408</v>
      </c>
      <c r="C387" s="47" t="s">
        <v>889</v>
      </c>
      <c r="D387" s="37">
        <v>10000000</v>
      </c>
      <c r="E387" s="25" t="s">
        <v>20</v>
      </c>
      <c r="F387" s="26">
        <v>5000000</v>
      </c>
      <c r="G387" s="26"/>
      <c r="H387" s="37"/>
    </row>
    <row r="388" spans="1:8" x14ac:dyDescent="0.3">
      <c r="A388" s="45">
        <v>15</v>
      </c>
      <c r="B388" s="45">
        <v>22100678</v>
      </c>
      <c r="C388" s="47" t="s">
        <v>890</v>
      </c>
      <c r="D388" s="37">
        <v>15000000</v>
      </c>
      <c r="E388" s="55">
        <v>3190000</v>
      </c>
      <c r="F388" s="26">
        <v>15000000</v>
      </c>
      <c r="G388" s="26"/>
      <c r="H388" s="37"/>
    </row>
    <row r="389" spans="1:8" ht="27.6" x14ac:dyDescent="0.3">
      <c r="A389" s="45">
        <v>16</v>
      </c>
      <c r="B389" s="45">
        <v>22100451</v>
      </c>
      <c r="C389" s="47" t="s">
        <v>891</v>
      </c>
      <c r="D389" s="37">
        <v>10000000</v>
      </c>
      <c r="E389" s="25" t="s">
        <v>20</v>
      </c>
      <c r="F389" s="26">
        <v>5000000</v>
      </c>
      <c r="G389" s="26"/>
      <c r="H389" s="37"/>
    </row>
    <row r="390" spans="1:8" ht="27.6" x14ac:dyDescent="0.3">
      <c r="A390" s="45">
        <v>17</v>
      </c>
      <c r="B390" s="45">
        <v>22100690</v>
      </c>
      <c r="C390" s="47" t="s">
        <v>892</v>
      </c>
      <c r="D390" s="37">
        <v>50000000</v>
      </c>
      <c r="E390" s="25" t="s">
        <v>20</v>
      </c>
      <c r="F390" s="26">
        <v>20000000</v>
      </c>
      <c r="G390" s="26"/>
      <c r="H390" s="37"/>
    </row>
    <row r="391" spans="1:8" ht="55.2" x14ac:dyDescent="0.3">
      <c r="A391" s="45">
        <v>18</v>
      </c>
      <c r="B391" s="45">
        <v>22100689</v>
      </c>
      <c r="C391" s="47" t="s">
        <v>893</v>
      </c>
      <c r="D391" s="37">
        <v>50000000</v>
      </c>
      <c r="E391" s="25" t="s">
        <v>20</v>
      </c>
      <c r="F391" s="26">
        <v>20000000</v>
      </c>
      <c r="G391" s="26">
        <f>F391</f>
        <v>20000000</v>
      </c>
      <c r="H391" s="571" t="s">
        <v>3838</v>
      </c>
    </row>
    <row r="392" spans="1:8" x14ac:dyDescent="0.3">
      <c r="A392" s="45">
        <v>19</v>
      </c>
      <c r="B392" s="45">
        <v>22100697</v>
      </c>
      <c r="C392" s="47" t="s">
        <v>894</v>
      </c>
      <c r="D392" s="37">
        <v>12000000</v>
      </c>
      <c r="E392" s="25" t="s">
        <v>20</v>
      </c>
      <c r="F392" s="26">
        <v>10000000</v>
      </c>
      <c r="G392" s="26"/>
      <c r="H392" s="37"/>
    </row>
    <row r="393" spans="1:8" x14ac:dyDescent="0.3">
      <c r="A393" s="45">
        <v>20</v>
      </c>
      <c r="B393" s="45">
        <v>22100397</v>
      </c>
      <c r="C393" s="47" t="s">
        <v>895</v>
      </c>
      <c r="D393" s="37">
        <v>20000000</v>
      </c>
      <c r="E393" s="25" t="s">
        <v>20</v>
      </c>
      <c r="F393" s="26">
        <v>10000000</v>
      </c>
      <c r="G393" s="26"/>
      <c r="H393" s="37"/>
    </row>
    <row r="394" spans="1:8" ht="27.6" x14ac:dyDescent="0.3">
      <c r="A394" s="45">
        <v>21</v>
      </c>
      <c r="B394" s="45">
        <v>22100447</v>
      </c>
      <c r="C394" s="47" t="s">
        <v>896</v>
      </c>
      <c r="D394" s="37">
        <v>5000000</v>
      </c>
      <c r="E394" s="25" t="s">
        <v>20</v>
      </c>
      <c r="F394" s="26">
        <v>5000000</v>
      </c>
      <c r="G394" s="26"/>
      <c r="H394" s="37"/>
    </row>
    <row r="395" spans="1:8" ht="27.6" x14ac:dyDescent="0.3">
      <c r="A395" s="45">
        <v>22</v>
      </c>
      <c r="B395" s="45">
        <v>22100459</v>
      </c>
      <c r="C395" s="47" t="s">
        <v>897</v>
      </c>
      <c r="D395" s="37">
        <v>20000000</v>
      </c>
      <c r="E395" s="25" t="s">
        <v>20</v>
      </c>
      <c r="F395" s="26">
        <v>10000000</v>
      </c>
      <c r="G395" s="26"/>
      <c r="H395" s="37"/>
    </row>
    <row r="396" spans="1:8" ht="55.2" x14ac:dyDescent="0.3">
      <c r="A396" s="45">
        <v>23</v>
      </c>
      <c r="B396" s="45">
        <v>22100702</v>
      </c>
      <c r="C396" s="47" t="s">
        <v>3877</v>
      </c>
      <c r="D396" s="59">
        <v>0</v>
      </c>
      <c r="E396" s="59">
        <v>0</v>
      </c>
      <c r="F396" s="59">
        <v>100000000</v>
      </c>
      <c r="G396" s="59">
        <f>F396</f>
        <v>100000000</v>
      </c>
      <c r="H396" s="571" t="s">
        <v>3878</v>
      </c>
    </row>
    <row r="397" spans="1:8" x14ac:dyDescent="0.3">
      <c r="A397" s="638" t="s">
        <v>919</v>
      </c>
      <c r="B397" s="638"/>
      <c r="C397" s="638"/>
      <c r="D397" s="41">
        <f>SUM(D374:D396)</f>
        <v>700291541</v>
      </c>
      <c r="E397" s="41">
        <f>SUM(E374:E395)</f>
        <v>9790200</v>
      </c>
      <c r="F397" s="42">
        <f>SUM(F372:F396)</f>
        <v>548291541</v>
      </c>
      <c r="G397" s="42">
        <f>SUM(G372:G396)</f>
        <v>120000000</v>
      </c>
      <c r="H397" s="41"/>
    </row>
    <row r="398" spans="1:8" x14ac:dyDescent="0.3">
      <c r="A398" s="46">
        <v>2</v>
      </c>
      <c r="B398" s="35" t="s">
        <v>1079</v>
      </c>
      <c r="C398" s="12"/>
      <c r="D398" s="12"/>
      <c r="E398" s="12"/>
      <c r="F398" s="4"/>
      <c r="G398" s="4"/>
      <c r="H398" s="36"/>
    </row>
    <row r="399" spans="1:8" x14ac:dyDescent="0.3">
      <c r="A399" s="45">
        <v>1</v>
      </c>
      <c r="B399" s="45">
        <v>22100382</v>
      </c>
      <c r="C399" s="47" t="s">
        <v>1080</v>
      </c>
      <c r="D399" s="37">
        <v>10000000</v>
      </c>
      <c r="E399" s="37">
        <v>4147000</v>
      </c>
      <c r="F399" s="59">
        <v>5000000</v>
      </c>
      <c r="G399" s="59"/>
      <c r="H399" s="37"/>
    </row>
    <row r="400" spans="1:8" ht="27.6" x14ac:dyDescent="0.3">
      <c r="A400" s="45">
        <v>2</v>
      </c>
      <c r="B400" s="45">
        <v>22100383</v>
      </c>
      <c r="C400" s="47" t="s">
        <v>1081</v>
      </c>
      <c r="D400" s="37">
        <v>20000000</v>
      </c>
      <c r="E400" s="37">
        <v>5000000</v>
      </c>
      <c r="F400" s="59">
        <v>15000000</v>
      </c>
      <c r="G400" s="59"/>
      <c r="H400" s="37"/>
    </row>
    <row r="401" spans="1:8" ht="27.6" x14ac:dyDescent="0.3">
      <c r="A401" s="45">
        <v>3</v>
      </c>
      <c r="B401" s="45">
        <v>22100384</v>
      </c>
      <c r="C401" s="47" t="s">
        <v>1082</v>
      </c>
      <c r="D401" s="37">
        <v>20000000</v>
      </c>
      <c r="E401" s="37">
        <v>5000000</v>
      </c>
      <c r="F401" s="59">
        <v>15000000</v>
      </c>
      <c r="G401" s="59"/>
      <c r="H401" s="37"/>
    </row>
    <row r="402" spans="1:8" x14ac:dyDescent="0.3">
      <c r="A402" s="45">
        <v>4</v>
      </c>
      <c r="B402" s="45">
        <v>22100385</v>
      </c>
      <c r="C402" s="47" t="s">
        <v>1083</v>
      </c>
      <c r="D402" s="37">
        <v>10000000</v>
      </c>
      <c r="E402" s="25" t="s">
        <v>20</v>
      </c>
      <c r="F402" s="59">
        <v>10000000</v>
      </c>
      <c r="G402" s="59"/>
      <c r="H402" s="37"/>
    </row>
    <row r="403" spans="1:8" ht="27.6" x14ac:dyDescent="0.3">
      <c r="A403" s="45">
        <v>5</v>
      </c>
      <c r="B403" s="45">
        <v>22100386</v>
      </c>
      <c r="C403" s="47" t="s">
        <v>1084</v>
      </c>
      <c r="D403" s="37">
        <v>15000000</v>
      </c>
      <c r="E403" s="37">
        <v>547500</v>
      </c>
      <c r="F403" s="59">
        <v>5000000</v>
      </c>
      <c r="G403" s="59"/>
      <c r="H403" s="37"/>
    </row>
    <row r="404" spans="1:8" ht="27.6" x14ac:dyDescent="0.3">
      <c r="A404" s="45">
        <v>6</v>
      </c>
      <c r="B404" s="45">
        <v>22100387</v>
      </c>
      <c r="C404" s="47" t="s">
        <v>1085</v>
      </c>
      <c r="D404" s="37">
        <v>20000000</v>
      </c>
      <c r="E404" s="37">
        <v>18213500</v>
      </c>
      <c r="F404" s="59">
        <v>20000000</v>
      </c>
      <c r="G404" s="59"/>
      <c r="H404" s="37"/>
    </row>
    <row r="405" spans="1:8" x14ac:dyDescent="0.3">
      <c r="A405" s="45">
        <v>7</v>
      </c>
      <c r="B405" s="45">
        <v>22100388</v>
      </c>
      <c r="C405" s="47" t="s">
        <v>1086</v>
      </c>
      <c r="D405" s="37">
        <v>5000000</v>
      </c>
      <c r="E405" s="25" t="s">
        <v>20</v>
      </c>
      <c r="F405" s="59">
        <v>5000000</v>
      </c>
      <c r="G405" s="59"/>
      <c r="H405" s="37"/>
    </row>
    <row r="406" spans="1:8" x14ac:dyDescent="0.3">
      <c r="A406" s="45">
        <v>8</v>
      </c>
      <c r="B406" s="45">
        <v>22100389</v>
      </c>
      <c r="C406" s="47" t="s">
        <v>713</v>
      </c>
      <c r="D406" s="37">
        <v>5000000</v>
      </c>
      <c r="E406" s="25" t="s">
        <v>20</v>
      </c>
      <c r="F406" s="59">
        <v>5000000</v>
      </c>
      <c r="G406" s="59"/>
      <c r="H406" s="37"/>
    </row>
    <row r="407" spans="1:8" x14ac:dyDescent="0.3">
      <c r="A407" s="45">
        <v>9</v>
      </c>
      <c r="B407" s="45">
        <v>22100392</v>
      </c>
      <c r="C407" s="47" t="s">
        <v>1087</v>
      </c>
      <c r="D407" s="37">
        <v>5000000</v>
      </c>
      <c r="E407" s="25" t="s">
        <v>20</v>
      </c>
      <c r="F407" s="59">
        <v>5000000</v>
      </c>
      <c r="G407" s="59"/>
      <c r="H407" s="37"/>
    </row>
    <row r="408" spans="1:8" ht="27.6" x14ac:dyDescent="0.3">
      <c r="A408" s="45">
        <v>10</v>
      </c>
      <c r="B408" s="45">
        <v>22100390</v>
      </c>
      <c r="C408" s="47" t="s">
        <v>1088</v>
      </c>
      <c r="D408" s="37">
        <v>30000000</v>
      </c>
      <c r="E408" s="37">
        <v>10468000</v>
      </c>
      <c r="F408" s="59">
        <v>20000000</v>
      </c>
      <c r="G408" s="59"/>
      <c r="H408" s="37"/>
    </row>
    <row r="409" spans="1:8" ht="27.6" x14ac:dyDescent="0.3">
      <c r="A409" s="45">
        <v>11</v>
      </c>
      <c r="B409" s="45">
        <v>22100394</v>
      </c>
      <c r="C409" s="47" t="s">
        <v>1089</v>
      </c>
      <c r="D409" s="37">
        <v>2000000</v>
      </c>
      <c r="E409" s="25" t="s">
        <v>20</v>
      </c>
      <c r="F409" s="59">
        <v>1000000</v>
      </c>
      <c r="G409" s="59"/>
      <c r="H409" s="37"/>
    </row>
    <row r="410" spans="1:8" ht="27.6" x14ac:dyDescent="0.3">
      <c r="A410" s="45">
        <v>12</v>
      </c>
      <c r="B410" s="45">
        <v>22100395</v>
      </c>
      <c r="C410" s="47" t="s">
        <v>1090</v>
      </c>
      <c r="D410" s="37">
        <v>1000000</v>
      </c>
      <c r="E410" s="25" t="s">
        <v>20</v>
      </c>
      <c r="F410" s="59">
        <v>1000000</v>
      </c>
      <c r="G410" s="59"/>
      <c r="H410" s="37"/>
    </row>
    <row r="411" spans="1:8" ht="27.6" x14ac:dyDescent="0.3">
      <c r="A411" s="45">
        <v>13</v>
      </c>
      <c r="B411" s="45">
        <v>22100396</v>
      </c>
      <c r="C411" s="47" t="s">
        <v>1091</v>
      </c>
      <c r="D411" s="37">
        <v>5000000</v>
      </c>
      <c r="E411" s="25" t="s">
        <v>20</v>
      </c>
      <c r="F411" s="59">
        <v>3000000</v>
      </c>
      <c r="G411" s="59"/>
      <c r="H411" s="37"/>
    </row>
    <row r="412" spans="1:8" x14ac:dyDescent="0.3">
      <c r="A412" s="45">
        <v>14</v>
      </c>
      <c r="B412" s="45">
        <v>22100398</v>
      </c>
      <c r="C412" s="47" t="s">
        <v>1092</v>
      </c>
      <c r="D412" s="37">
        <v>40000000</v>
      </c>
      <c r="E412" s="37">
        <v>25866000</v>
      </c>
      <c r="F412" s="59">
        <v>35000000</v>
      </c>
      <c r="G412" s="59"/>
      <c r="H412" s="37"/>
    </row>
    <row r="413" spans="1:8" x14ac:dyDescent="0.3">
      <c r="A413" s="45">
        <v>15</v>
      </c>
      <c r="B413" s="45">
        <v>22100399</v>
      </c>
      <c r="C413" s="47" t="s">
        <v>1093</v>
      </c>
      <c r="D413" s="37">
        <v>12000000</v>
      </c>
      <c r="E413" s="25" t="s">
        <v>20</v>
      </c>
      <c r="F413" s="59">
        <v>12000000</v>
      </c>
      <c r="G413" s="59"/>
      <c r="H413" s="37"/>
    </row>
    <row r="414" spans="1:8" x14ac:dyDescent="0.3">
      <c r="A414" s="45">
        <v>16</v>
      </c>
      <c r="B414" s="45">
        <v>22100401</v>
      </c>
      <c r="C414" s="47" t="s">
        <v>1094</v>
      </c>
      <c r="D414" s="37">
        <v>2000000</v>
      </c>
      <c r="E414" s="25" t="s">
        <v>20</v>
      </c>
      <c r="F414" s="59">
        <v>2000000</v>
      </c>
      <c r="G414" s="59"/>
      <c r="H414" s="37"/>
    </row>
    <row r="415" spans="1:8" ht="27.6" x14ac:dyDescent="0.3">
      <c r="A415" s="45">
        <v>17</v>
      </c>
      <c r="B415" s="45">
        <v>22100657</v>
      </c>
      <c r="C415" s="47" t="s">
        <v>1095</v>
      </c>
      <c r="D415" s="37">
        <v>8000000</v>
      </c>
      <c r="E415" s="25" t="s">
        <v>20</v>
      </c>
      <c r="F415" s="59">
        <v>3000000</v>
      </c>
      <c r="G415" s="59"/>
      <c r="H415" s="37"/>
    </row>
    <row r="416" spans="1:8" ht="27.6" x14ac:dyDescent="0.3">
      <c r="A416" s="45">
        <v>18</v>
      </c>
      <c r="B416" s="45">
        <v>22100659</v>
      </c>
      <c r="C416" s="47" t="s">
        <v>1096</v>
      </c>
      <c r="D416" s="37">
        <v>15000000</v>
      </c>
      <c r="E416" s="37">
        <v>3000000</v>
      </c>
      <c r="F416" s="59">
        <v>15000000</v>
      </c>
      <c r="G416" s="59"/>
      <c r="H416" s="37"/>
    </row>
    <row r="417" spans="1:8" x14ac:dyDescent="0.3">
      <c r="A417" s="45">
        <v>19</v>
      </c>
      <c r="B417" s="45">
        <v>22100660</v>
      </c>
      <c r="C417" s="47" t="s">
        <v>1097</v>
      </c>
      <c r="D417" s="37">
        <v>10000000</v>
      </c>
      <c r="E417" s="37">
        <v>3700000</v>
      </c>
      <c r="F417" s="59">
        <v>5000000</v>
      </c>
      <c r="G417" s="59"/>
      <c r="H417" s="37"/>
    </row>
    <row r="418" spans="1:8" ht="27.6" x14ac:dyDescent="0.3">
      <c r="A418" s="45">
        <v>20</v>
      </c>
      <c r="B418" s="45">
        <v>22100393</v>
      </c>
      <c r="C418" s="47" t="s">
        <v>1098</v>
      </c>
      <c r="D418" s="37">
        <v>5000000</v>
      </c>
      <c r="E418" s="25" t="s">
        <v>20</v>
      </c>
      <c r="F418" s="59">
        <v>5000000</v>
      </c>
      <c r="G418" s="59"/>
      <c r="H418" s="37"/>
    </row>
    <row r="419" spans="1:8" x14ac:dyDescent="0.3">
      <c r="A419" s="45">
        <v>21</v>
      </c>
      <c r="B419" s="45">
        <v>22100661</v>
      </c>
      <c r="C419" s="47" t="s">
        <v>1099</v>
      </c>
      <c r="D419" s="37">
        <v>10000000</v>
      </c>
      <c r="E419" s="37">
        <v>3332500</v>
      </c>
      <c r="F419" s="59">
        <v>10000000</v>
      </c>
      <c r="G419" s="59"/>
      <c r="H419" s="37"/>
    </row>
    <row r="420" spans="1:8" x14ac:dyDescent="0.3">
      <c r="A420" s="45">
        <v>22</v>
      </c>
      <c r="B420" s="45">
        <v>22100376</v>
      </c>
      <c r="C420" s="47" t="s">
        <v>1100</v>
      </c>
      <c r="D420" s="37">
        <v>120000000</v>
      </c>
      <c r="E420" s="37">
        <v>17073400</v>
      </c>
      <c r="F420" s="59">
        <v>80000000</v>
      </c>
      <c r="G420" s="59"/>
      <c r="H420" s="37"/>
    </row>
    <row r="421" spans="1:8" x14ac:dyDescent="0.3">
      <c r="A421" s="45">
        <v>23</v>
      </c>
      <c r="B421" s="45">
        <v>22100377</v>
      </c>
      <c r="C421" s="47" t="s">
        <v>1101</v>
      </c>
      <c r="D421" s="37">
        <v>450000000</v>
      </c>
      <c r="E421" s="37">
        <v>308809466</v>
      </c>
      <c r="F421" s="59">
        <v>450000000</v>
      </c>
      <c r="G421" s="59"/>
      <c r="H421" s="37"/>
    </row>
    <row r="422" spans="1:8" ht="27.6" x14ac:dyDescent="0.3">
      <c r="A422" s="45">
        <v>24</v>
      </c>
      <c r="B422" s="45">
        <v>22100378</v>
      </c>
      <c r="C422" s="47" t="s">
        <v>1102</v>
      </c>
      <c r="D422" s="37">
        <v>200000000</v>
      </c>
      <c r="E422" s="25" t="s">
        <v>20</v>
      </c>
      <c r="F422" s="59">
        <v>200000000</v>
      </c>
      <c r="G422" s="59"/>
      <c r="H422" s="37"/>
    </row>
    <row r="423" spans="1:8" x14ac:dyDescent="0.3">
      <c r="A423" s="45">
        <v>25</v>
      </c>
      <c r="B423" s="45">
        <v>22100381</v>
      </c>
      <c r="C423" s="47" t="s">
        <v>1103</v>
      </c>
      <c r="D423" s="37">
        <v>2500000000</v>
      </c>
      <c r="E423" s="37">
        <v>526320000</v>
      </c>
      <c r="F423" s="59">
        <v>2500000000</v>
      </c>
      <c r="G423" s="59"/>
      <c r="H423" s="37"/>
    </row>
    <row r="424" spans="1:8" x14ac:dyDescent="0.3">
      <c r="A424" s="45">
        <v>26</v>
      </c>
      <c r="B424" s="45">
        <v>22100379</v>
      </c>
      <c r="C424" s="47" t="s">
        <v>1104</v>
      </c>
      <c r="D424" s="37">
        <v>190000000</v>
      </c>
      <c r="E424" s="37">
        <v>14228820</v>
      </c>
      <c r="F424" s="59">
        <v>90000000</v>
      </c>
      <c r="G424" s="59"/>
      <c r="H424" s="37"/>
    </row>
    <row r="425" spans="1:8" x14ac:dyDescent="0.3">
      <c r="A425" s="45">
        <v>27</v>
      </c>
      <c r="B425" s="45">
        <v>22100380</v>
      </c>
      <c r="C425" s="47" t="s">
        <v>1105</v>
      </c>
      <c r="D425" s="37">
        <v>150000000</v>
      </c>
      <c r="E425" s="37">
        <v>68219416.120000005</v>
      </c>
      <c r="F425" s="59">
        <v>150000000</v>
      </c>
      <c r="G425" s="59"/>
      <c r="H425" s="37"/>
    </row>
    <row r="426" spans="1:8" ht="27.6" x14ac:dyDescent="0.3">
      <c r="A426" s="45">
        <v>28</v>
      </c>
      <c r="B426" s="45">
        <v>22100695</v>
      </c>
      <c r="C426" s="47" t="s">
        <v>1106</v>
      </c>
      <c r="D426" s="37">
        <v>10000000</v>
      </c>
      <c r="E426" s="25" t="s">
        <v>20</v>
      </c>
      <c r="F426" s="59">
        <v>5000000</v>
      </c>
      <c r="G426" s="59"/>
      <c r="H426" s="37"/>
    </row>
    <row r="427" spans="1:8" x14ac:dyDescent="0.3">
      <c r="A427" s="638" t="s">
        <v>1107</v>
      </c>
      <c r="B427" s="638"/>
      <c r="C427" s="638"/>
      <c r="D427" s="41">
        <f>SUM(D399:D426)</f>
        <v>3870000000</v>
      </c>
      <c r="E427" s="41">
        <f>SUM(E399:E426)</f>
        <v>1013925602.12</v>
      </c>
      <c r="F427" s="42">
        <f>SUM(F399:F426)</f>
        <v>3672000000</v>
      </c>
      <c r="G427" s="42">
        <f>SUM(G399:G426)</f>
        <v>0</v>
      </c>
      <c r="H427" s="41"/>
    </row>
    <row r="428" spans="1:8" x14ac:dyDescent="0.3">
      <c r="A428" s="318">
        <v>3</v>
      </c>
      <c r="B428" s="35" t="s">
        <v>1779</v>
      </c>
      <c r="C428" s="52"/>
      <c r="D428" s="52"/>
      <c r="E428" s="52"/>
      <c r="F428" s="61"/>
      <c r="G428" s="61"/>
      <c r="H428" s="62"/>
    </row>
    <row r="429" spans="1:8" ht="27.6" x14ac:dyDescent="0.3">
      <c r="A429" s="45">
        <v>1</v>
      </c>
      <c r="B429" s="45">
        <v>22100402</v>
      </c>
      <c r="C429" s="47" t="s">
        <v>1773</v>
      </c>
      <c r="D429" s="37">
        <v>10000000</v>
      </c>
      <c r="E429" s="37">
        <v>2550000</v>
      </c>
      <c r="F429" s="59">
        <v>8000000</v>
      </c>
      <c r="G429" s="59"/>
      <c r="H429" s="37"/>
    </row>
    <row r="430" spans="1:8" ht="27.6" x14ac:dyDescent="0.3">
      <c r="A430" s="45">
        <v>2</v>
      </c>
      <c r="B430" s="45">
        <v>22100403</v>
      </c>
      <c r="C430" s="47" t="s">
        <v>1774</v>
      </c>
      <c r="D430" s="37">
        <v>10000000</v>
      </c>
      <c r="E430" s="37">
        <v>5000000</v>
      </c>
      <c r="F430" s="59">
        <v>8000000</v>
      </c>
      <c r="G430" s="59"/>
      <c r="H430" s="37"/>
    </row>
    <row r="431" spans="1:8" x14ac:dyDescent="0.3">
      <c r="A431" s="45">
        <v>3</v>
      </c>
      <c r="B431" s="45">
        <v>22100404</v>
      </c>
      <c r="C431" s="47" t="s">
        <v>1775</v>
      </c>
      <c r="D431" s="37">
        <v>36000000</v>
      </c>
      <c r="E431" s="37">
        <v>12000000</v>
      </c>
      <c r="F431" s="59">
        <v>20000000</v>
      </c>
      <c r="G431" s="59"/>
      <c r="H431" s="37"/>
    </row>
    <row r="432" spans="1:8" ht="27.6" x14ac:dyDescent="0.3">
      <c r="A432" s="45">
        <v>4</v>
      </c>
      <c r="B432" s="45">
        <v>22100405</v>
      </c>
      <c r="C432" s="47" t="s">
        <v>1776</v>
      </c>
      <c r="D432" s="37">
        <v>7000000</v>
      </c>
      <c r="E432" s="25" t="s">
        <v>20</v>
      </c>
      <c r="F432" s="59">
        <v>7000000</v>
      </c>
      <c r="G432" s="59"/>
      <c r="H432" s="37"/>
    </row>
    <row r="433" spans="1:8" ht="27.6" x14ac:dyDescent="0.3">
      <c r="A433" s="45">
        <v>5</v>
      </c>
      <c r="B433" s="45">
        <v>22100406</v>
      </c>
      <c r="C433" s="47" t="s">
        <v>1777</v>
      </c>
      <c r="D433" s="37">
        <v>3000000</v>
      </c>
      <c r="E433" s="25" t="s">
        <v>20</v>
      </c>
      <c r="F433" s="59">
        <v>3000000</v>
      </c>
      <c r="G433" s="59"/>
      <c r="H433" s="37"/>
    </row>
    <row r="434" spans="1:8" ht="27.6" x14ac:dyDescent="0.3">
      <c r="A434" s="45">
        <v>6</v>
      </c>
      <c r="B434" s="45">
        <v>22100407</v>
      </c>
      <c r="C434" s="47" t="s">
        <v>1778</v>
      </c>
      <c r="D434" s="37">
        <v>90000000</v>
      </c>
      <c r="E434" s="37">
        <v>26084945</v>
      </c>
      <c r="F434" s="59">
        <v>70000000</v>
      </c>
      <c r="G434" s="59"/>
      <c r="H434" s="37"/>
    </row>
    <row r="435" spans="1:8" x14ac:dyDescent="0.3">
      <c r="A435" s="45">
        <v>7</v>
      </c>
      <c r="B435" s="45">
        <v>22100410</v>
      </c>
      <c r="C435" s="47" t="s">
        <v>3706</v>
      </c>
      <c r="D435" s="37">
        <v>0</v>
      </c>
      <c r="E435" s="37">
        <v>12780000</v>
      </c>
      <c r="F435" s="59">
        <f>E435</f>
        <v>12780000</v>
      </c>
      <c r="G435" s="59"/>
      <c r="H435" s="37"/>
    </row>
    <row r="436" spans="1:8" x14ac:dyDescent="0.3">
      <c r="A436" s="638" t="s">
        <v>1780</v>
      </c>
      <c r="B436" s="638"/>
      <c r="C436" s="638"/>
      <c r="D436" s="41">
        <f>SUM(D429:D435)</f>
        <v>156000000</v>
      </c>
      <c r="E436" s="41">
        <f>SUM(E429:E435)</f>
        <v>58414945</v>
      </c>
      <c r="F436" s="42">
        <f>SUM(F429:F435)</f>
        <v>128780000</v>
      </c>
      <c r="G436" s="42">
        <f>SUM(G429:G435)</f>
        <v>0</v>
      </c>
      <c r="H436" s="41"/>
    </row>
    <row r="437" spans="1:8" x14ac:dyDescent="0.3">
      <c r="A437" s="46">
        <v>4</v>
      </c>
      <c r="B437" s="35" t="s">
        <v>1835</v>
      </c>
      <c r="C437" s="12"/>
      <c r="D437" s="12"/>
      <c r="E437" s="12"/>
      <c r="F437" s="4"/>
      <c r="G437" s="4"/>
      <c r="H437" s="312"/>
    </row>
    <row r="438" spans="1:8" ht="27.6" x14ac:dyDescent="0.3">
      <c r="A438" s="45">
        <v>1</v>
      </c>
      <c r="B438" s="45">
        <v>22100356</v>
      </c>
      <c r="C438" s="47" t="s">
        <v>1836</v>
      </c>
      <c r="D438" s="37">
        <v>10000000</v>
      </c>
      <c r="E438" s="37">
        <v>3240000</v>
      </c>
      <c r="F438" s="59">
        <v>5000000</v>
      </c>
      <c r="G438" s="59"/>
      <c r="H438" s="37"/>
    </row>
    <row r="439" spans="1:8" ht="27.6" x14ac:dyDescent="0.3">
      <c r="A439" s="45">
        <v>2</v>
      </c>
      <c r="B439" s="45">
        <v>22100358</v>
      </c>
      <c r="C439" s="47" t="s">
        <v>1837</v>
      </c>
      <c r="D439" s="37">
        <v>10000000</v>
      </c>
      <c r="E439" s="37">
        <v>7810000</v>
      </c>
      <c r="F439" s="59">
        <v>10000000</v>
      </c>
      <c r="G439" s="59"/>
      <c r="H439" s="37"/>
    </row>
    <row r="440" spans="1:8" x14ac:dyDescent="0.3">
      <c r="A440" s="45">
        <v>3</v>
      </c>
      <c r="B440" s="45">
        <v>22100262</v>
      </c>
      <c r="C440" s="47" t="s">
        <v>281</v>
      </c>
      <c r="D440" s="37">
        <v>10000000</v>
      </c>
      <c r="E440" s="40">
        <v>0</v>
      </c>
      <c r="F440" s="59">
        <v>5000000</v>
      </c>
      <c r="G440" s="59"/>
      <c r="H440" s="37"/>
    </row>
    <row r="441" spans="1:8" ht="27.6" x14ac:dyDescent="0.3">
      <c r="A441" s="45">
        <v>4</v>
      </c>
      <c r="B441" s="45">
        <v>22100357</v>
      </c>
      <c r="C441" s="47" t="s">
        <v>1838</v>
      </c>
      <c r="D441" s="37">
        <v>2000000</v>
      </c>
      <c r="E441" s="40">
        <v>0</v>
      </c>
      <c r="F441" s="59">
        <v>2000000</v>
      </c>
      <c r="G441" s="59"/>
      <c r="H441" s="37"/>
    </row>
    <row r="442" spans="1:8" x14ac:dyDescent="0.3">
      <c r="A442" s="638" t="s">
        <v>1839</v>
      </c>
      <c r="B442" s="638"/>
      <c r="C442" s="638"/>
      <c r="D442" s="41">
        <f>SUM(D438:D441)</f>
        <v>32000000</v>
      </c>
      <c r="E442" s="41">
        <f>SUM(E438:E441)</f>
        <v>11050000</v>
      </c>
      <c r="F442" s="42">
        <f>SUM(F438:F441)</f>
        <v>22000000</v>
      </c>
      <c r="G442" s="42"/>
      <c r="H442" s="41"/>
    </row>
    <row r="443" spans="1:8" x14ac:dyDescent="0.3">
      <c r="A443" s="46">
        <v>5</v>
      </c>
      <c r="B443" s="35" t="s">
        <v>1728</v>
      </c>
      <c r="C443" s="12"/>
      <c r="D443" s="12"/>
      <c r="E443" s="12"/>
      <c r="F443" s="4"/>
      <c r="G443" s="4"/>
      <c r="H443" s="36"/>
    </row>
    <row r="444" spans="1:8" x14ac:dyDescent="0.3">
      <c r="A444" s="45">
        <v>1</v>
      </c>
      <c r="B444" s="45">
        <v>22100359</v>
      </c>
      <c r="C444" s="47" t="s">
        <v>1729</v>
      </c>
      <c r="D444" s="37">
        <v>9000000</v>
      </c>
      <c r="E444" s="59">
        <v>0</v>
      </c>
      <c r="F444" s="59">
        <v>9000000</v>
      </c>
      <c r="G444" s="59"/>
      <c r="H444" s="37"/>
    </row>
    <row r="445" spans="1:8" x14ac:dyDescent="0.3">
      <c r="A445" s="638" t="s">
        <v>1730</v>
      </c>
      <c r="B445" s="638"/>
      <c r="C445" s="638"/>
      <c r="D445" s="41">
        <f>SUM(D444)</f>
        <v>9000000</v>
      </c>
      <c r="E445" s="42">
        <f>SUM(E444)</f>
        <v>0</v>
      </c>
      <c r="F445" s="42">
        <f>SUM(F444)</f>
        <v>9000000</v>
      </c>
      <c r="G445" s="42"/>
      <c r="H445" s="41"/>
    </row>
    <row r="446" spans="1:8" x14ac:dyDescent="0.3">
      <c r="A446" s="46">
        <v>6</v>
      </c>
      <c r="B446" s="35" t="s">
        <v>1964</v>
      </c>
      <c r="C446" s="12"/>
      <c r="D446" s="12"/>
      <c r="E446" s="12"/>
      <c r="F446" s="4"/>
      <c r="G446" s="4"/>
      <c r="H446" s="312"/>
    </row>
    <row r="447" spans="1:8" x14ac:dyDescent="0.3">
      <c r="A447" s="45">
        <v>1</v>
      </c>
      <c r="B447" s="45">
        <v>22100463</v>
      </c>
      <c r="C447" s="47" t="s">
        <v>1965</v>
      </c>
      <c r="D447" s="37">
        <v>8000000</v>
      </c>
      <c r="E447" s="64" t="s">
        <v>20</v>
      </c>
      <c r="F447" s="59">
        <v>4000000</v>
      </c>
      <c r="G447" s="59"/>
      <c r="H447" s="37"/>
    </row>
    <row r="448" spans="1:8" ht="27.6" x14ac:dyDescent="0.3">
      <c r="A448" s="45">
        <v>2</v>
      </c>
      <c r="B448" s="45">
        <v>22100464</v>
      </c>
      <c r="C448" s="47" t="s">
        <v>1966</v>
      </c>
      <c r="D448" s="37">
        <v>1500000</v>
      </c>
      <c r="E448" s="64" t="s">
        <v>20</v>
      </c>
      <c r="F448" s="59">
        <v>1500000</v>
      </c>
      <c r="G448" s="59"/>
      <c r="H448" s="37"/>
    </row>
    <row r="449" spans="1:8" ht="27.6" x14ac:dyDescent="0.3">
      <c r="A449" s="45">
        <v>3</v>
      </c>
      <c r="B449" s="45">
        <v>22100465</v>
      </c>
      <c r="C449" s="47" t="s">
        <v>1967</v>
      </c>
      <c r="D449" s="37">
        <v>15000000</v>
      </c>
      <c r="E449" s="37">
        <v>136000</v>
      </c>
      <c r="F449" s="59">
        <v>8000000</v>
      </c>
      <c r="G449" s="59"/>
      <c r="H449" s="37"/>
    </row>
    <row r="450" spans="1:8" x14ac:dyDescent="0.3">
      <c r="A450" s="45">
        <v>4</v>
      </c>
      <c r="B450" s="45">
        <v>22100467</v>
      </c>
      <c r="C450" s="47" t="s">
        <v>1968</v>
      </c>
      <c r="D450" s="37">
        <v>27000000</v>
      </c>
      <c r="E450" s="64" t="s">
        <v>20</v>
      </c>
      <c r="F450" s="59">
        <v>20000000</v>
      </c>
      <c r="G450" s="59"/>
      <c r="H450" s="37"/>
    </row>
    <row r="451" spans="1:8" x14ac:dyDescent="0.3">
      <c r="A451" s="45">
        <v>5</v>
      </c>
      <c r="B451" s="45">
        <v>22100466</v>
      </c>
      <c r="C451" s="47" t="s">
        <v>1969</v>
      </c>
      <c r="D451" s="37">
        <v>8500000</v>
      </c>
      <c r="E451" s="64" t="s">
        <v>20</v>
      </c>
      <c r="F451" s="59">
        <v>8500000</v>
      </c>
      <c r="G451" s="59"/>
      <c r="H451" s="37"/>
    </row>
    <row r="452" spans="1:8" x14ac:dyDescent="0.3">
      <c r="A452" s="638" t="s">
        <v>1975</v>
      </c>
      <c r="B452" s="638"/>
      <c r="C452" s="638"/>
      <c r="D452" s="41">
        <f>SUM(D447:D451)</f>
        <v>60000000</v>
      </c>
      <c r="E452" s="41">
        <f>SUM(E447:E451)</f>
        <v>136000</v>
      </c>
      <c r="F452" s="42">
        <f>SUM(F447:F451)</f>
        <v>42000000</v>
      </c>
      <c r="G452" s="42">
        <f>SUM(G447:G451)</f>
        <v>0</v>
      </c>
      <c r="H452" s="41"/>
    </row>
    <row r="453" spans="1:8" ht="15.6" x14ac:dyDescent="0.3">
      <c r="A453" s="684" t="s">
        <v>3475</v>
      </c>
      <c r="B453" s="684"/>
      <c r="C453" s="684"/>
      <c r="D453" s="420">
        <f>D452+D445+D442+D436+D427+D397</f>
        <v>4827291541</v>
      </c>
      <c r="E453" s="420">
        <f>E452+E445+E442+E436+E427+E397</f>
        <v>1093316747.1199999</v>
      </c>
      <c r="F453" s="420">
        <f>F452+F445+F442+F436+F427+F397</f>
        <v>4422071541</v>
      </c>
      <c r="G453" s="420">
        <f>G452+G445+G442+G436+G427+G397</f>
        <v>120000000</v>
      </c>
      <c r="H453" s="421"/>
    </row>
    <row r="454" spans="1:8" ht="15.6" x14ac:dyDescent="0.3">
      <c r="A454" s="13">
        <v>12</v>
      </c>
      <c r="B454" s="685" t="s">
        <v>526</v>
      </c>
      <c r="C454" s="685"/>
      <c r="D454" s="685"/>
      <c r="E454" s="685"/>
      <c r="F454" s="685"/>
      <c r="G454" s="685"/>
      <c r="H454" s="685"/>
    </row>
    <row r="455" spans="1:8" x14ac:dyDescent="0.3">
      <c r="A455" s="13">
        <v>1</v>
      </c>
      <c r="B455" s="35" t="s">
        <v>540</v>
      </c>
      <c r="C455" s="12"/>
      <c r="D455" s="12"/>
      <c r="E455" s="12"/>
      <c r="F455" s="4"/>
      <c r="G455" s="4"/>
      <c r="H455" s="36"/>
    </row>
    <row r="456" spans="1:8" x14ac:dyDescent="0.3">
      <c r="A456" s="45">
        <v>1</v>
      </c>
      <c r="B456" s="45">
        <v>22100201</v>
      </c>
      <c r="C456" s="47" t="s">
        <v>541</v>
      </c>
      <c r="D456" s="37">
        <v>420000000</v>
      </c>
      <c r="E456" s="37">
        <v>24990000</v>
      </c>
      <c r="F456" s="26">
        <v>220000000</v>
      </c>
      <c r="G456" s="26"/>
      <c r="H456" s="37"/>
    </row>
    <row r="457" spans="1:8" x14ac:dyDescent="0.3">
      <c r="A457" s="45">
        <v>2</v>
      </c>
      <c r="B457" s="45">
        <v>22100202</v>
      </c>
      <c r="C457" s="47" t="s">
        <v>448</v>
      </c>
      <c r="D457" s="37">
        <v>220000000</v>
      </c>
      <c r="E457" s="37">
        <v>44744000</v>
      </c>
      <c r="F457" s="26">
        <v>150000000</v>
      </c>
      <c r="G457" s="26"/>
      <c r="H457" s="37"/>
    </row>
    <row r="458" spans="1:8" x14ac:dyDescent="0.3">
      <c r="A458" s="45">
        <v>3</v>
      </c>
      <c r="B458" s="45">
        <v>22100203</v>
      </c>
      <c r="C458" s="47" t="s">
        <v>542</v>
      </c>
      <c r="D458" s="37">
        <v>14000000</v>
      </c>
      <c r="E458" s="37">
        <v>3842000</v>
      </c>
      <c r="F458" s="26">
        <v>10000000</v>
      </c>
      <c r="G458" s="26"/>
      <c r="H458" s="37"/>
    </row>
    <row r="459" spans="1:8" x14ac:dyDescent="0.3">
      <c r="A459" s="45">
        <v>4</v>
      </c>
      <c r="B459" s="45">
        <v>22100204</v>
      </c>
      <c r="C459" s="47" t="s">
        <v>449</v>
      </c>
      <c r="D459" s="37">
        <v>200000000</v>
      </c>
      <c r="E459" s="37">
        <v>33249450</v>
      </c>
      <c r="F459" s="26">
        <v>150000000</v>
      </c>
      <c r="G459" s="26"/>
      <c r="H459" s="37"/>
    </row>
    <row r="460" spans="1:8" x14ac:dyDescent="0.3">
      <c r="A460" s="45">
        <v>5</v>
      </c>
      <c r="B460" s="45">
        <v>22100205</v>
      </c>
      <c r="C460" s="47" t="s">
        <v>543</v>
      </c>
      <c r="D460" s="37">
        <v>50500000</v>
      </c>
      <c r="E460" s="37">
        <v>11155400</v>
      </c>
      <c r="F460" s="26">
        <v>50000000</v>
      </c>
      <c r="G460" s="26"/>
      <c r="H460" s="37"/>
    </row>
    <row r="461" spans="1:8" x14ac:dyDescent="0.3">
      <c r="A461" s="45">
        <v>6</v>
      </c>
      <c r="B461" s="45">
        <v>22100206</v>
      </c>
      <c r="C461" s="47" t="s">
        <v>450</v>
      </c>
      <c r="D461" s="37">
        <v>120000000</v>
      </c>
      <c r="E461" s="37">
        <v>26706300</v>
      </c>
      <c r="F461" s="26">
        <v>80000000</v>
      </c>
      <c r="G461" s="26"/>
      <c r="H461" s="37"/>
    </row>
    <row r="462" spans="1:8" ht="27.6" x14ac:dyDescent="0.3">
      <c r="A462" s="45">
        <v>7</v>
      </c>
      <c r="B462" s="45">
        <v>22100207</v>
      </c>
      <c r="C462" s="47" t="s">
        <v>544</v>
      </c>
      <c r="D462" s="37">
        <v>320000000</v>
      </c>
      <c r="E462" s="37">
        <v>75000000</v>
      </c>
      <c r="F462" s="26">
        <v>270000000</v>
      </c>
      <c r="G462" s="26"/>
      <c r="H462" s="37"/>
    </row>
    <row r="463" spans="1:8" ht="27.6" x14ac:dyDescent="0.3">
      <c r="A463" s="45">
        <v>8</v>
      </c>
      <c r="B463" s="45">
        <v>22100208</v>
      </c>
      <c r="C463" s="47" t="s">
        <v>545</v>
      </c>
      <c r="D463" s="37">
        <v>36000000</v>
      </c>
      <c r="E463" s="37">
        <v>8400000</v>
      </c>
      <c r="F463" s="26">
        <v>36000000</v>
      </c>
      <c r="G463" s="26"/>
      <c r="H463" s="37"/>
    </row>
    <row r="464" spans="1:8" x14ac:dyDescent="0.3">
      <c r="A464" s="45">
        <v>9</v>
      </c>
      <c r="B464" s="45">
        <v>22100209</v>
      </c>
      <c r="C464" s="47" t="s">
        <v>546</v>
      </c>
      <c r="D464" s="37">
        <v>401000000</v>
      </c>
      <c r="E464" s="37">
        <v>27880000</v>
      </c>
      <c r="F464" s="26">
        <v>150000000</v>
      </c>
      <c r="G464" s="26"/>
      <c r="H464" s="37"/>
    </row>
    <row r="465" spans="1:8" x14ac:dyDescent="0.3">
      <c r="A465" s="45">
        <v>10</v>
      </c>
      <c r="B465" s="45">
        <v>22100210</v>
      </c>
      <c r="C465" s="47" t="s">
        <v>547</v>
      </c>
      <c r="D465" s="37">
        <v>60000000</v>
      </c>
      <c r="E465" s="37">
        <v>2000000</v>
      </c>
      <c r="F465" s="26">
        <v>25000000</v>
      </c>
      <c r="G465" s="26"/>
      <c r="H465" s="37"/>
    </row>
    <row r="466" spans="1:8" x14ac:dyDescent="0.3">
      <c r="A466" s="45">
        <v>11</v>
      </c>
      <c r="B466" s="45">
        <v>22100305</v>
      </c>
      <c r="C466" s="47" t="s">
        <v>548</v>
      </c>
      <c r="D466" s="37">
        <v>90000000</v>
      </c>
      <c r="E466" s="37">
        <v>26100000</v>
      </c>
      <c r="F466" s="26">
        <v>90000000</v>
      </c>
      <c r="G466" s="26"/>
      <c r="H466" s="37"/>
    </row>
    <row r="467" spans="1:8" ht="27.6" x14ac:dyDescent="0.3">
      <c r="A467" s="45">
        <v>12</v>
      </c>
      <c r="B467" s="45">
        <v>22100641</v>
      </c>
      <c r="C467" s="47" t="s">
        <v>549</v>
      </c>
      <c r="D467" s="37">
        <v>6000000</v>
      </c>
      <c r="E467" s="37">
        <v>1000000</v>
      </c>
      <c r="F467" s="26">
        <v>6000000</v>
      </c>
      <c r="G467" s="26"/>
      <c r="H467" s="37"/>
    </row>
    <row r="468" spans="1:8" x14ac:dyDescent="0.3">
      <c r="A468" s="45">
        <v>13</v>
      </c>
      <c r="B468" s="45">
        <v>22100651</v>
      </c>
      <c r="C468" s="47" t="s">
        <v>550</v>
      </c>
      <c r="D468" s="37">
        <v>30000000</v>
      </c>
      <c r="E468" s="37">
        <v>8000000</v>
      </c>
      <c r="F468" s="26">
        <v>30000000</v>
      </c>
      <c r="G468" s="26"/>
      <c r="H468" s="37"/>
    </row>
    <row r="469" spans="1:8" ht="69" x14ac:dyDescent="0.3">
      <c r="A469" s="45">
        <v>14</v>
      </c>
      <c r="B469" s="45">
        <v>22100675</v>
      </c>
      <c r="C469" s="47" t="s">
        <v>551</v>
      </c>
      <c r="D469" s="37">
        <v>45000000</v>
      </c>
      <c r="E469" s="37">
        <v>7500000</v>
      </c>
      <c r="F469" s="26">
        <v>30000000</v>
      </c>
      <c r="G469" s="26">
        <f>F469</f>
        <v>30000000</v>
      </c>
      <c r="H469" s="571" t="s">
        <v>3839</v>
      </c>
    </row>
    <row r="470" spans="1:8" ht="27.6" x14ac:dyDescent="0.3">
      <c r="A470" s="45">
        <v>15</v>
      </c>
      <c r="B470" s="45">
        <v>22100676</v>
      </c>
      <c r="C470" s="47" t="s">
        <v>552</v>
      </c>
      <c r="D470" s="37">
        <v>12000000</v>
      </c>
      <c r="E470" s="37">
        <v>1250000</v>
      </c>
      <c r="F470" s="26">
        <v>10000000</v>
      </c>
      <c r="G470" s="26"/>
      <c r="H470" s="37"/>
    </row>
    <row r="471" spans="1:8" ht="27.6" x14ac:dyDescent="0.3">
      <c r="A471" s="45">
        <v>16</v>
      </c>
      <c r="B471" s="45">
        <v>22100685</v>
      </c>
      <c r="C471" s="47" t="s">
        <v>553</v>
      </c>
      <c r="D471" s="37">
        <v>7500000</v>
      </c>
      <c r="E471" s="25" t="s">
        <v>20</v>
      </c>
      <c r="F471" s="26">
        <v>7500000</v>
      </c>
      <c r="G471" s="26"/>
      <c r="H471" s="37"/>
    </row>
    <row r="472" spans="1:8" x14ac:dyDescent="0.3">
      <c r="A472" s="45">
        <v>17</v>
      </c>
      <c r="B472" s="45">
        <v>22100686</v>
      </c>
      <c r="C472" s="47" t="s">
        <v>554</v>
      </c>
      <c r="D472" s="37">
        <v>12000000</v>
      </c>
      <c r="E472" s="37">
        <v>1250000</v>
      </c>
      <c r="F472" s="26">
        <v>6000000</v>
      </c>
      <c r="G472" s="26"/>
      <c r="H472" s="37"/>
    </row>
    <row r="473" spans="1:8" ht="27.6" x14ac:dyDescent="0.3">
      <c r="A473" s="45">
        <v>18</v>
      </c>
      <c r="B473" s="45">
        <v>22100688</v>
      </c>
      <c r="C473" s="47" t="s">
        <v>555</v>
      </c>
      <c r="D473" s="37">
        <v>35000000</v>
      </c>
      <c r="E473" s="37">
        <v>1250000</v>
      </c>
      <c r="F473" s="26">
        <v>10000000</v>
      </c>
      <c r="G473" s="26"/>
      <c r="H473" s="37"/>
    </row>
    <row r="474" spans="1:8" x14ac:dyDescent="0.3">
      <c r="A474" s="638" t="s">
        <v>556</v>
      </c>
      <c r="B474" s="638"/>
      <c r="C474" s="638"/>
      <c r="D474" s="41">
        <f>SUM(D456:D473)</f>
        <v>2079000000</v>
      </c>
      <c r="E474" s="41">
        <f>SUM(E456:E473)</f>
        <v>304317150</v>
      </c>
      <c r="F474" s="42">
        <f>SUM(F456:F473)</f>
        <v>1330500000</v>
      </c>
      <c r="G474" s="42">
        <f>SUM(G456:G473)</f>
        <v>30000000</v>
      </c>
      <c r="H474" s="41"/>
    </row>
    <row r="475" spans="1:8" x14ac:dyDescent="0.3">
      <c r="A475" s="13">
        <v>2</v>
      </c>
      <c r="B475" s="35" t="s">
        <v>447</v>
      </c>
      <c r="C475" s="12"/>
      <c r="D475" s="12"/>
      <c r="E475" s="12"/>
      <c r="F475" s="4"/>
      <c r="G475" s="4"/>
      <c r="H475" s="36"/>
    </row>
    <row r="476" spans="1:8" x14ac:dyDescent="0.3">
      <c r="A476" s="45">
        <v>1</v>
      </c>
      <c r="B476" s="319">
        <v>22100202</v>
      </c>
      <c r="C476" s="47" t="s">
        <v>448</v>
      </c>
      <c r="D476" s="37">
        <v>50000000</v>
      </c>
      <c r="E476" s="55">
        <v>14000000</v>
      </c>
      <c r="F476" s="26">
        <v>40000000</v>
      </c>
      <c r="G476" s="26"/>
      <c r="H476" s="37"/>
    </row>
    <row r="477" spans="1:8" x14ac:dyDescent="0.3">
      <c r="A477" s="45">
        <v>2</v>
      </c>
      <c r="B477" s="319">
        <v>22100204</v>
      </c>
      <c r="C477" s="47" t="s">
        <v>449</v>
      </c>
      <c r="D477" s="37">
        <v>10000000</v>
      </c>
      <c r="E477" s="55">
        <v>2000000</v>
      </c>
      <c r="F477" s="26">
        <v>10000000</v>
      </c>
      <c r="G477" s="26"/>
      <c r="H477" s="37"/>
    </row>
    <row r="478" spans="1:8" x14ac:dyDescent="0.3">
      <c r="A478" s="45">
        <v>3</v>
      </c>
      <c r="B478" s="319">
        <v>22100206</v>
      </c>
      <c r="C478" s="47" t="s">
        <v>450</v>
      </c>
      <c r="D478" s="37">
        <v>25000000</v>
      </c>
      <c r="E478" s="55">
        <v>4000000</v>
      </c>
      <c r="F478" s="26">
        <v>20000000</v>
      </c>
      <c r="G478" s="26"/>
      <c r="H478" s="37"/>
    </row>
    <row r="479" spans="1:8" x14ac:dyDescent="0.3">
      <c r="A479" s="45">
        <v>4</v>
      </c>
      <c r="B479" s="319">
        <v>22100211</v>
      </c>
      <c r="C479" s="47" t="s">
        <v>451</v>
      </c>
      <c r="D479" s="37">
        <v>15000000</v>
      </c>
      <c r="E479" s="25" t="s">
        <v>20</v>
      </c>
      <c r="F479" s="26">
        <v>10000000</v>
      </c>
      <c r="G479" s="26"/>
      <c r="H479" s="37"/>
    </row>
    <row r="480" spans="1:8" ht="27.6" x14ac:dyDescent="0.3">
      <c r="A480" s="45">
        <v>5</v>
      </c>
      <c r="B480" s="319">
        <v>22100212</v>
      </c>
      <c r="C480" s="47" t="s">
        <v>452</v>
      </c>
      <c r="D480" s="37">
        <v>100000000</v>
      </c>
      <c r="E480" s="55">
        <v>21715500</v>
      </c>
      <c r="F480" s="26">
        <v>50000000</v>
      </c>
      <c r="G480" s="26"/>
      <c r="H480" s="37"/>
    </row>
    <row r="481" spans="1:8" x14ac:dyDescent="0.3">
      <c r="A481" s="45">
        <v>6</v>
      </c>
      <c r="B481" s="319">
        <v>22100213</v>
      </c>
      <c r="C481" s="47" t="s">
        <v>453</v>
      </c>
      <c r="D481" s="37">
        <v>20000000</v>
      </c>
      <c r="E481" s="55">
        <v>4000000</v>
      </c>
      <c r="F481" s="26">
        <v>12000000</v>
      </c>
      <c r="G481" s="26"/>
      <c r="H481" s="37"/>
    </row>
    <row r="482" spans="1:8" x14ac:dyDescent="0.3">
      <c r="A482" s="45">
        <v>7</v>
      </c>
      <c r="B482" s="319">
        <v>22100214</v>
      </c>
      <c r="C482" s="47" t="s">
        <v>454</v>
      </c>
      <c r="D482" s="37">
        <v>30000000</v>
      </c>
      <c r="E482" s="25" t="s">
        <v>20</v>
      </c>
      <c r="F482" s="26">
        <v>15000000</v>
      </c>
      <c r="G482" s="26"/>
      <c r="H482" s="37"/>
    </row>
    <row r="483" spans="1:8" x14ac:dyDescent="0.3">
      <c r="A483" s="638" t="s">
        <v>455</v>
      </c>
      <c r="B483" s="638"/>
      <c r="C483" s="638"/>
      <c r="D483" s="41">
        <f>SUM(D476:D482)</f>
        <v>250000000</v>
      </c>
      <c r="E483" s="41">
        <f>SUM(E476:E482)</f>
        <v>45715500</v>
      </c>
      <c r="F483" s="42">
        <f>SUM(F476:F482)</f>
        <v>157000000</v>
      </c>
      <c r="G483" s="42"/>
      <c r="H483" s="41"/>
    </row>
    <row r="484" spans="1:8" x14ac:dyDescent="0.3">
      <c r="A484" s="46">
        <v>3</v>
      </c>
      <c r="B484" s="35" t="s">
        <v>526</v>
      </c>
      <c r="C484" s="12"/>
      <c r="D484" s="12"/>
      <c r="E484" s="12"/>
      <c r="F484" s="4"/>
      <c r="G484" s="4"/>
      <c r="H484" s="36"/>
    </row>
    <row r="485" spans="1:8" ht="41.4" x14ac:dyDescent="0.3">
      <c r="A485" s="45">
        <v>1</v>
      </c>
      <c r="B485" s="45">
        <v>22100221</v>
      </c>
      <c r="C485" s="47" t="s">
        <v>527</v>
      </c>
      <c r="D485" s="37">
        <v>140000000</v>
      </c>
      <c r="E485" s="25" t="s">
        <v>20</v>
      </c>
      <c r="F485" s="26">
        <v>140000000</v>
      </c>
      <c r="G485" s="26">
        <f>F485</f>
        <v>140000000</v>
      </c>
      <c r="H485" s="571" t="s">
        <v>3840</v>
      </c>
    </row>
    <row r="486" spans="1:8" ht="27.6" x14ac:dyDescent="0.3">
      <c r="A486" s="45">
        <v>2</v>
      </c>
      <c r="B486" s="45">
        <v>22100222</v>
      </c>
      <c r="C486" s="47" t="s">
        <v>528</v>
      </c>
      <c r="D486" s="37">
        <v>90000000</v>
      </c>
      <c r="E486" s="37">
        <v>12706564.390000001</v>
      </c>
      <c r="F486" s="26">
        <v>90000000</v>
      </c>
      <c r="G486" s="26"/>
      <c r="H486" s="37"/>
    </row>
    <row r="487" spans="1:8" x14ac:dyDescent="0.3">
      <c r="A487" s="652" t="s">
        <v>529</v>
      </c>
      <c r="B487" s="653"/>
      <c r="C487" s="654"/>
      <c r="D487" s="41">
        <f>SUM(D485:D486)</f>
        <v>230000000</v>
      </c>
      <c r="E487" s="41">
        <f>SUM(E485:E486)</f>
        <v>12706564.390000001</v>
      </c>
      <c r="F487" s="42">
        <f>SUM(F485:F486)</f>
        <v>230000000</v>
      </c>
      <c r="G487" s="42">
        <f>SUM(G485:G486)</f>
        <v>140000000</v>
      </c>
      <c r="H487" s="41"/>
    </row>
    <row r="488" spans="1:8" x14ac:dyDescent="0.3">
      <c r="A488" s="46">
        <v>4</v>
      </c>
      <c r="B488" s="35" t="s">
        <v>438</v>
      </c>
      <c r="C488" s="12"/>
      <c r="D488" s="12"/>
      <c r="E488" s="12"/>
      <c r="F488" s="4"/>
      <c r="G488" s="4"/>
      <c r="H488" s="36"/>
    </row>
    <row r="489" spans="1:8" x14ac:dyDescent="0.3">
      <c r="A489" s="45">
        <v>1</v>
      </c>
      <c r="B489" s="45">
        <v>22100353</v>
      </c>
      <c r="C489" s="47" t="s">
        <v>439</v>
      </c>
      <c r="D489" s="37">
        <v>50000000</v>
      </c>
      <c r="E489" s="37">
        <v>3298000</v>
      </c>
      <c r="F489" s="26">
        <v>20000000</v>
      </c>
      <c r="G489" s="26"/>
      <c r="H489" s="41"/>
    </row>
    <row r="490" spans="1:8" x14ac:dyDescent="0.3">
      <c r="A490" s="638" t="s">
        <v>440</v>
      </c>
      <c r="B490" s="638"/>
      <c r="C490" s="638"/>
      <c r="D490" s="41">
        <f>SUM(D489)</f>
        <v>50000000</v>
      </c>
      <c r="E490" s="41">
        <f>SUM(E489)</f>
        <v>3298000</v>
      </c>
      <c r="F490" s="42">
        <f>SUM(F489)</f>
        <v>20000000</v>
      </c>
      <c r="G490" s="42">
        <f>SUM(G489)</f>
        <v>0</v>
      </c>
      <c r="H490" s="41"/>
    </row>
    <row r="491" spans="1:8" x14ac:dyDescent="0.3">
      <c r="A491" s="54">
        <v>5</v>
      </c>
      <c r="B491" s="44" t="s">
        <v>250</v>
      </c>
      <c r="C491" s="18"/>
      <c r="D491" s="18"/>
      <c r="E491" s="18"/>
      <c r="F491" s="7"/>
      <c r="G491" s="7"/>
      <c r="H491" s="36"/>
    </row>
    <row r="492" spans="1:8" x14ac:dyDescent="0.3">
      <c r="A492" s="45">
        <v>1</v>
      </c>
      <c r="B492" s="45">
        <v>22100237</v>
      </c>
      <c r="C492" s="47" t="s">
        <v>251</v>
      </c>
      <c r="D492" s="37">
        <v>6000000</v>
      </c>
      <c r="E492" s="37">
        <v>3800000</v>
      </c>
      <c r="F492" s="26">
        <v>6000000</v>
      </c>
      <c r="G492" s="26"/>
      <c r="H492" s="48"/>
    </row>
    <row r="493" spans="1:8" x14ac:dyDescent="0.3">
      <c r="A493" s="45">
        <v>2</v>
      </c>
      <c r="B493" s="45">
        <v>22100238</v>
      </c>
      <c r="C493" s="47" t="s">
        <v>252</v>
      </c>
      <c r="D493" s="37">
        <v>1500000</v>
      </c>
      <c r="E493" s="25" t="s">
        <v>20</v>
      </c>
      <c r="F493" s="26">
        <v>1000000</v>
      </c>
      <c r="G493" s="26"/>
      <c r="H493" s="48"/>
    </row>
    <row r="494" spans="1:8" x14ac:dyDescent="0.3">
      <c r="A494" s="45">
        <v>3</v>
      </c>
      <c r="B494" s="45">
        <v>22100239</v>
      </c>
      <c r="C494" s="47" t="s">
        <v>253</v>
      </c>
      <c r="D494" s="37">
        <v>1000000</v>
      </c>
      <c r="E494" s="25" t="s">
        <v>20</v>
      </c>
      <c r="F494" s="26">
        <v>1000000</v>
      </c>
      <c r="G494" s="26"/>
      <c r="H494" s="48"/>
    </row>
    <row r="495" spans="1:8" x14ac:dyDescent="0.3">
      <c r="A495" s="45">
        <v>4</v>
      </c>
      <c r="B495" s="45">
        <v>22100240</v>
      </c>
      <c r="C495" s="47" t="s">
        <v>254</v>
      </c>
      <c r="D495" s="37">
        <v>500000</v>
      </c>
      <c r="E495" s="37">
        <v>450000</v>
      </c>
      <c r="F495" s="26">
        <v>500000</v>
      </c>
      <c r="G495" s="26"/>
      <c r="H495" s="48"/>
    </row>
    <row r="496" spans="1:8" x14ac:dyDescent="0.3">
      <c r="A496" s="45">
        <v>5</v>
      </c>
      <c r="B496" s="45">
        <v>22100241</v>
      </c>
      <c r="C496" s="47" t="s">
        <v>255</v>
      </c>
      <c r="D496" s="37">
        <v>500000</v>
      </c>
      <c r="E496" s="25" t="s">
        <v>20</v>
      </c>
      <c r="F496" s="26">
        <v>500000</v>
      </c>
      <c r="G496" s="26"/>
      <c r="H496" s="48"/>
    </row>
    <row r="497" spans="1:8" ht="41.4" x14ac:dyDescent="0.3">
      <c r="A497" s="45">
        <v>6</v>
      </c>
      <c r="B497" s="45">
        <v>22100242</v>
      </c>
      <c r="C497" s="47" t="s">
        <v>256</v>
      </c>
      <c r="D497" s="37">
        <v>10000000</v>
      </c>
      <c r="E497" s="37">
        <v>3350000</v>
      </c>
      <c r="F497" s="26">
        <v>10000000</v>
      </c>
      <c r="G497" s="26"/>
      <c r="H497" s="48"/>
    </row>
    <row r="498" spans="1:8" x14ac:dyDescent="0.3">
      <c r="A498" s="45">
        <v>7</v>
      </c>
      <c r="B498" s="45">
        <v>22100243</v>
      </c>
      <c r="C498" s="47" t="s">
        <v>257</v>
      </c>
      <c r="D498" s="37">
        <v>3500000</v>
      </c>
      <c r="E498" s="37">
        <v>2500000</v>
      </c>
      <c r="F498" s="26">
        <v>3000000</v>
      </c>
      <c r="G498" s="26"/>
      <c r="H498" s="48"/>
    </row>
    <row r="499" spans="1:8" x14ac:dyDescent="0.3">
      <c r="A499" s="45">
        <v>8</v>
      </c>
      <c r="B499" s="45">
        <v>22100244</v>
      </c>
      <c r="C499" s="47" t="s">
        <v>258</v>
      </c>
      <c r="D499" s="37">
        <v>500000</v>
      </c>
      <c r="E499" s="25" t="s">
        <v>20</v>
      </c>
      <c r="F499" s="26">
        <v>500000</v>
      </c>
      <c r="G499" s="26"/>
      <c r="H499" s="48"/>
    </row>
    <row r="500" spans="1:8" ht="27.6" x14ac:dyDescent="0.3">
      <c r="A500" s="45">
        <v>9</v>
      </c>
      <c r="B500" s="45">
        <v>22100245</v>
      </c>
      <c r="C500" s="47" t="s">
        <v>259</v>
      </c>
      <c r="D500" s="37">
        <v>1500000</v>
      </c>
      <c r="E500" s="25" t="s">
        <v>20</v>
      </c>
      <c r="F500" s="26">
        <v>500000</v>
      </c>
      <c r="G500" s="26"/>
      <c r="H500" s="48"/>
    </row>
    <row r="501" spans="1:8" x14ac:dyDescent="0.3">
      <c r="A501" s="696" t="s">
        <v>260</v>
      </c>
      <c r="B501" s="696"/>
      <c r="C501" s="696"/>
      <c r="D501" s="41">
        <f>SUM(D492:D500)</f>
        <v>25000000</v>
      </c>
      <c r="E501" s="41">
        <f>SUM(E492:E500)</f>
        <v>10100000</v>
      </c>
      <c r="F501" s="42">
        <f>SUM(F492:F500)</f>
        <v>23000000</v>
      </c>
      <c r="G501" s="42">
        <f>SUM(G492:G500)</f>
        <v>0</v>
      </c>
      <c r="H501" s="2"/>
    </row>
    <row r="502" spans="1:8" x14ac:dyDescent="0.3">
      <c r="A502" s="46">
        <v>6</v>
      </c>
      <c r="B502" s="35" t="s">
        <v>1689</v>
      </c>
      <c r="C502" s="12"/>
      <c r="D502" s="12"/>
      <c r="E502" s="12"/>
      <c r="F502" s="4"/>
      <c r="G502" s="4"/>
      <c r="H502" s="36"/>
    </row>
    <row r="503" spans="1:8" ht="27.6" x14ac:dyDescent="0.3">
      <c r="A503" s="45">
        <v>1</v>
      </c>
      <c r="B503" s="45">
        <v>22100207</v>
      </c>
      <c r="C503" s="47" t="s">
        <v>544</v>
      </c>
      <c r="D503" s="37">
        <v>2500000</v>
      </c>
      <c r="E503" s="25" t="s">
        <v>20</v>
      </c>
      <c r="F503" s="59">
        <v>2500000</v>
      </c>
      <c r="G503" s="59"/>
      <c r="H503" s="37"/>
    </row>
    <row r="504" spans="1:8" x14ac:dyDescent="0.3">
      <c r="A504" s="45">
        <v>2</v>
      </c>
      <c r="B504" s="45">
        <v>22100255</v>
      </c>
      <c r="C504" s="47" t="s">
        <v>1690</v>
      </c>
      <c r="D504" s="37">
        <v>39800000</v>
      </c>
      <c r="E504" s="55">
        <v>18550000</v>
      </c>
      <c r="F504" s="59">
        <v>20000000</v>
      </c>
      <c r="G504" s="59"/>
      <c r="H504" s="37"/>
    </row>
    <row r="505" spans="1:8" ht="27.6" x14ac:dyDescent="0.3">
      <c r="A505" s="45">
        <v>3</v>
      </c>
      <c r="B505" s="45">
        <v>22100256</v>
      </c>
      <c r="C505" s="47" t="s">
        <v>1691</v>
      </c>
      <c r="D505" s="37">
        <v>4500000</v>
      </c>
      <c r="E505" s="55">
        <v>4500000</v>
      </c>
      <c r="F505" s="59">
        <v>4500000</v>
      </c>
      <c r="G505" s="59"/>
      <c r="H505" s="40"/>
    </row>
    <row r="506" spans="1:8" x14ac:dyDescent="0.3">
      <c r="A506" s="45">
        <v>4</v>
      </c>
      <c r="B506" s="45">
        <v>22100257</v>
      </c>
      <c r="C506" s="47" t="s">
        <v>14</v>
      </c>
      <c r="D506" s="37">
        <v>1200000</v>
      </c>
      <c r="E506" s="25" t="s">
        <v>20</v>
      </c>
      <c r="F506" s="59">
        <v>1200000</v>
      </c>
      <c r="G506" s="59"/>
      <c r="H506" s="37"/>
    </row>
    <row r="507" spans="1:8" x14ac:dyDescent="0.3">
      <c r="A507" s="638" t="s">
        <v>1692</v>
      </c>
      <c r="B507" s="638"/>
      <c r="C507" s="638"/>
      <c r="D507" s="41">
        <f>SUM(D503:D506)</f>
        <v>48000000</v>
      </c>
      <c r="E507" s="41">
        <f>SUM(E503:E506)</f>
        <v>23050000</v>
      </c>
      <c r="F507" s="42">
        <f>SUM(F503:F506)</f>
        <v>28200000</v>
      </c>
      <c r="G507" s="42">
        <f>SUM(G503:G506)</f>
        <v>0</v>
      </c>
      <c r="H507" s="41"/>
    </row>
    <row r="508" spans="1:8" x14ac:dyDescent="0.3">
      <c r="A508" s="46">
        <v>7</v>
      </c>
      <c r="B508" s="44" t="s">
        <v>264</v>
      </c>
      <c r="C508" s="18"/>
      <c r="D508" s="18"/>
      <c r="E508" s="18"/>
      <c r="F508" s="7"/>
      <c r="G508" s="7"/>
      <c r="H508" s="36"/>
    </row>
    <row r="509" spans="1:8" x14ac:dyDescent="0.3">
      <c r="A509" s="45">
        <v>1</v>
      </c>
      <c r="B509" s="45">
        <v>22100257</v>
      </c>
      <c r="C509" s="47" t="s">
        <v>14</v>
      </c>
      <c r="D509" s="37">
        <v>2000000</v>
      </c>
      <c r="E509" s="25" t="s">
        <v>20</v>
      </c>
      <c r="F509" s="26">
        <v>2000000</v>
      </c>
      <c r="G509" s="26"/>
      <c r="H509" s="37"/>
    </row>
    <row r="510" spans="1:8" x14ac:dyDescent="0.3">
      <c r="A510" s="45">
        <v>2</v>
      </c>
      <c r="B510" s="45">
        <v>22100258</v>
      </c>
      <c r="C510" s="47" t="s">
        <v>265</v>
      </c>
      <c r="D510" s="37">
        <v>35000000</v>
      </c>
      <c r="E510" s="25" t="s">
        <v>20</v>
      </c>
      <c r="F510" s="26">
        <v>5000000</v>
      </c>
      <c r="G510" s="26"/>
      <c r="H510" s="37"/>
    </row>
    <row r="511" spans="1:8" ht="27.6" x14ac:dyDescent="0.3">
      <c r="A511" s="45">
        <v>3</v>
      </c>
      <c r="B511" s="45">
        <v>22100259</v>
      </c>
      <c r="C511" s="47" t="s">
        <v>266</v>
      </c>
      <c r="D511" s="37">
        <v>5000000</v>
      </c>
      <c r="E511" s="25" t="s">
        <v>20</v>
      </c>
      <c r="F511" s="26">
        <v>1000000</v>
      </c>
      <c r="G511" s="26"/>
      <c r="H511" s="37"/>
    </row>
    <row r="512" spans="1:8" ht="27.6" x14ac:dyDescent="0.3">
      <c r="A512" s="45">
        <v>4</v>
      </c>
      <c r="B512" s="45">
        <v>22100260</v>
      </c>
      <c r="C512" s="47" t="s">
        <v>267</v>
      </c>
      <c r="D512" s="37">
        <v>4000000</v>
      </c>
      <c r="E512" s="25" t="s">
        <v>20</v>
      </c>
      <c r="F512" s="26">
        <v>1000000</v>
      </c>
      <c r="G512" s="26"/>
      <c r="H512" s="37"/>
    </row>
    <row r="513" spans="1:8" x14ac:dyDescent="0.3">
      <c r="A513" s="283"/>
      <c r="B513" s="283"/>
      <c r="C513" s="283"/>
      <c r="D513" s="41">
        <f>SUM(D509:D512)</f>
        <v>46000000</v>
      </c>
      <c r="E513" s="42">
        <f>SUM(E509:E512)</f>
        <v>0</v>
      </c>
      <c r="F513" s="42">
        <f>SUM(F509:F512)</f>
        <v>9000000</v>
      </c>
      <c r="G513" s="42">
        <f>SUM(G509:G512)</f>
        <v>0</v>
      </c>
      <c r="H513" s="41"/>
    </row>
    <row r="514" spans="1:8" x14ac:dyDescent="0.3">
      <c r="A514" s="46">
        <v>8</v>
      </c>
      <c r="B514" s="35" t="s">
        <v>280</v>
      </c>
      <c r="C514" s="12"/>
      <c r="D514" s="12"/>
      <c r="E514" s="12"/>
      <c r="F514" s="4"/>
      <c r="G514" s="4"/>
      <c r="H514" s="36"/>
    </row>
    <row r="515" spans="1:8" x14ac:dyDescent="0.3">
      <c r="A515" s="21">
        <v>1</v>
      </c>
      <c r="B515" s="21">
        <v>22100262</v>
      </c>
      <c r="C515" s="23" t="s">
        <v>281</v>
      </c>
      <c r="D515" s="24">
        <v>6000000</v>
      </c>
      <c r="E515" s="39">
        <v>510000</v>
      </c>
      <c r="F515" s="26">
        <v>1000000</v>
      </c>
      <c r="G515" s="26"/>
      <c r="H515" s="37"/>
    </row>
    <row r="516" spans="1:8" ht="27.6" x14ac:dyDescent="0.3">
      <c r="A516" s="21">
        <v>2</v>
      </c>
      <c r="B516" s="21">
        <v>22100360</v>
      </c>
      <c r="C516" s="23" t="s">
        <v>282</v>
      </c>
      <c r="D516" s="24">
        <v>3000000</v>
      </c>
      <c r="E516" s="25" t="s">
        <v>20</v>
      </c>
      <c r="F516" s="26">
        <v>1000000</v>
      </c>
      <c r="G516" s="26"/>
      <c r="H516" s="37"/>
    </row>
    <row r="517" spans="1:8" x14ac:dyDescent="0.3">
      <c r="A517" s="21">
        <v>3</v>
      </c>
      <c r="B517" s="21">
        <v>22100361</v>
      </c>
      <c r="C517" s="23" t="s">
        <v>283</v>
      </c>
      <c r="D517" s="24">
        <v>13000000</v>
      </c>
      <c r="E517" s="39">
        <v>2428300</v>
      </c>
      <c r="F517" s="39">
        <v>7428300</v>
      </c>
      <c r="G517" s="39"/>
      <c r="H517" s="37"/>
    </row>
    <row r="518" spans="1:8" ht="27.6" x14ac:dyDescent="0.3">
      <c r="A518" s="21">
        <v>4</v>
      </c>
      <c r="B518" s="21">
        <v>22100362</v>
      </c>
      <c r="C518" s="23" t="s">
        <v>284</v>
      </c>
      <c r="D518" s="24">
        <v>3000000</v>
      </c>
      <c r="E518" s="39">
        <v>1210000</v>
      </c>
      <c r="F518" s="26">
        <v>2000000</v>
      </c>
      <c r="G518" s="26"/>
      <c r="H518" s="37"/>
    </row>
    <row r="519" spans="1:8" x14ac:dyDescent="0.3">
      <c r="A519" s="648" t="s">
        <v>285</v>
      </c>
      <c r="B519" s="649"/>
      <c r="C519" s="650"/>
      <c r="D519" s="41">
        <f>SUM(D515:D518)</f>
        <v>25000000</v>
      </c>
      <c r="E519" s="41">
        <f>SUM(E515:E518)</f>
        <v>4148300</v>
      </c>
      <c r="F519" s="42">
        <f>SUM(F515:F518)</f>
        <v>11428300</v>
      </c>
      <c r="G519" s="42">
        <f>SUM(G515:G518)</f>
        <v>0</v>
      </c>
      <c r="H519" s="41"/>
    </row>
    <row r="520" spans="1:8" ht="14.4" customHeight="1" x14ac:dyDescent="0.3">
      <c r="A520" s="46">
        <v>9</v>
      </c>
      <c r="B520" s="697" t="s">
        <v>635</v>
      </c>
      <c r="C520" s="698"/>
      <c r="D520" s="698"/>
      <c r="E520" s="18"/>
      <c r="F520" s="4"/>
      <c r="G520" s="4"/>
      <c r="H520" s="36"/>
    </row>
    <row r="521" spans="1:8" ht="41.4" x14ac:dyDescent="0.3">
      <c r="A521" s="45">
        <v>1</v>
      </c>
      <c r="B521" s="45">
        <v>22100656</v>
      </c>
      <c r="C521" s="47" t="s">
        <v>636</v>
      </c>
      <c r="D521" s="37">
        <v>3000000</v>
      </c>
      <c r="E521" s="25" t="s">
        <v>20</v>
      </c>
      <c r="F521" s="59">
        <v>3000000</v>
      </c>
      <c r="G521" s="59">
        <f>F521</f>
        <v>3000000</v>
      </c>
      <c r="H521" s="584" t="s">
        <v>3841</v>
      </c>
    </row>
    <row r="522" spans="1:8" x14ac:dyDescent="0.3">
      <c r="A522" s="45">
        <v>2</v>
      </c>
      <c r="B522" s="45">
        <v>22100658</v>
      </c>
      <c r="C522" s="47" t="s">
        <v>3340</v>
      </c>
      <c r="D522" s="37">
        <v>1500000</v>
      </c>
      <c r="E522" s="25" t="s">
        <v>20</v>
      </c>
      <c r="F522" s="59">
        <v>1500000</v>
      </c>
      <c r="G522" s="59"/>
      <c r="H522" s="37"/>
    </row>
    <row r="523" spans="1:8" ht="27.6" x14ac:dyDescent="0.3">
      <c r="A523" s="45">
        <v>3</v>
      </c>
      <c r="B523" s="45">
        <v>22100677</v>
      </c>
      <c r="C523" s="47" t="s">
        <v>637</v>
      </c>
      <c r="D523" s="37">
        <v>1500000</v>
      </c>
      <c r="E523" s="25" t="s">
        <v>20</v>
      </c>
      <c r="F523" s="59">
        <v>1500000</v>
      </c>
      <c r="G523" s="59"/>
      <c r="H523" s="37"/>
    </row>
    <row r="524" spans="1:8" ht="27.6" x14ac:dyDescent="0.3">
      <c r="A524" s="45">
        <v>4</v>
      </c>
      <c r="B524" s="45">
        <v>22100266</v>
      </c>
      <c r="C524" s="47" t="s">
        <v>477</v>
      </c>
      <c r="D524" s="37">
        <v>1000000</v>
      </c>
      <c r="E524" s="25" t="s">
        <v>20</v>
      </c>
      <c r="F524" s="59">
        <v>1000000</v>
      </c>
      <c r="G524" s="59"/>
      <c r="H524" s="37"/>
    </row>
    <row r="525" spans="1:8" ht="27.6" x14ac:dyDescent="0.3">
      <c r="A525" s="45">
        <v>5</v>
      </c>
      <c r="B525" s="45">
        <v>22100265</v>
      </c>
      <c r="C525" s="47" t="s">
        <v>638</v>
      </c>
      <c r="D525" s="37">
        <v>16000000</v>
      </c>
      <c r="E525" s="25" t="s">
        <v>20</v>
      </c>
      <c r="F525" s="59">
        <v>10000000</v>
      </c>
      <c r="G525" s="59"/>
      <c r="H525" s="37"/>
    </row>
    <row r="526" spans="1:8" ht="27.6" x14ac:dyDescent="0.3">
      <c r="A526" s="45">
        <v>6</v>
      </c>
      <c r="B526" s="45">
        <v>22100264</v>
      </c>
      <c r="C526" s="47" t="s">
        <v>639</v>
      </c>
      <c r="D526" s="37">
        <v>2000000</v>
      </c>
      <c r="E526" s="25" t="s">
        <v>20</v>
      </c>
      <c r="F526" s="59">
        <v>2000000</v>
      </c>
      <c r="G526" s="59"/>
      <c r="H526" s="37"/>
    </row>
    <row r="527" spans="1:8" ht="26.25" customHeight="1" x14ac:dyDescent="0.3">
      <c r="A527" s="638" t="s">
        <v>640</v>
      </c>
      <c r="B527" s="638"/>
      <c r="C527" s="638"/>
      <c r="D527" s="41">
        <f>SUM(D521:D526)</f>
        <v>25000000</v>
      </c>
      <c r="E527" s="42">
        <f>SUM(E521:E526)</f>
        <v>0</v>
      </c>
      <c r="F527" s="42">
        <f>SUM(F521:F526)</f>
        <v>19000000</v>
      </c>
      <c r="G527" s="42">
        <f>SUM(G521:G526)</f>
        <v>3000000</v>
      </c>
      <c r="H527" s="41"/>
    </row>
    <row r="528" spans="1:8" x14ac:dyDescent="0.3">
      <c r="A528" s="46">
        <v>10</v>
      </c>
      <c r="B528" s="35" t="s">
        <v>650</v>
      </c>
      <c r="C528" s="12"/>
      <c r="D528" s="12"/>
      <c r="E528" s="12"/>
      <c r="F528" s="4"/>
      <c r="G528" s="4"/>
      <c r="H528" s="36"/>
    </row>
    <row r="529" spans="1:8" ht="27.6" x14ac:dyDescent="0.3">
      <c r="A529" s="45">
        <v>1</v>
      </c>
      <c r="B529" s="45">
        <v>22100207</v>
      </c>
      <c r="C529" s="47" t="s">
        <v>544</v>
      </c>
      <c r="D529" s="37">
        <v>5000000</v>
      </c>
      <c r="E529" s="25" t="s">
        <v>20</v>
      </c>
      <c r="F529" s="26">
        <v>3000000</v>
      </c>
      <c r="G529" s="26"/>
      <c r="H529" s="37"/>
    </row>
    <row r="530" spans="1:8" ht="27.6" x14ac:dyDescent="0.3">
      <c r="A530" s="45">
        <v>2</v>
      </c>
      <c r="B530" s="45">
        <v>22100248</v>
      </c>
      <c r="C530" s="47" t="s">
        <v>651</v>
      </c>
      <c r="D530" s="37">
        <v>35000000</v>
      </c>
      <c r="E530" s="37">
        <v>880000</v>
      </c>
      <c r="F530" s="26">
        <v>30000000</v>
      </c>
      <c r="G530" s="26"/>
      <c r="H530" s="37"/>
    </row>
    <row r="531" spans="1:8" x14ac:dyDescent="0.3">
      <c r="A531" s="638" t="s">
        <v>661</v>
      </c>
      <c r="B531" s="638"/>
      <c r="C531" s="638"/>
      <c r="D531" s="41">
        <f>SUM(D529:D530)</f>
        <v>40000000</v>
      </c>
      <c r="E531" s="41">
        <f>SUM(E529:E530)</f>
        <v>880000</v>
      </c>
      <c r="F531" s="42">
        <f>SUM(F529:F530)</f>
        <v>33000000</v>
      </c>
      <c r="G531" s="42">
        <f>SUM(G529:G530)</f>
        <v>0</v>
      </c>
      <c r="H531" s="41"/>
    </row>
    <row r="532" spans="1:8" x14ac:dyDescent="0.3">
      <c r="A532" s="13">
        <v>11</v>
      </c>
      <c r="B532" s="35" t="s">
        <v>664</v>
      </c>
      <c r="C532" s="12"/>
      <c r="D532" s="12"/>
      <c r="E532" s="12"/>
      <c r="F532" s="4"/>
      <c r="G532" s="4"/>
      <c r="H532" s="36"/>
    </row>
    <row r="533" spans="1:8" x14ac:dyDescent="0.3">
      <c r="A533" s="45">
        <v>1</v>
      </c>
      <c r="B533" s="45">
        <v>22100246</v>
      </c>
      <c r="C533" s="47" t="s">
        <v>665</v>
      </c>
      <c r="D533" s="37">
        <v>10600000</v>
      </c>
      <c r="E533" s="25" t="s">
        <v>20</v>
      </c>
      <c r="F533" s="59">
        <v>10600000</v>
      </c>
      <c r="G533" s="59"/>
      <c r="H533" s="37"/>
    </row>
    <row r="534" spans="1:8" ht="27.6" x14ac:dyDescent="0.3">
      <c r="A534" s="45">
        <v>2</v>
      </c>
      <c r="B534" s="45">
        <v>22100247</v>
      </c>
      <c r="C534" s="47" t="s">
        <v>666</v>
      </c>
      <c r="D534" s="37">
        <v>4400000</v>
      </c>
      <c r="E534" s="25" t="s">
        <v>20</v>
      </c>
      <c r="F534" s="59">
        <v>4400000</v>
      </c>
      <c r="G534" s="59"/>
      <c r="H534" s="37"/>
    </row>
    <row r="535" spans="1:8" x14ac:dyDescent="0.3">
      <c r="A535" s="638" t="s">
        <v>667</v>
      </c>
      <c r="B535" s="638"/>
      <c r="C535" s="638"/>
      <c r="D535" s="41">
        <f>SUM(D533:D534)</f>
        <v>15000000</v>
      </c>
      <c r="E535" s="42">
        <f>SUM(E533:E534)</f>
        <v>0</v>
      </c>
      <c r="F535" s="42">
        <f>SUM(F533:F534)</f>
        <v>15000000</v>
      </c>
      <c r="G535" s="42">
        <f>SUM(G533:G534)</f>
        <v>0</v>
      </c>
      <c r="H535" s="41"/>
    </row>
    <row r="536" spans="1:8" x14ac:dyDescent="0.3">
      <c r="A536" s="13">
        <v>12</v>
      </c>
      <c r="B536" s="35" t="s">
        <v>1375</v>
      </c>
      <c r="C536" s="12"/>
      <c r="D536" s="12"/>
      <c r="E536" s="12"/>
      <c r="F536" s="4"/>
      <c r="G536" s="4"/>
      <c r="H536" s="36"/>
    </row>
    <row r="537" spans="1:8" ht="27.6" x14ac:dyDescent="0.3">
      <c r="A537" s="45">
        <v>1</v>
      </c>
      <c r="B537" s="45">
        <v>22100624</v>
      </c>
      <c r="C537" s="47" t="s">
        <v>1376</v>
      </c>
      <c r="D537" s="37">
        <v>2000000</v>
      </c>
      <c r="E537" s="25" t="s">
        <v>20</v>
      </c>
      <c r="F537" s="59">
        <v>1000000</v>
      </c>
      <c r="G537" s="59"/>
      <c r="H537" s="37"/>
    </row>
    <row r="538" spans="1:8" x14ac:dyDescent="0.3">
      <c r="A538" s="45">
        <v>2</v>
      </c>
      <c r="B538" s="45">
        <v>22100627</v>
      </c>
      <c r="C538" s="47" t="s">
        <v>1377</v>
      </c>
      <c r="D538" s="37">
        <v>1000000</v>
      </c>
      <c r="E538" s="25" t="s">
        <v>20</v>
      </c>
      <c r="F538" s="59">
        <v>1000000</v>
      </c>
      <c r="G538" s="59"/>
      <c r="H538" s="37"/>
    </row>
    <row r="539" spans="1:8" ht="27.6" x14ac:dyDescent="0.3">
      <c r="A539" s="45">
        <v>3</v>
      </c>
      <c r="B539" s="45">
        <v>22100626</v>
      </c>
      <c r="C539" s="47" t="s">
        <v>1378</v>
      </c>
      <c r="D539" s="37">
        <v>10000000</v>
      </c>
      <c r="E539" s="25" t="s">
        <v>20</v>
      </c>
      <c r="F539" s="59">
        <v>4000000</v>
      </c>
      <c r="G539" s="59"/>
      <c r="H539" s="37"/>
    </row>
    <row r="540" spans="1:8" x14ac:dyDescent="0.3">
      <c r="A540" s="45">
        <v>4</v>
      </c>
      <c r="B540" s="45">
        <v>22100263</v>
      </c>
      <c r="C540" s="47" t="s">
        <v>1011</v>
      </c>
      <c r="D540" s="37">
        <v>7000000</v>
      </c>
      <c r="E540" s="25" t="s">
        <v>20</v>
      </c>
      <c r="F540" s="59">
        <v>4000000</v>
      </c>
      <c r="G540" s="59"/>
      <c r="H540" s="37"/>
    </row>
    <row r="541" spans="1:8" x14ac:dyDescent="0.3">
      <c r="A541" s="45">
        <v>5</v>
      </c>
      <c r="B541" s="45">
        <v>22100622</v>
      </c>
      <c r="C541" s="47" t="s">
        <v>1379</v>
      </c>
      <c r="D541" s="37">
        <v>2000000</v>
      </c>
      <c r="E541" s="25" t="s">
        <v>20</v>
      </c>
      <c r="F541" s="59">
        <v>0</v>
      </c>
      <c r="G541" s="59"/>
      <c r="H541" s="37"/>
    </row>
    <row r="542" spans="1:8" ht="41.4" x14ac:dyDescent="0.3">
      <c r="A542" s="45">
        <v>6</v>
      </c>
      <c r="B542" s="45">
        <v>22100623</v>
      </c>
      <c r="C542" s="47" t="s">
        <v>1380</v>
      </c>
      <c r="D542" s="37">
        <v>5000000</v>
      </c>
      <c r="E542" s="37">
        <v>1777777.76</v>
      </c>
      <c r="F542" s="59">
        <v>5000000</v>
      </c>
      <c r="G542" s="59"/>
      <c r="H542" s="37"/>
    </row>
    <row r="543" spans="1:8" ht="27.6" x14ac:dyDescent="0.3">
      <c r="A543" s="45">
        <v>7</v>
      </c>
      <c r="B543" s="45">
        <v>22100680</v>
      </c>
      <c r="C543" s="47" t="s">
        <v>1381</v>
      </c>
      <c r="D543" s="37">
        <v>3000000</v>
      </c>
      <c r="E543" s="25" t="s">
        <v>20</v>
      </c>
      <c r="F543" s="59">
        <v>1500000</v>
      </c>
      <c r="G543" s="59"/>
      <c r="H543" s="37"/>
    </row>
    <row r="544" spans="1:8" ht="25.5" customHeight="1" x14ac:dyDescent="0.3">
      <c r="A544" s="638" t="s">
        <v>1382</v>
      </c>
      <c r="B544" s="638"/>
      <c r="C544" s="638"/>
      <c r="D544" s="41">
        <f>SUM(D537:D543)</f>
        <v>30000000</v>
      </c>
      <c r="E544" s="41">
        <f>SUM(E537:E543)</f>
        <v>1777777.76</v>
      </c>
      <c r="F544" s="42">
        <f>SUM(F537:F543)</f>
        <v>16500000</v>
      </c>
      <c r="G544" s="42">
        <f>SUM(G537:G543)</f>
        <v>0</v>
      </c>
      <c r="H544" s="41"/>
    </row>
    <row r="545" spans="1:8" x14ac:dyDescent="0.3">
      <c r="A545" s="46">
        <v>13</v>
      </c>
      <c r="B545" s="35" t="s">
        <v>1527</v>
      </c>
      <c r="C545" s="12"/>
      <c r="D545" s="12"/>
      <c r="E545" s="12"/>
      <c r="F545" s="4"/>
      <c r="G545" s="4"/>
      <c r="H545" s="36"/>
    </row>
    <row r="546" spans="1:8" ht="27.6" x14ac:dyDescent="0.3">
      <c r="A546" s="45">
        <v>1</v>
      </c>
      <c r="B546" s="45">
        <v>22100261</v>
      </c>
      <c r="C546" s="47" t="s">
        <v>712</v>
      </c>
      <c r="D546" s="37">
        <v>1500000</v>
      </c>
      <c r="E546" s="25" t="s">
        <v>20</v>
      </c>
      <c r="F546" s="59">
        <v>500000</v>
      </c>
      <c r="G546" s="59"/>
      <c r="H546" s="37"/>
    </row>
    <row r="547" spans="1:8" x14ac:dyDescent="0.3">
      <c r="A547" s="45">
        <v>2</v>
      </c>
      <c r="B547" s="45">
        <v>22100342</v>
      </c>
      <c r="C547" s="47" t="s">
        <v>158</v>
      </c>
      <c r="D547" s="37">
        <v>1500000</v>
      </c>
      <c r="E547" s="25" t="s">
        <v>20</v>
      </c>
      <c r="F547" s="59">
        <v>1500000</v>
      </c>
      <c r="G547" s="59"/>
      <c r="H547" s="37"/>
    </row>
    <row r="548" spans="1:8" x14ac:dyDescent="0.3">
      <c r="A548" s="45">
        <v>3</v>
      </c>
      <c r="B548" s="45">
        <v>22100399</v>
      </c>
      <c r="C548" s="47" t="s">
        <v>1093</v>
      </c>
      <c r="D548" s="37">
        <v>1500000</v>
      </c>
      <c r="E548" s="25" t="s">
        <v>20</v>
      </c>
      <c r="F548" s="59">
        <v>1500000</v>
      </c>
      <c r="G548" s="59"/>
      <c r="H548" s="37"/>
    </row>
    <row r="549" spans="1:8" x14ac:dyDescent="0.3">
      <c r="A549" s="45">
        <v>4</v>
      </c>
      <c r="B549" s="45">
        <v>22100478</v>
      </c>
      <c r="C549" s="47" t="s">
        <v>358</v>
      </c>
      <c r="D549" s="37">
        <v>12000000</v>
      </c>
      <c r="E549" s="25" t="s">
        <v>20</v>
      </c>
      <c r="F549" s="59">
        <v>2000000</v>
      </c>
      <c r="G549" s="59"/>
      <c r="H549" s="37"/>
    </row>
    <row r="550" spans="1:8" ht="27.6" x14ac:dyDescent="0.3">
      <c r="A550" s="45">
        <v>5</v>
      </c>
      <c r="B550" s="45">
        <v>22100639</v>
      </c>
      <c r="C550" s="47" t="s">
        <v>1528</v>
      </c>
      <c r="D550" s="37">
        <v>12000000</v>
      </c>
      <c r="E550" s="25" t="s">
        <v>20</v>
      </c>
      <c r="F550" s="59">
        <v>5000000</v>
      </c>
      <c r="G550" s="59"/>
      <c r="H550" s="37"/>
    </row>
    <row r="551" spans="1:8" ht="27.6" x14ac:dyDescent="0.3">
      <c r="A551" s="45">
        <v>6</v>
      </c>
      <c r="B551" s="45">
        <v>22100640</v>
      </c>
      <c r="C551" s="47" t="s">
        <v>1529</v>
      </c>
      <c r="D551" s="37">
        <v>8500000</v>
      </c>
      <c r="E551" s="25" t="s">
        <v>20</v>
      </c>
      <c r="F551" s="59">
        <v>2000000</v>
      </c>
      <c r="G551" s="59"/>
      <c r="H551" s="37"/>
    </row>
    <row r="552" spans="1:8" ht="26.25" customHeight="1" x14ac:dyDescent="0.3">
      <c r="A552" s="638" t="s">
        <v>1530</v>
      </c>
      <c r="B552" s="638"/>
      <c r="C552" s="638"/>
      <c r="D552" s="41">
        <f>SUM(D546:D551)</f>
        <v>37000000</v>
      </c>
      <c r="E552" s="41">
        <f>SUM(E546:E551)</f>
        <v>0</v>
      </c>
      <c r="F552" s="42">
        <f>SUM(F546:F551)</f>
        <v>12500000</v>
      </c>
      <c r="G552" s="42">
        <f>SUM(G546:G551)</f>
        <v>0</v>
      </c>
      <c r="H552" s="41"/>
    </row>
    <row r="553" spans="1:8" x14ac:dyDescent="0.3">
      <c r="A553" s="13">
        <v>14</v>
      </c>
      <c r="B553" s="35" t="s">
        <v>1748</v>
      </c>
      <c r="C553" s="12"/>
      <c r="D553" s="12"/>
      <c r="E553" s="12"/>
      <c r="F553" s="4"/>
      <c r="G553" s="4"/>
      <c r="H553" s="36"/>
    </row>
    <row r="554" spans="1:8" x14ac:dyDescent="0.3">
      <c r="A554" s="45">
        <v>1</v>
      </c>
      <c r="B554" s="45">
        <v>22100333</v>
      </c>
      <c r="C554" s="47" t="s">
        <v>1738</v>
      </c>
      <c r="D554" s="37">
        <v>7000000</v>
      </c>
      <c r="E554" s="25" t="s">
        <v>20</v>
      </c>
      <c r="F554" s="59">
        <v>3000000</v>
      </c>
      <c r="G554" s="59"/>
      <c r="H554" s="37"/>
    </row>
    <row r="555" spans="1:8" x14ac:dyDescent="0.3">
      <c r="A555" s="45">
        <v>2</v>
      </c>
      <c r="B555" s="45">
        <v>22100334</v>
      </c>
      <c r="C555" s="47" t="s">
        <v>1739</v>
      </c>
      <c r="D555" s="37">
        <v>225000000</v>
      </c>
      <c r="E555" s="37">
        <v>1930000</v>
      </c>
      <c r="F555" s="59">
        <v>100000000</v>
      </c>
      <c r="G555" s="59"/>
      <c r="H555" s="37"/>
    </row>
    <row r="556" spans="1:8" x14ac:dyDescent="0.3">
      <c r="A556" s="45">
        <v>3</v>
      </c>
      <c r="B556" s="45">
        <v>22100335</v>
      </c>
      <c r="C556" s="47" t="s">
        <v>1740</v>
      </c>
      <c r="D556" s="37">
        <v>12000000</v>
      </c>
      <c r="E556" s="37">
        <v>1889500</v>
      </c>
      <c r="F556" s="59">
        <v>6000000</v>
      </c>
      <c r="G556" s="59"/>
      <c r="H556" s="37"/>
    </row>
    <row r="557" spans="1:8" x14ac:dyDescent="0.3">
      <c r="A557" s="45">
        <v>4</v>
      </c>
      <c r="B557" s="45">
        <v>22100336</v>
      </c>
      <c r="C557" s="47" t="s">
        <v>1741</v>
      </c>
      <c r="D557" s="37">
        <v>10000000</v>
      </c>
      <c r="E557" s="37">
        <v>5000000</v>
      </c>
      <c r="F557" s="59">
        <v>6000000</v>
      </c>
      <c r="G557" s="59"/>
      <c r="H557" s="37"/>
    </row>
    <row r="558" spans="1:8" x14ac:dyDescent="0.3">
      <c r="A558" s="45">
        <v>5</v>
      </c>
      <c r="B558" s="45">
        <v>22100337</v>
      </c>
      <c r="C558" s="47" t="s">
        <v>1742</v>
      </c>
      <c r="D558" s="37">
        <v>1000000</v>
      </c>
      <c r="E558" s="40">
        <v>0</v>
      </c>
      <c r="F558" s="59">
        <v>1000000</v>
      </c>
      <c r="G558" s="59"/>
      <c r="H558" s="37"/>
    </row>
    <row r="559" spans="1:8" x14ac:dyDescent="0.3">
      <c r="A559" s="45">
        <v>6</v>
      </c>
      <c r="B559" s="45">
        <v>22100338</v>
      </c>
      <c r="C559" s="47" t="s">
        <v>1743</v>
      </c>
      <c r="D559" s="37">
        <v>10000000</v>
      </c>
      <c r="E559" s="37">
        <v>1768200</v>
      </c>
      <c r="F559" s="59">
        <v>5000000</v>
      </c>
      <c r="G559" s="59"/>
      <c r="H559" s="37"/>
    </row>
    <row r="560" spans="1:8" ht="27.6" x14ac:dyDescent="0.3">
      <c r="A560" s="45">
        <v>7</v>
      </c>
      <c r="B560" s="45">
        <v>22100339</v>
      </c>
      <c r="C560" s="47" t="s">
        <v>1744</v>
      </c>
      <c r="D560" s="37">
        <v>2500000</v>
      </c>
      <c r="E560" s="25" t="s">
        <v>20</v>
      </c>
      <c r="F560" s="59">
        <v>2500000</v>
      </c>
      <c r="G560" s="59"/>
      <c r="H560" s="37"/>
    </row>
    <row r="561" spans="1:8" x14ac:dyDescent="0.3">
      <c r="A561" s="45">
        <v>8</v>
      </c>
      <c r="B561" s="45">
        <v>22100340</v>
      </c>
      <c r="C561" s="47" t="s">
        <v>1745</v>
      </c>
      <c r="D561" s="37">
        <v>2000000</v>
      </c>
      <c r="E561" s="25" t="s">
        <v>20</v>
      </c>
      <c r="F561" s="59">
        <v>1000000</v>
      </c>
      <c r="G561" s="59"/>
      <c r="H561" s="37"/>
    </row>
    <row r="562" spans="1:8" x14ac:dyDescent="0.3">
      <c r="A562" s="45">
        <v>9</v>
      </c>
      <c r="B562" s="45">
        <v>22100341</v>
      </c>
      <c r="C562" s="47" t="s">
        <v>1746</v>
      </c>
      <c r="D562" s="37">
        <v>3000000</v>
      </c>
      <c r="E562" s="25" t="s">
        <v>20</v>
      </c>
      <c r="F562" s="59">
        <v>3000000</v>
      </c>
      <c r="G562" s="59"/>
      <c r="H562" s="37"/>
    </row>
    <row r="563" spans="1:8" x14ac:dyDescent="0.3">
      <c r="A563" s="45">
        <v>10</v>
      </c>
      <c r="B563" s="45">
        <v>22100342</v>
      </c>
      <c r="C563" s="47" t="s">
        <v>158</v>
      </c>
      <c r="D563" s="37">
        <v>1000000</v>
      </c>
      <c r="E563" s="25" t="s">
        <v>20</v>
      </c>
      <c r="F563" s="59">
        <v>1000000</v>
      </c>
      <c r="G563" s="59"/>
      <c r="H563" s="37"/>
    </row>
    <row r="564" spans="1:8" ht="27.6" x14ac:dyDescent="0.3">
      <c r="A564" s="45">
        <v>11</v>
      </c>
      <c r="B564" s="45">
        <v>22100343</v>
      </c>
      <c r="C564" s="47" t="s">
        <v>1747</v>
      </c>
      <c r="D564" s="37">
        <v>3000000</v>
      </c>
      <c r="E564" s="25" t="s">
        <v>20</v>
      </c>
      <c r="F564" s="59">
        <v>1500000</v>
      </c>
      <c r="G564" s="59"/>
      <c r="H564" s="37"/>
    </row>
    <row r="565" spans="1:8" ht="27.6" x14ac:dyDescent="0.3">
      <c r="A565" s="45">
        <v>12</v>
      </c>
      <c r="B565" s="45">
        <v>22100408</v>
      </c>
      <c r="C565" s="47" t="s">
        <v>889</v>
      </c>
      <c r="D565" s="37">
        <v>5000000</v>
      </c>
      <c r="E565" s="37">
        <v>200000</v>
      </c>
      <c r="F565" s="59">
        <v>2500000</v>
      </c>
      <c r="G565" s="59"/>
      <c r="H565" s="37"/>
    </row>
    <row r="566" spans="1:8" x14ac:dyDescent="0.3">
      <c r="A566" s="638" t="s">
        <v>1749</v>
      </c>
      <c r="B566" s="638"/>
      <c r="C566" s="638"/>
      <c r="D566" s="41">
        <f>SUM(D554:D565)</f>
        <v>281500000</v>
      </c>
      <c r="E566" s="41">
        <f>SUM(E554:E565)</f>
        <v>10787700</v>
      </c>
      <c r="F566" s="42">
        <f>SUM(F554:F565)</f>
        <v>132500000</v>
      </c>
      <c r="G566" s="42">
        <f>SUM(G554:G565)</f>
        <v>0</v>
      </c>
      <c r="H566" s="41"/>
    </row>
    <row r="567" spans="1:8" x14ac:dyDescent="0.3">
      <c r="A567" s="46">
        <v>15</v>
      </c>
      <c r="B567" s="35" t="s">
        <v>1938</v>
      </c>
      <c r="C567" s="12"/>
      <c r="D567" s="12"/>
      <c r="E567" s="12"/>
      <c r="F567" s="4"/>
      <c r="G567" s="4"/>
      <c r="H567" s="312"/>
    </row>
    <row r="568" spans="1:8" ht="41.4" x14ac:dyDescent="0.3">
      <c r="A568" s="45">
        <v>1</v>
      </c>
      <c r="B568" s="45">
        <v>22100215</v>
      </c>
      <c r="C568" s="47" t="s">
        <v>1939</v>
      </c>
      <c r="D568" s="37">
        <v>7000000</v>
      </c>
      <c r="E568" s="64" t="s">
        <v>20</v>
      </c>
      <c r="F568" s="59">
        <v>3000000</v>
      </c>
      <c r="G568" s="59"/>
      <c r="H568" s="37"/>
    </row>
    <row r="569" spans="1:8" ht="27.6" x14ac:dyDescent="0.3">
      <c r="A569" s="45">
        <v>2</v>
      </c>
      <c r="B569" s="45">
        <v>22100216</v>
      </c>
      <c r="C569" s="47" t="s">
        <v>1940</v>
      </c>
      <c r="D569" s="37">
        <v>1000000</v>
      </c>
      <c r="E569" s="64" t="s">
        <v>20</v>
      </c>
      <c r="F569" s="59">
        <v>1000000</v>
      </c>
      <c r="G569" s="59"/>
      <c r="H569" s="37"/>
    </row>
    <row r="570" spans="1:8" ht="27.6" x14ac:dyDescent="0.3">
      <c r="A570" s="45">
        <v>3</v>
      </c>
      <c r="B570" s="45">
        <v>22100217</v>
      </c>
      <c r="C570" s="47" t="s">
        <v>1941</v>
      </c>
      <c r="D570" s="37">
        <v>4500000</v>
      </c>
      <c r="E570" s="64" t="s">
        <v>20</v>
      </c>
      <c r="F570" s="59">
        <v>4500000</v>
      </c>
      <c r="G570" s="59"/>
      <c r="H570" s="37"/>
    </row>
    <row r="571" spans="1:8" x14ac:dyDescent="0.3">
      <c r="A571" s="45">
        <v>4</v>
      </c>
      <c r="B571" s="45">
        <v>22100218</v>
      </c>
      <c r="C571" s="47" t="s">
        <v>1942</v>
      </c>
      <c r="D571" s="37">
        <v>500000</v>
      </c>
      <c r="E571" s="64" t="s">
        <v>20</v>
      </c>
      <c r="F571" s="59">
        <v>500000</v>
      </c>
      <c r="G571" s="59"/>
      <c r="H571" s="37"/>
    </row>
    <row r="572" spans="1:8" ht="27.6" x14ac:dyDescent="0.3">
      <c r="A572" s="45">
        <v>5</v>
      </c>
      <c r="B572" s="45">
        <v>22100219</v>
      </c>
      <c r="C572" s="47" t="s">
        <v>1943</v>
      </c>
      <c r="D572" s="37">
        <v>500000</v>
      </c>
      <c r="E572" s="64" t="s">
        <v>20</v>
      </c>
      <c r="F572" s="59">
        <v>500000</v>
      </c>
      <c r="G572" s="59"/>
      <c r="H572" s="37"/>
    </row>
    <row r="573" spans="1:8" ht="27.6" x14ac:dyDescent="0.3">
      <c r="A573" s="45">
        <v>6</v>
      </c>
      <c r="B573" s="45">
        <v>22100220</v>
      </c>
      <c r="C573" s="47" t="s">
        <v>1944</v>
      </c>
      <c r="D573" s="37">
        <v>500000</v>
      </c>
      <c r="E573" s="64" t="s">
        <v>20</v>
      </c>
      <c r="F573" s="59">
        <v>500000</v>
      </c>
      <c r="G573" s="59"/>
      <c r="H573" s="37"/>
    </row>
    <row r="574" spans="1:8" x14ac:dyDescent="0.3">
      <c r="A574" s="638" t="s">
        <v>1945</v>
      </c>
      <c r="B574" s="638"/>
      <c r="C574" s="638"/>
      <c r="D574" s="41">
        <f>SUM(D568:D573)</f>
        <v>14000000</v>
      </c>
      <c r="E574" s="42">
        <f>SUM(E568:E573)</f>
        <v>0</v>
      </c>
      <c r="F574" s="42">
        <f>SUM(F568:F573)</f>
        <v>10000000</v>
      </c>
      <c r="G574" s="42">
        <f>SUM(G568:G573)</f>
        <v>0</v>
      </c>
      <c r="H574" s="41"/>
    </row>
    <row r="575" spans="1:8" x14ac:dyDescent="0.3">
      <c r="A575" s="46">
        <v>16</v>
      </c>
      <c r="B575" s="35" t="s">
        <v>2039</v>
      </c>
      <c r="C575" s="12"/>
      <c r="D575" s="12"/>
      <c r="E575" s="12"/>
      <c r="F575" s="4"/>
      <c r="G575" s="4"/>
      <c r="H575" s="312"/>
    </row>
    <row r="576" spans="1:8" ht="27.6" x14ac:dyDescent="0.3">
      <c r="A576" s="45">
        <v>1</v>
      </c>
      <c r="B576" s="45">
        <v>22100364</v>
      </c>
      <c r="C576" s="47" t="s">
        <v>2040</v>
      </c>
      <c r="D576" s="37">
        <v>12000000</v>
      </c>
      <c r="E576" s="37">
        <v>397000</v>
      </c>
      <c r="F576" s="59">
        <v>8000000</v>
      </c>
      <c r="G576" s="59"/>
      <c r="H576" s="37"/>
    </row>
    <row r="577" spans="1:8" x14ac:dyDescent="0.3">
      <c r="A577" s="638" t="s">
        <v>2041</v>
      </c>
      <c r="B577" s="638"/>
      <c r="C577" s="638"/>
      <c r="D577" s="41">
        <f>SUM(D576)</f>
        <v>12000000</v>
      </c>
      <c r="E577" s="41">
        <f>SUM(E576)</f>
        <v>397000</v>
      </c>
      <c r="F577" s="42">
        <f>SUM(F576)</f>
        <v>8000000</v>
      </c>
      <c r="G577" s="42">
        <f>SUM(G576)</f>
        <v>0</v>
      </c>
      <c r="H577" s="41"/>
    </row>
    <row r="578" spans="1:8" x14ac:dyDescent="0.3">
      <c r="A578" s="46">
        <v>17</v>
      </c>
      <c r="B578" s="35" t="s">
        <v>2108</v>
      </c>
      <c r="C578" s="12"/>
      <c r="D578" s="12"/>
      <c r="E578" s="12"/>
      <c r="F578" s="4"/>
      <c r="G578" s="4"/>
      <c r="H578" s="312"/>
    </row>
    <row r="579" spans="1:8" ht="27.6" x14ac:dyDescent="0.3">
      <c r="A579" s="45">
        <v>1</v>
      </c>
      <c r="B579" s="45">
        <v>22100249</v>
      </c>
      <c r="C579" s="47" t="s">
        <v>2109</v>
      </c>
      <c r="D579" s="37">
        <v>3000000</v>
      </c>
      <c r="E579" s="37">
        <v>950000</v>
      </c>
      <c r="F579" s="59">
        <v>3000000</v>
      </c>
      <c r="G579" s="59"/>
      <c r="H579" s="37"/>
    </row>
    <row r="580" spans="1:8" ht="27.6" x14ac:dyDescent="0.3">
      <c r="A580" s="45">
        <v>2</v>
      </c>
      <c r="B580" s="45">
        <v>22100250</v>
      </c>
      <c r="C580" s="47" t="s">
        <v>2110</v>
      </c>
      <c r="D580" s="37">
        <v>1500000</v>
      </c>
      <c r="E580" s="64" t="s">
        <v>20</v>
      </c>
      <c r="F580" s="59">
        <v>1000000</v>
      </c>
      <c r="G580" s="59"/>
      <c r="H580" s="37"/>
    </row>
    <row r="581" spans="1:8" x14ac:dyDescent="0.3">
      <c r="A581" s="45">
        <v>3</v>
      </c>
      <c r="B581" s="45">
        <v>22100252</v>
      </c>
      <c r="C581" s="47" t="s">
        <v>1480</v>
      </c>
      <c r="D581" s="37">
        <v>4500000</v>
      </c>
      <c r="E581" s="64" t="s">
        <v>20</v>
      </c>
      <c r="F581" s="59">
        <v>2000000</v>
      </c>
      <c r="G581" s="59"/>
      <c r="H581" s="37"/>
    </row>
    <row r="582" spans="1:8" x14ac:dyDescent="0.3">
      <c r="A582" s="45">
        <v>4</v>
      </c>
      <c r="B582" s="45">
        <v>22100253</v>
      </c>
      <c r="C582" s="47" t="s">
        <v>13</v>
      </c>
      <c r="D582" s="37">
        <v>2000000</v>
      </c>
      <c r="E582" s="64" t="s">
        <v>20</v>
      </c>
      <c r="F582" s="59">
        <v>1000000</v>
      </c>
      <c r="G582" s="59"/>
      <c r="H582" s="37"/>
    </row>
    <row r="583" spans="1:8" x14ac:dyDescent="0.3">
      <c r="A583" s="638" t="s">
        <v>2111</v>
      </c>
      <c r="B583" s="638"/>
      <c r="C583" s="638"/>
      <c r="D583" s="41">
        <f>SUM(D579:D582)</f>
        <v>11000000</v>
      </c>
      <c r="E583" s="41">
        <f>SUM(E579:E582)</f>
        <v>950000</v>
      </c>
      <c r="F583" s="42">
        <f>SUM(F579:F582)</f>
        <v>7000000</v>
      </c>
      <c r="G583" s="42">
        <f>SUM(G579:G582)</f>
        <v>0</v>
      </c>
      <c r="H583" s="41"/>
    </row>
    <row r="584" spans="1:8" x14ac:dyDescent="0.3">
      <c r="A584" s="46">
        <v>18</v>
      </c>
      <c r="B584" s="35" t="s">
        <v>2536</v>
      </c>
      <c r="C584" s="12"/>
      <c r="D584" s="12"/>
      <c r="E584" s="12"/>
      <c r="F584" s="12"/>
      <c r="G584" s="12"/>
      <c r="H584" s="312"/>
    </row>
    <row r="585" spans="1:8" x14ac:dyDescent="0.3">
      <c r="A585" s="45">
        <v>1</v>
      </c>
      <c r="B585" s="45">
        <v>22100331</v>
      </c>
      <c r="C585" s="47" t="s">
        <v>3248</v>
      </c>
      <c r="D585" s="37">
        <v>5800000</v>
      </c>
      <c r="E585" s="64" t="s">
        <v>20</v>
      </c>
      <c r="F585" s="37">
        <v>5800000</v>
      </c>
      <c r="G585" s="37"/>
      <c r="H585" s="37"/>
    </row>
    <row r="586" spans="1:8" x14ac:dyDescent="0.3">
      <c r="A586" s="45">
        <v>2</v>
      </c>
      <c r="B586" s="45">
        <v>22100332</v>
      </c>
      <c r="C586" s="47" t="s">
        <v>3249</v>
      </c>
      <c r="D586" s="37">
        <v>10500000</v>
      </c>
      <c r="E586" s="64" t="s">
        <v>20</v>
      </c>
      <c r="F586" s="37">
        <v>10500000</v>
      </c>
      <c r="G586" s="37"/>
      <c r="H586" s="37"/>
    </row>
    <row r="587" spans="1:8" x14ac:dyDescent="0.3">
      <c r="A587" s="45">
        <v>3</v>
      </c>
      <c r="B587" s="45">
        <v>22100330</v>
      </c>
      <c r="C587" s="47" t="s">
        <v>3250</v>
      </c>
      <c r="D587" s="37">
        <v>1700000</v>
      </c>
      <c r="E587" s="64" t="s">
        <v>20</v>
      </c>
      <c r="F587" s="37">
        <v>1700000</v>
      </c>
      <c r="G587" s="37"/>
      <c r="H587" s="37"/>
    </row>
    <row r="588" spans="1:8" x14ac:dyDescent="0.3">
      <c r="A588" s="638" t="s">
        <v>2544</v>
      </c>
      <c r="B588" s="638"/>
      <c r="C588" s="638"/>
      <c r="D588" s="41">
        <f>SUM(D585:D587)</f>
        <v>18000000</v>
      </c>
      <c r="E588" s="41">
        <f>SUM(E585:E587)</f>
        <v>0</v>
      </c>
      <c r="F588" s="41">
        <f>SUM(F585:F587)</f>
        <v>18000000</v>
      </c>
      <c r="G588" s="42">
        <f>SUM(G585:G587)</f>
        <v>0</v>
      </c>
      <c r="H588" s="41"/>
    </row>
    <row r="589" spans="1:8" x14ac:dyDescent="0.3">
      <c r="A589" s="46">
        <v>19</v>
      </c>
      <c r="B589" s="35" t="s">
        <v>2567</v>
      </c>
      <c r="C589" s="12"/>
      <c r="D589" s="12"/>
      <c r="E589" s="12"/>
      <c r="F589" s="12"/>
      <c r="G589" s="12"/>
      <c r="H589" s="312"/>
    </row>
    <row r="590" spans="1:8" x14ac:dyDescent="0.3">
      <c r="A590" s="45">
        <v>1</v>
      </c>
      <c r="B590" s="45">
        <v>22100346</v>
      </c>
      <c r="C590" s="47" t="s">
        <v>3251</v>
      </c>
      <c r="D590" s="37">
        <v>6000000</v>
      </c>
      <c r="E590" s="64" t="s">
        <v>20</v>
      </c>
      <c r="F590" s="37">
        <v>6000000</v>
      </c>
      <c r="G590" s="37"/>
      <c r="H590" s="37"/>
    </row>
    <row r="591" spans="1:8" ht="27.6" x14ac:dyDescent="0.3">
      <c r="A591" s="45">
        <v>2</v>
      </c>
      <c r="B591" s="45">
        <v>22100347</v>
      </c>
      <c r="C591" s="47" t="s">
        <v>3252</v>
      </c>
      <c r="D591" s="37">
        <v>2000000</v>
      </c>
      <c r="E591" s="64" t="s">
        <v>20</v>
      </c>
      <c r="F591" s="37">
        <v>2000000</v>
      </c>
      <c r="G591" s="37"/>
      <c r="H591" s="37"/>
    </row>
    <row r="592" spans="1:8" x14ac:dyDescent="0.3">
      <c r="A592" s="45">
        <v>3</v>
      </c>
      <c r="B592" s="45">
        <v>22100348</v>
      </c>
      <c r="C592" s="47" t="s">
        <v>3253</v>
      </c>
      <c r="D592" s="37">
        <v>2000000</v>
      </c>
      <c r="E592" s="37">
        <v>325000</v>
      </c>
      <c r="F592" s="37">
        <v>2000000</v>
      </c>
      <c r="G592" s="37"/>
      <c r="H592" s="37"/>
    </row>
    <row r="593" spans="1:8" ht="27.6" x14ac:dyDescent="0.3">
      <c r="A593" s="45">
        <v>4</v>
      </c>
      <c r="B593" s="45">
        <v>22100349</v>
      </c>
      <c r="C593" s="47" t="s">
        <v>3254</v>
      </c>
      <c r="D593" s="37">
        <v>7000000</v>
      </c>
      <c r="E593" s="64" t="s">
        <v>20</v>
      </c>
      <c r="F593" s="37">
        <v>4000000</v>
      </c>
      <c r="G593" s="37"/>
      <c r="H593" s="37"/>
    </row>
    <row r="594" spans="1:8" ht="27.6" x14ac:dyDescent="0.3">
      <c r="A594" s="45">
        <v>5</v>
      </c>
      <c r="B594" s="45">
        <v>22100350</v>
      </c>
      <c r="C594" s="47" t="s">
        <v>3255</v>
      </c>
      <c r="D594" s="37">
        <v>10000000</v>
      </c>
      <c r="E594" s="64" t="s">
        <v>20</v>
      </c>
      <c r="F594" s="37">
        <v>5000000</v>
      </c>
      <c r="G594" s="37"/>
      <c r="H594" s="37"/>
    </row>
    <row r="595" spans="1:8" ht="27.6" x14ac:dyDescent="0.3">
      <c r="A595" s="45">
        <v>6</v>
      </c>
      <c r="B595" s="45">
        <v>22100351</v>
      </c>
      <c r="C595" s="47" t="s">
        <v>3256</v>
      </c>
      <c r="D595" s="37">
        <v>5000000</v>
      </c>
      <c r="E595" s="64" t="s">
        <v>20</v>
      </c>
      <c r="F595" s="37">
        <v>2500000</v>
      </c>
      <c r="G595" s="37"/>
      <c r="H595" s="37"/>
    </row>
    <row r="596" spans="1:8" ht="27.6" x14ac:dyDescent="0.3">
      <c r="A596" s="45">
        <v>7</v>
      </c>
      <c r="B596" s="45">
        <v>22100352</v>
      </c>
      <c r="C596" s="47" t="s">
        <v>3257</v>
      </c>
      <c r="D596" s="37">
        <v>2000000</v>
      </c>
      <c r="E596" s="37">
        <v>600000</v>
      </c>
      <c r="F596" s="37">
        <v>2000000</v>
      </c>
      <c r="G596" s="37"/>
      <c r="H596" s="37"/>
    </row>
    <row r="597" spans="1:8" x14ac:dyDescent="0.3">
      <c r="A597" s="45">
        <v>8</v>
      </c>
      <c r="B597" s="45">
        <v>22100354</v>
      </c>
      <c r="C597" s="47" t="s">
        <v>3258</v>
      </c>
      <c r="D597" s="37">
        <v>40000000</v>
      </c>
      <c r="E597" s="37">
        <v>2500000</v>
      </c>
      <c r="F597" s="37">
        <v>20000000</v>
      </c>
      <c r="G597" s="37"/>
      <c r="H597" s="37"/>
    </row>
    <row r="598" spans="1:8" ht="27.6" x14ac:dyDescent="0.3">
      <c r="A598" s="45">
        <v>9</v>
      </c>
      <c r="B598" s="45">
        <v>22100355</v>
      </c>
      <c r="C598" s="47" t="s">
        <v>3259</v>
      </c>
      <c r="D598" s="37">
        <v>3500000</v>
      </c>
      <c r="E598" s="37">
        <v>510000</v>
      </c>
      <c r="F598" s="37">
        <v>1500000</v>
      </c>
      <c r="G598" s="37"/>
      <c r="H598" s="37"/>
    </row>
    <row r="599" spans="1:8" ht="27.6" x14ac:dyDescent="0.3">
      <c r="A599" s="45">
        <v>10</v>
      </c>
      <c r="B599" s="45">
        <v>22100684</v>
      </c>
      <c r="C599" s="47" t="s">
        <v>3260</v>
      </c>
      <c r="D599" s="37">
        <v>7500000</v>
      </c>
      <c r="E599" s="64" t="s">
        <v>20</v>
      </c>
      <c r="F599" s="37">
        <v>7500000</v>
      </c>
      <c r="G599" s="37"/>
      <c r="H599" s="37"/>
    </row>
    <row r="600" spans="1:8" x14ac:dyDescent="0.3">
      <c r="A600" s="45">
        <v>11</v>
      </c>
      <c r="B600" s="45">
        <v>22100696</v>
      </c>
      <c r="C600" s="47" t="s">
        <v>3261</v>
      </c>
      <c r="D600" s="37">
        <v>7500000</v>
      </c>
      <c r="E600" s="37">
        <v>1760000</v>
      </c>
      <c r="F600" s="37">
        <v>7500000</v>
      </c>
      <c r="G600" s="37"/>
      <c r="H600" s="37"/>
    </row>
    <row r="601" spans="1:8" x14ac:dyDescent="0.3">
      <c r="A601" s="638" t="s">
        <v>2573</v>
      </c>
      <c r="B601" s="638"/>
      <c r="C601" s="638"/>
      <c r="D601" s="41">
        <f>SUM(D590:D600)</f>
        <v>92500000</v>
      </c>
      <c r="E601" s="41">
        <v>5695000</v>
      </c>
      <c r="F601" s="42">
        <f>SUM(F590:F600)</f>
        <v>60000000</v>
      </c>
      <c r="G601" s="42">
        <f>SUM(G590:G600)</f>
        <v>0</v>
      </c>
      <c r="H601" s="41"/>
    </row>
    <row r="602" spans="1:8" x14ac:dyDescent="0.3">
      <c r="A602" s="46">
        <v>20</v>
      </c>
      <c r="B602" s="35" t="s">
        <v>2631</v>
      </c>
      <c r="C602" s="12"/>
      <c r="D602" s="12"/>
      <c r="E602" s="12"/>
      <c r="F602" s="12"/>
      <c r="G602" s="12"/>
      <c r="H602" s="312"/>
    </row>
    <row r="603" spans="1:8" x14ac:dyDescent="0.3">
      <c r="A603" s="45">
        <v>1</v>
      </c>
      <c r="B603" s="45">
        <v>22100251</v>
      </c>
      <c r="C603" s="47" t="s">
        <v>12</v>
      </c>
      <c r="D603" s="37">
        <v>3000000</v>
      </c>
      <c r="E603" s="64" t="s">
        <v>20</v>
      </c>
      <c r="F603" s="37">
        <v>1500000</v>
      </c>
      <c r="G603" s="37"/>
      <c r="H603" s="37"/>
    </row>
    <row r="604" spans="1:8" x14ac:dyDescent="0.3">
      <c r="A604" s="45">
        <v>2</v>
      </c>
      <c r="B604" s="45">
        <v>22100252</v>
      </c>
      <c r="C604" s="47" t="s">
        <v>1480</v>
      </c>
      <c r="D604" s="37">
        <v>4000000</v>
      </c>
      <c r="E604" s="64" t="s">
        <v>20</v>
      </c>
      <c r="F604" s="37">
        <v>2000000</v>
      </c>
      <c r="G604" s="37"/>
      <c r="H604" s="37"/>
    </row>
    <row r="605" spans="1:8" x14ac:dyDescent="0.3">
      <c r="A605" s="45">
        <v>3</v>
      </c>
      <c r="B605" s="45">
        <v>22100253</v>
      </c>
      <c r="C605" s="47" t="s">
        <v>13</v>
      </c>
      <c r="D605" s="37">
        <v>11000000</v>
      </c>
      <c r="E605" s="37">
        <v>3413000</v>
      </c>
      <c r="F605" s="37">
        <v>7000000</v>
      </c>
      <c r="G605" s="37"/>
      <c r="H605" s="37"/>
    </row>
    <row r="606" spans="1:8" x14ac:dyDescent="0.3">
      <c r="A606" s="45">
        <v>4</v>
      </c>
      <c r="B606" s="45">
        <v>22100254</v>
      </c>
      <c r="C606" s="47" t="s">
        <v>774</v>
      </c>
      <c r="D606" s="37">
        <v>1000000</v>
      </c>
      <c r="E606" s="64" t="s">
        <v>20</v>
      </c>
      <c r="F606" s="37">
        <v>1000000</v>
      </c>
      <c r="G606" s="37"/>
      <c r="H606" s="37"/>
    </row>
    <row r="607" spans="1:8" x14ac:dyDescent="0.3">
      <c r="A607" s="45">
        <v>5</v>
      </c>
      <c r="B607" s="45">
        <v>22100344</v>
      </c>
      <c r="C607" s="47" t="s">
        <v>3262</v>
      </c>
      <c r="D607" s="37">
        <v>1000000</v>
      </c>
      <c r="E607" s="64" t="s">
        <v>20</v>
      </c>
      <c r="F607" s="37">
        <v>0</v>
      </c>
      <c r="G607" s="37"/>
      <c r="H607" s="37"/>
    </row>
    <row r="608" spans="1:8" x14ac:dyDescent="0.3">
      <c r="A608" s="45">
        <v>6</v>
      </c>
      <c r="B608" s="45">
        <v>22100694</v>
      </c>
      <c r="C608" s="47" t="s">
        <v>3263</v>
      </c>
      <c r="D608" s="37">
        <v>75000000</v>
      </c>
      <c r="E608" s="64" t="s">
        <v>20</v>
      </c>
      <c r="F608" s="37">
        <v>75000000</v>
      </c>
      <c r="G608" s="37"/>
      <c r="H608" s="37"/>
    </row>
    <row r="609" spans="1:8" x14ac:dyDescent="0.3">
      <c r="A609" s="638" t="s">
        <v>2668</v>
      </c>
      <c r="B609" s="638"/>
      <c r="C609" s="638"/>
      <c r="D609" s="41">
        <f>SUM(D603:D608)</f>
        <v>95000000</v>
      </c>
      <c r="E609" s="41">
        <f>SUM(E603:E608)</f>
        <v>3413000</v>
      </c>
      <c r="F609" s="41">
        <f>SUM(F603:F608)</f>
        <v>86500000</v>
      </c>
      <c r="G609" s="42">
        <f>SUM(G603:G608)</f>
        <v>0</v>
      </c>
      <c r="H609" s="41"/>
    </row>
    <row r="610" spans="1:8" x14ac:dyDescent="0.3">
      <c r="A610" s="46">
        <v>21</v>
      </c>
      <c r="B610" s="35" t="s">
        <v>3135</v>
      </c>
      <c r="C610" s="12"/>
      <c r="D610" s="12"/>
      <c r="E610" s="12"/>
      <c r="F610" s="12"/>
      <c r="G610" s="12"/>
      <c r="H610" s="312"/>
    </row>
    <row r="611" spans="1:8" ht="27.6" x14ac:dyDescent="0.3">
      <c r="A611" s="45">
        <v>1</v>
      </c>
      <c r="B611" s="45">
        <v>22100227</v>
      </c>
      <c r="C611" s="47" t="s">
        <v>3283</v>
      </c>
      <c r="D611" s="37">
        <v>20000000</v>
      </c>
      <c r="E611" s="64" t="s">
        <v>20</v>
      </c>
      <c r="F611" s="37">
        <v>10000000</v>
      </c>
      <c r="G611" s="37"/>
      <c r="H611" s="37"/>
    </row>
    <row r="612" spans="1:8" x14ac:dyDescent="0.3">
      <c r="A612" s="45">
        <v>2</v>
      </c>
      <c r="B612" s="45">
        <v>22100230</v>
      </c>
      <c r="C612" s="47" t="s">
        <v>3284</v>
      </c>
      <c r="D612" s="37">
        <v>10000000</v>
      </c>
      <c r="E612" s="64" t="s">
        <v>20</v>
      </c>
      <c r="F612" s="37">
        <v>10000000</v>
      </c>
      <c r="G612" s="37"/>
      <c r="H612" s="37"/>
    </row>
    <row r="613" spans="1:8" x14ac:dyDescent="0.3">
      <c r="A613" s="45">
        <v>3</v>
      </c>
      <c r="B613" s="45">
        <v>22100234</v>
      </c>
      <c r="C613" s="47" t="s">
        <v>3285</v>
      </c>
      <c r="D613" s="37">
        <v>10000000</v>
      </c>
      <c r="E613" s="64" t="s">
        <v>20</v>
      </c>
      <c r="F613" s="37">
        <v>10000000</v>
      </c>
      <c r="G613" s="37"/>
      <c r="H613" s="37"/>
    </row>
    <row r="614" spans="1:8" x14ac:dyDescent="0.3">
      <c r="A614" s="45">
        <v>4</v>
      </c>
      <c r="B614" s="45">
        <v>22100228</v>
      </c>
      <c r="C614" s="47" t="s">
        <v>3286</v>
      </c>
      <c r="D614" s="37">
        <v>500000000</v>
      </c>
      <c r="E614" s="64" t="s">
        <v>20</v>
      </c>
      <c r="F614" s="68">
        <v>200000000</v>
      </c>
      <c r="G614" s="68"/>
      <c r="H614" s="37"/>
    </row>
    <row r="615" spans="1:8" ht="27.6" x14ac:dyDescent="0.3">
      <c r="A615" s="45">
        <v>5</v>
      </c>
      <c r="B615" s="45">
        <v>22100236</v>
      </c>
      <c r="C615" s="47" t="s">
        <v>3287</v>
      </c>
      <c r="D615" s="37">
        <v>100000000</v>
      </c>
      <c r="E615" s="55">
        <v>35981550</v>
      </c>
      <c r="F615" s="68">
        <v>100000000</v>
      </c>
      <c r="G615" s="68"/>
      <c r="H615" s="37"/>
    </row>
    <row r="616" spans="1:8" x14ac:dyDescent="0.3">
      <c r="A616" s="45">
        <v>6</v>
      </c>
      <c r="B616" s="45">
        <v>22100232</v>
      </c>
      <c r="C616" s="47" t="s">
        <v>3288</v>
      </c>
      <c r="D616" s="37">
        <v>20000000</v>
      </c>
      <c r="E616" s="64" t="s">
        <v>20</v>
      </c>
      <c r="F616" s="37">
        <v>20000000</v>
      </c>
      <c r="G616" s="37"/>
      <c r="H616" s="37"/>
    </row>
    <row r="617" spans="1:8" ht="42.6" customHeight="1" x14ac:dyDescent="0.3">
      <c r="A617" s="45">
        <v>7</v>
      </c>
      <c r="B617" s="45">
        <v>22100235</v>
      </c>
      <c r="C617" s="47" t="s">
        <v>417</v>
      </c>
      <c r="D617" s="37">
        <v>200000000</v>
      </c>
      <c r="E617" s="64" t="s">
        <v>20</v>
      </c>
      <c r="F617" s="37">
        <v>200000000</v>
      </c>
      <c r="G617" s="37">
        <f>F617</f>
        <v>200000000</v>
      </c>
      <c r="H617" s="571" t="s">
        <v>3859</v>
      </c>
    </row>
    <row r="618" spans="1:8" ht="27.6" x14ac:dyDescent="0.3">
      <c r="A618" s="45">
        <v>8</v>
      </c>
      <c r="B618" s="45">
        <v>22100229</v>
      </c>
      <c r="C618" s="47" t="s">
        <v>3289</v>
      </c>
      <c r="D618" s="37">
        <v>5000000</v>
      </c>
      <c r="E618" s="64" t="s">
        <v>20</v>
      </c>
      <c r="F618" s="37">
        <v>5000000</v>
      </c>
      <c r="G618" s="37"/>
      <c r="H618" s="37"/>
    </row>
    <row r="619" spans="1:8" x14ac:dyDescent="0.3">
      <c r="A619" s="45">
        <v>9</v>
      </c>
      <c r="B619" s="45">
        <v>22100233</v>
      </c>
      <c r="C619" s="47" t="s">
        <v>3290</v>
      </c>
      <c r="D619" s="37">
        <v>15000000</v>
      </c>
      <c r="E619" s="55">
        <v>749000</v>
      </c>
      <c r="F619" s="37">
        <v>5000000</v>
      </c>
      <c r="G619" s="37"/>
      <c r="H619" s="37"/>
    </row>
    <row r="620" spans="1:8" x14ac:dyDescent="0.3">
      <c r="A620" s="638" t="s">
        <v>3291</v>
      </c>
      <c r="B620" s="638"/>
      <c r="C620" s="638"/>
      <c r="D620" s="41">
        <f>SUM(D611:D619)</f>
        <v>880000000</v>
      </c>
      <c r="E620" s="41">
        <f>SUM(E611:E619)</f>
        <v>36730550</v>
      </c>
      <c r="F620" s="41">
        <f>SUM(F611:F619)</f>
        <v>560000000</v>
      </c>
      <c r="G620" s="41">
        <f>SUM(G611:G619)</f>
        <v>200000000</v>
      </c>
      <c r="H620" s="41"/>
    </row>
    <row r="621" spans="1:8" ht="15.6" x14ac:dyDescent="0.3">
      <c r="A621" s="684" t="s">
        <v>3476</v>
      </c>
      <c r="B621" s="684"/>
      <c r="C621" s="684"/>
      <c r="D621" s="420">
        <f>D620+D609+D601+D588+D583+D577+D574+D566+D552+D544+D535+D531+D527+D519+D513+D507+D501+D490+D483+D474+D487</f>
        <v>4304000000</v>
      </c>
      <c r="E621" s="420">
        <f>E620+E609+E601+E588+E583+E577+E574+E566+E552+E544+E535+E531+E527+E519+E513+E507+E501+E490+E483+E474+E487</f>
        <v>463966542.14999998</v>
      </c>
      <c r="F621" s="420">
        <f>F620+F609+F601+F588+F583+F577+F574+F566+F552+F544+F535+F531+F527+F519+F513+F507+F501+F490+F483+F474+F487</f>
        <v>2787128300</v>
      </c>
      <c r="G621" s="420">
        <f>G620+G609+G601+G588+G583+G577+G574+G566+G552+G544+G535+G531+G527+G519+G513+G507+G501+G490+G483+G474+G487</f>
        <v>373000000</v>
      </c>
      <c r="H621" s="421"/>
    </row>
    <row r="622" spans="1:8" ht="15.6" x14ac:dyDescent="0.3">
      <c r="A622" s="13">
        <v>13</v>
      </c>
      <c r="B622" s="685" t="s">
        <v>3477</v>
      </c>
      <c r="C622" s="685"/>
      <c r="D622" s="685"/>
      <c r="E622" s="685"/>
      <c r="F622" s="685"/>
      <c r="G622" s="685"/>
      <c r="H622" s="685"/>
    </row>
    <row r="623" spans="1:8" x14ac:dyDescent="0.3">
      <c r="A623" s="46">
        <v>1</v>
      </c>
      <c r="B623" s="35" t="s">
        <v>2736</v>
      </c>
      <c r="C623" s="12"/>
      <c r="D623" s="12"/>
      <c r="E623" s="12"/>
      <c r="F623" s="12"/>
      <c r="G623" s="12"/>
      <c r="H623" s="312"/>
    </row>
    <row r="624" spans="1:8" ht="46.2" customHeight="1" x14ac:dyDescent="0.3">
      <c r="A624" s="45">
        <v>1</v>
      </c>
      <c r="B624" s="45">
        <v>22100202</v>
      </c>
      <c r="C624" s="47" t="s">
        <v>448</v>
      </c>
      <c r="D624" s="37">
        <v>125000000</v>
      </c>
      <c r="E624" s="64" t="s">
        <v>20</v>
      </c>
      <c r="F624" s="37">
        <v>80000000</v>
      </c>
      <c r="G624" s="37">
        <f>F624</f>
        <v>80000000</v>
      </c>
      <c r="H624" s="571" t="s">
        <v>3859</v>
      </c>
    </row>
    <row r="625" spans="1:8" x14ac:dyDescent="0.3">
      <c r="A625" s="45">
        <v>2</v>
      </c>
      <c r="B625" s="45">
        <v>22100206</v>
      </c>
      <c r="C625" s="47" t="s">
        <v>450</v>
      </c>
      <c r="D625" s="37">
        <v>50000000</v>
      </c>
      <c r="E625" s="64" t="s">
        <v>20</v>
      </c>
      <c r="F625" s="37">
        <v>25000000</v>
      </c>
      <c r="G625" s="37"/>
      <c r="H625" s="37"/>
    </row>
    <row r="626" spans="1:8" ht="27.6" x14ac:dyDescent="0.3">
      <c r="A626" s="45">
        <v>3</v>
      </c>
      <c r="B626" s="45">
        <v>22100207</v>
      </c>
      <c r="C626" s="47" t="s">
        <v>544</v>
      </c>
      <c r="D626" s="37">
        <v>150000000</v>
      </c>
      <c r="E626" s="37">
        <v>16742000</v>
      </c>
      <c r="F626" s="37">
        <v>100000000</v>
      </c>
      <c r="G626" s="37"/>
      <c r="H626" s="37"/>
    </row>
    <row r="627" spans="1:8" x14ac:dyDescent="0.3">
      <c r="A627" s="45">
        <v>4</v>
      </c>
      <c r="B627" s="45">
        <v>22100214</v>
      </c>
      <c r="C627" s="47" t="s">
        <v>454</v>
      </c>
      <c r="D627" s="37">
        <v>25000000</v>
      </c>
      <c r="E627" s="64" t="s">
        <v>20</v>
      </c>
      <c r="F627" s="37">
        <v>20000000</v>
      </c>
      <c r="G627" s="37"/>
      <c r="H627" s="37"/>
    </row>
    <row r="628" spans="1:8" x14ac:dyDescent="0.3">
      <c r="A628" s="45">
        <v>5</v>
      </c>
      <c r="B628" s="45">
        <v>22100228</v>
      </c>
      <c r="C628" s="47" t="s">
        <v>3286</v>
      </c>
      <c r="D628" s="37">
        <v>360000000</v>
      </c>
      <c r="E628" s="64" t="s">
        <v>20</v>
      </c>
      <c r="F628" s="37">
        <v>160000000</v>
      </c>
      <c r="G628" s="37"/>
      <c r="H628" s="37"/>
    </row>
    <row r="629" spans="1:8" x14ac:dyDescent="0.3">
      <c r="A629" s="45">
        <v>6</v>
      </c>
      <c r="B629" s="45">
        <v>22100267</v>
      </c>
      <c r="C629" s="47" t="s">
        <v>3292</v>
      </c>
      <c r="D629" s="37">
        <v>15000000</v>
      </c>
      <c r="E629" s="37">
        <v>1786000</v>
      </c>
      <c r="F629" s="37">
        <v>5000000</v>
      </c>
      <c r="G629" s="37"/>
      <c r="H629" s="37"/>
    </row>
    <row r="630" spans="1:8" ht="27.6" x14ac:dyDescent="0.3">
      <c r="A630" s="45">
        <v>7</v>
      </c>
      <c r="B630" s="45">
        <v>22100268</v>
      </c>
      <c r="C630" s="47" t="s">
        <v>3293</v>
      </c>
      <c r="D630" s="37">
        <v>30000000</v>
      </c>
      <c r="E630" s="64" t="s">
        <v>20</v>
      </c>
      <c r="F630" s="37">
        <v>10000000</v>
      </c>
      <c r="G630" s="37"/>
      <c r="H630" s="37"/>
    </row>
    <row r="631" spans="1:8" x14ac:dyDescent="0.3">
      <c r="A631" s="45">
        <v>8</v>
      </c>
      <c r="B631" s="45">
        <v>22100269</v>
      </c>
      <c r="C631" s="47" t="s">
        <v>3294</v>
      </c>
      <c r="D631" s="37">
        <v>70000000</v>
      </c>
      <c r="E631" s="64" t="s">
        <v>20</v>
      </c>
      <c r="F631" s="37">
        <v>10000000</v>
      </c>
      <c r="G631" s="37"/>
      <c r="H631" s="37"/>
    </row>
    <row r="632" spans="1:8" ht="27.6" x14ac:dyDescent="0.3">
      <c r="A632" s="45">
        <v>9</v>
      </c>
      <c r="B632" s="45">
        <v>22100270</v>
      </c>
      <c r="C632" s="47" t="s">
        <v>3295</v>
      </c>
      <c r="D632" s="37">
        <v>125000000</v>
      </c>
      <c r="E632" s="64" t="s">
        <v>20</v>
      </c>
      <c r="F632" s="37">
        <v>50000000</v>
      </c>
      <c r="G632" s="37"/>
      <c r="H632" s="37"/>
    </row>
    <row r="633" spans="1:8" ht="27.6" x14ac:dyDescent="0.3">
      <c r="A633" s="45">
        <v>10</v>
      </c>
      <c r="B633" s="45">
        <v>22100271</v>
      </c>
      <c r="C633" s="47" t="s">
        <v>2281</v>
      </c>
      <c r="D633" s="37">
        <v>24000000</v>
      </c>
      <c r="E633" s="64" t="s">
        <v>20</v>
      </c>
      <c r="F633" s="37">
        <v>10000000</v>
      </c>
      <c r="G633" s="37"/>
      <c r="H633" s="37"/>
    </row>
    <row r="634" spans="1:8" x14ac:dyDescent="0.3">
      <c r="A634" s="45">
        <v>11</v>
      </c>
      <c r="B634" s="45">
        <v>22100272</v>
      </c>
      <c r="C634" s="47" t="s">
        <v>3296</v>
      </c>
      <c r="D634" s="37">
        <v>10000000</v>
      </c>
      <c r="E634" s="64" t="s">
        <v>20</v>
      </c>
      <c r="F634" s="37">
        <v>10000000</v>
      </c>
      <c r="G634" s="37"/>
      <c r="H634" s="37"/>
    </row>
    <row r="635" spans="1:8" x14ac:dyDescent="0.3">
      <c r="A635" s="45">
        <v>12</v>
      </c>
      <c r="B635" s="45">
        <v>22100273</v>
      </c>
      <c r="C635" s="47" t="s">
        <v>3297</v>
      </c>
      <c r="D635" s="37">
        <v>220000000</v>
      </c>
      <c r="E635" s="37">
        <v>2020000</v>
      </c>
      <c r="F635" s="37">
        <v>100000000</v>
      </c>
      <c r="G635" s="37"/>
      <c r="H635" s="37"/>
    </row>
    <row r="636" spans="1:8" ht="27.6" x14ac:dyDescent="0.3">
      <c r="A636" s="45">
        <v>13</v>
      </c>
      <c r="B636" s="45">
        <v>22100274</v>
      </c>
      <c r="C636" s="47" t="s">
        <v>3298</v>
      </c>
      <c r="D636" s="37">
        <v>120000000</v>
      </c>
      <c r="E636" s="37">
        <v>5691000</v>
      </c>
      <c r="F636" s="37">
        <v>60000000</v>
      </c>
      <c r="G636" s="37"/>
      <c r="H636" s="37"/>
    </row>
    <row r="637" spans="1:8" ht="41.4" x14ac:dyDescent="0.3">
      <c r="A637" s="45">
        <v>14</v>
      </c>
      <c r="B637" s="45">
        <v>22100275</v>
      </c>
      <c r="C637" s="47" t="s">
        <v>3299</v>
      </c>
      <c r="D637" s="37">
        <v>300000000</v>
      </c>
      <c r="E637" s="64" t="s">
        <v>20</v>
      </c>
      <c r="F637" s="37">
        <v>50000000</v>
      </c>
      <c r="G637" s="37"/>
      <c r="H637" s="37"/>
    </row>
    <row r="638" spans="1:8" ht="41.4" x14ac:dyDescent="0.3">
      <c r="A638" s="45">
        <v>15</v>
      </c>
      <c r="B638" s="45">
        <v>22100276</v>
      </c>
      <c r="C638" s="47" t="s">
        <v>3300</v>
      </c>
      <c r="D638" s="37">
        <v>25000000</v>
      </c>
      <c r="E638" s="64" t="s">
        <v>20</v>
      </c>
      <c r="F638" s="37">
        <v>15000000</v>
      </c>
      <c r="G638" s="37"/>
      <c r="H638" s="37"/>
    </row>
    <row r="639" spans="1:8" x14ac:dyDescent="0.3">
      <c r="A639" s="45">
        <v>16</v>
      </c>
      <c r="B639" s="45">
        <v>22100277</v>
      </c>
      <c r="C639" s="47" t="s">
        <v>3301</v>
      </c>
      <c r="D639" s="37">
        <v>45000000</v>
      </c>
      <c r="E639" s="64" t="s">
        <v>20</v>
      </c>
      <c r="F639" s="37">
        <v>45000000</v>
      </c>
      <c r="G639" s="37"/>
      <c r="H639" s="37"/>
    </row>
    <row r="640" spans="1:8" x14ac:dyDescent="0.3">
      <c r="A640" s="45">
        <v>17</v>
      </c>
      <c r="B640" s="45">
        <v>22100278</v>
      </c>
      <c r="C640" s="47" t="s">
        <v>3302</v>
      </c>
      <c r="D640" s="37">
        <v>300000000</v>
      </c>
      <c r="E640" s="37">
        <v>1670000</v>
      </c>
      <c r="F640" s="37">
        <v>100000000</v>
      </c>
      <c r="G640" s="37"/>
      <c r="H640" s="37"/>
    </row>
    <row r="641" spans="1:8" ht="41.4" x14ac:dyDescent="0.3">
      <c r="A641" s="45">
        <v>18</v>
      </c>
      <c r="B641" s="45">
        <v>22100279</v>
      </c>
      <c r="C641" s="47" t="s">
        <v>3303</v>
      </c>
      <c r="D641" s="37">
        <v>15000000</v>
      </c>
      <c r="E641" s="37">
        <v>981666.67</v>
      </c>
      <c r="F641" s="37">
        <v>8000000</v>
      </c>
      <c r="G641" s="37"/>
      <c r="H641" s="37"/>
    </row>
    <row r="642" spans="1:8" ht="27.6" x14ac:dyDescent="0.3">
      <c r="A642" s="45">
        <v>19</v>
      </c>
      <c r="B642" s="45">
        <v>22100280</v>
      </c>
      <c r="C642" s="47" t="s">
        <v>3304</v>
      </c>
      <c r="D642" s="37">
        <v>500000</v>
      </c>
      <c r="E642" s="64" t="s">
        <v>20</v>
      </c>
      <c r="F642" s="37">
        <v>500000</v>
      </c>
      <c r="G642" s="37"/>
      <c r="H642" s="37"/>
    </row>
    <row r="643" spans="1:8" ht="27.6" x14ac:dyDescent="0.3">
      <c r="A643" s="45">
        <v>20</v>
      </c>
      <c r="B643" s="45">
        <v>22100281</v>
      </c>
      <c r="C643" s="47" t="s">
        <v>3305</v>
      </c>
      <c r="D643" s="37">
        <v>5000000</v>
      </c>
      <c r="E643" s="64" t="s">
        <v>20</v>
      </c>
      <c r="F643" s="37">
        <v>0</v>
      </c>
      <c r="G643" s="37"/>
      <c r="H643" s="37"/>
    </row>
    <row r="644" spans="1:8" ht="27.6" x14ac:dyDescent="0.3">
      <c r="A644" s="45">
        <v>21</v>
      </c>
      <c r="B644" s="45">
        <v>22100282</v>
      </c>
      <c r="C644" s="47" t="s">
        <v>3306</v>
      </c>
      <c r="D644" s="37">
        <v>30000000</v>
      </c>
      <c r="E644" s="64" t="s">
        <v>20</v>
      </c>
      <c r="F644" s="37">
        <v>15000000</v>
      </c>
      <c r="G644" s="37"/>
      <c r="H644" s="37"/>
    </row>
    <row r="645" spans="1:8" ht="27.6" x14ac:dyDescent="0.3">
      <c r="A645" s="45">
        <v>22</v>
      </c>
      <c r="B645" s="45">
        <v>22100283</v>
      </c>
      <c r="C645" s="47" t="s">
        <v>2017</v>
      </c>
      <c r="D645" s="37">
        <v>20000000</v>
      </c>
      <c r="E645" s="64" t="s">
        <v>20</v>
      </c>
      <c r="F645" s="37">
        <v>10000000</v>
      </c>
      <c r="G645" s="37"/>
      <c r="H645" s="37"/>
    </row>
    <row r="646" spans="1:8" ht="27.6" x14ac:dyDescent="0.3">
      <c r="A646" s="45">
        <v>23</v>
      </c>
      <c r="B646" s="45">
        <v>22100284</v>
      </c>
      <c r="C646" s="47" t="s">
        <v>3307</v>
      </c>
      <c r="D646" s="37">
        <v>100000000</v>
      </c>
      <c r="E646" s="37">
        <v>1086000</v>
      </c>
      <c r="F646" s="37">
        <v>50000000</v>
      </c>
      <c r="G646" s="37"/>
      <c r="H646" s="37"/>
    </row>
    <row r="647" spans="1:8" ht="27.6" x14ac:dyDescent="0.3">
      <c r="A647" s="45">
        <v>24</v>
      </c>
      <c r="B647" s="45">
        <v>22100286</v>
      </c>
      <c r="C647" s="47" t="s">
        <v>157</v>
      </c>
      <c r="D647" s="37">
        <v>10000000</v>
      </c>
      <c r="E647" s="64" t="s">
        <v>20</v>
      </c>
      <c r="F647" s="37">
        <v>10000000</v>
      </c>
      <c r="G647" s="37"/>
      <c r="H647" s="37"/>
    </row>
    <row r="648" spans="1:8" ht="27.6" x14ac:dyDescent="0.3">
      <c r="A648" s="45">
        <v>25</v>
      </c>
      <c r="B648" s="45">
        <v>22100285</v>
      </c>
      <c r="C648" s="47" t="s">
        <v>3308</v>
      </c>
      <c r="D648" s="37">
        <v>70000000</v>
      </c>
      <c r="E648" s="64" t="s">
        <v>20</v>
      </c>
      <c r="F648" s="37">
        <v>70000000</v>
      </c>
      <c r="G648" s="37"/>
      <c r="H648" s="37"/>
    </row>
    <row r="649" spans="1:8" x14ac:dyDescent="0.3">
      <c r="A649" s="45">
        <v>26</v>
      </c>
      <c r="B649" s="45">
        <v>22100287</v>
      </c>
      <c r="C649" s="47" t="s">
        <v>410</v>
      </c>
      <c r="D649" s="37">
        <v>45000000</v>
      </c>
      <c r="E649" s="64" t="s">
        <v>20</v>
      </c>
      <c r="F649" s="37">
        <v>45000000</v>
      </c>
      <c r="G649" s="37"/>
      <c r="H649" s="37"/>
    </row>
    <row r="650" spans="1:8" ht="27.6" x14ac:dyDescent="0.3">
      <c r="A650" s="45">
        <v>27</v>
      </c>
      <c r="B650" s="45">
        <v>22100288</v>
      </c>
      <c r="C650" s="47" t="s">
        <v>3309</v>
      </c>
      <c r="D650" s="37">
        <v>40000000</v>
      </c>
      <c r="E650" s="64" t="s">
        <v>20</v>
      </c>
      <c r="F650" s="37">
        <v>40000000</v>
      </c>
      <c r="G650" s="37"/>
      <c r="H650" s="37"/>
    </row>
    <row r="651" spans="1:8" ht="27.6" x14ac:dyDescent="0.3">
      <c r="A651" s="45">
        <v>28</v>
      </c>
      <c r="B651" s="45">
        <v>22100289</v>
      </c>
      <c r="C651" s="47" t="s">
        <v>3310</v>
      </c>
      <c r="D651" s="37">
        <v>255000000</v>
      </c>
      <c r="E651" s="64" t="s">
        <v>20</v>
      </c>
      <c r="F651" s="37">
        <v>50000000</v>
      </c>
      <c r="G651" s="37"/>
      <c r="H651" s="37"/>
    </row>
    <row r="652" spans="1:8" ht="55.2" x14ac:dyDescent="0.3">
      <c r="A652" s="45">
        <v>29</v>
      </c>
      <c r="B652" s="45">
        <v>22100290</v>
      </c>
      <c r="C652" s="47" t="s">
        <v>3311</v>
      </c>
      <c r="D652" s="37">
        <v>2000000</v>
      </c>
      <c r="E652" s="64" t="s">
        <v>20</v>
      </c>
      <c r="F652" s="37">
        <v>2000000</v>
      </c>
      <c r="G652" s="37"/>
      <c r="H652" s="37"/>
    </row>
    <row r="653" spans="1:8" ht="27.6" x14ac:dyDescent="0.3">
      <c r="A653" s="45">
        <v>30</v>
      </c>
      <c r="B653" s="45">
        <v>22100291</v>
      </c>
      <c r="C653" s="47" t="s">
        <v>3312</v>
      </c>
      <c r="D653" s="37">
        <v>10000000</v>
      </c>
      <c r="E653" s="64" t="s">
        <v>20</v>
      </c>
      <c r="F653" s="37">
        <v>10000000</v>
      </c>
      <c r="G653" s="37"/>
      <c r="H653" s="37"/>
    </row>
    <row r="654" spans="1:8" ht="27.6" x14ac:dyDescent="0.3">
      <c r="A654" s="45">
        <v>31</v>
      </c>
      <c r="B654" s="45">
        <v>22100292</v>
      </c>
      <c r="C654" s="47" t="s">
        <v>3313</v>
      </c>
      <c r="D654" s="37">
        <v>5000000</v>
      </c>
      <c r="E654" s="64" t="s">
        <v>20</v>
      </c>
      <c r="F654" s="37">
        <v>5000000</v>
      </c>
      <c r="G654" s="37"/>
      <c r="H654" s="37"/>
    </row>
    <row r="655" spans="1:8" ht="41.4" x14ac:dyDescent="0.3">
      <c r="A655" s="45">
        <v>32</v>
      </c>
      <c r="B655" s="45">
        <v>22100293</v>
      </c>
      <c r="C655" s="47" t="s">
        <v>3314</v>
      </c>
      <c r="D655" s="37">
        <v>20000000</v>
      </c>
      <c r="E655" s="64" t="s">
        <v>20</v>
      </c>
      <c r="F655" s="37">
        <v>20000000</v>
      </c>
      <c r="G655" s="37"/>
      <c r="H655" s="37"/>
    </row>
    <row r="656" spans="1:8" ht="27.6" x14ac:dyDescent="0.3">
      <c r="A656" s="45">
        <v>33</v>
      </c>
      <c r="B656" s="45">
        <v>22100294</v>
      </c>
      <c r="C656" s="47" t="s">
        <v>3315</v>
      </c>
      <c r="D656" s="37">
        <v>10000000</v>
      </c>
      <c r="E656" s="64" t="s">
        <v>20</v>
      </c>
      <c r="F656" s="37">
        <v>10000000</v>
      </c>
      <c r="G656" s="37"/>
      <c r="H656" s="37"/>
    </row>
    <row r="657" spans="1:8" x14ac:dyDescent="0.3">
      <c r="A657" s="45">
        <v>34</v>
      </c>
      <c r="B657" s="45">
        <v>22100295</v>
      </c>
      <c r="C657" s="47" t="s">
        <v>3316</v>
      </c>
      <c r="D657" s="37">
        <v>2000000</v>
      </c>
      <c r="E657" s="64" t="s">
        <v>20</v>
      </c>
      <c r="F657" s="37">
        <v>2000000</v>
      </c>
      <c r="G657" s="37"/>
      <c r="H657" s="37"/>
    </row>
    <row r="658" spans="1:8" x14ac:dyDescent="0.3">
      <c r="A658" s="45">
        <v>35</v>
      </c>
      <c r="B658" s="45">
        <v>22100296</v>
      </c>
      <c r="C658" s="47" t="s">
        <v>3317</v>
      </c>
      <c r="D658" s="37">
        <v>10000000</v>
      </c>
      <c r="E658" s="64" t="s">
        <v>20</v>
      </c>
      <c r="F658" s="37">
        <v>0</v>
      </c>
      <c r="G658" s="37"/>
      <c r="H658" s="37"/>
    </row>
    <row r="659" spans="1:8" x14ac:dyDescent="0.3">
      <c r="A659" s="45">
        <v>36</v>
      </c>
      <c r="B659" s="45">
        <v>22100297</v>
      </c>
      <c r="C659" s="47" t="s">
        <v>3318</v>
      </c>
      <c r="D659" s="37">
        <v>10000000</v>
      </c>
      <c r="E659" s="64" t="s">
        <v>20</v>
      </c>
      <c r="F659" s="37">
        <v>10000000</v>
      </c>
      <c r="G659" s="37"/>
      <c r="H659" s="37"/>
    </row>
    <row r="660" spans="1:8" ht="41.4" x14ac:dyDescent="0.3">
      <c r="A660" s="45">
        <v>37</v>
      </c>
      <c r="B660" s="45">
        <v>22100298</v>
      </c>
      <c r="C660" s="47" t="s">
        <v>3319</v>
      </c>
      <c r="D660" s="37">
        <v>25000000</v>
      </c>
      <c r="E660" s="64" t="s">
        <v>20</v>
      </c>
      <c r="F660" s="37">
        <v>10000000</v>
      </c>
      <c r="G660" s="37"/>
      <c r="H660" s="37"/>
    </row>
    <row r="661" spans="1:8" ht="27.6" x14ac:dyDescent="0.3">
      <c r="A661" s="45">
        <v>38</v>
      </c>
      <c r="B661" s="45">
        <v>22100299</v>
      </c>
      <c r="C661" s="47" t="s">
        <v>3320</v>
      </c>
      <c r="D661" s="37">
        <v>5000000</v>
      </c>
      <c r="E661" s="64" t="s">
        <v>20</v>
      </c>
      <c r="F661" s="37">
        <v>5000000</v>
      </c>
      <c r="G661" s="37"/>
      <c r="H661" s="37"/>
    </row>
    <row r="662" spans="1:8" ht="27.6" x14ac:dyDescent="0.3">
      <c r="A662" s="45">
        <v>39</v>
      </c>
      <c r="B662" s="45">
        <v>22100301</v>
      </c>
      <c r="C662" s="47" t="s">
        <v>3321</v>
      </c>
      <c r="D662" s="37">
        <v>80000000</v>
      </c>
      <c r="E662" s="37">
        <v>19600000</v>
      </c>
      <c r="F662" s="37">
        <v>80000000</v>
      </c>
      <c r="G662" s="37"/>
      <c r="H662" s="37"/>
    </row>
    <row r="663" spans="1:8" ht="27.6" x14ac:dyDescent="0.3">
      <c r="A663" s="45">
        <v>40</v>
      </c>
      <c r="B663" s="45">
        <v>22100302</v>
      </c>
      <c r="C663" s="47" t="s">
        <v>3322</v>
      </c>
      <c r="D663" s="37">
        <v>33000000</v>
      </c>
      <c r="E663" s="37">
        <v>5460000</v>
      </c>
      <c r="F663" s="37">
        <v>25000000</v>
      </c>
      <c r="G663" s="37"/>
      <c r="H663" s="37"/>
    </row>
    <row r="664" spans="1:8" ht="41.4" x14ac:dyDescent="0.3">
      <c r="A664" s="45">
        <v>41</v>
      </c>
      <c r="B664" s="45">
        <v>22100303</v>
      </c>
      <c r="C664" s="47" t="s">
        <v>3323</v>
      </c>
      <c r="D664" s="37">
        <v>100000000</v>
      </c>
      <c r="E664" s="37">
        <v>26000000</v>
      </c>
      <c r="F664" s="37">
        <v>100000000</v>
      </c>
      <c r="G664" s="37"/>
      <c r="H664" s="37"/>
    </row>
    <row r="665" spans="1:8" x14ac:dyDescent="0.3">
      <c r="A665" s="45">
        <v>42</v>
      </c>
      <c r="B665" s="45">
        <v>22100304</v>
      </c>
      <c r="C665" s="47" t="s">
        <v>3324</v>
      </c>
      <c r="D665" s="37">
        <v>3000000</v>
      </c>
      <c r="E665" s="37">
        <v>1333333.33</v>
      </c>
      <c r="F665" s="37">
        <v>3000000</v>
      </c>
      <c r="G665" s="37"/>
      <c r="H665" s="37"/>
    </row>
    <row r="666" spans="1:8" x14ac:dyDescent="0.3">
      <c r="A666" s="45">
        <v>43</v>
      </c>
      <c r="B666" s="45">
        <v>22100305</v>
      </c>
      <c r="C666" s="47" t="s">
        <v>548</v>
      </c>
      <c r="D666" s="37">
        <v>2000000</v>
      </c>
      <c r="E666" s="64" t="s">
        <v>20</v>
      </c>
      <c r="F666" s="37">
        <v>2000000</v>
      </c>
      <c r="G666" s="37"/>
      <c r="H666" s="37"/>
    </row>
    <row r="667" spans="1:8" ht="27.6" x14ac:dyDescent="0.3">
      <c r="A667" s="45">
        <v>44</v>
      </c>
      <c r="B667" s="45">
        <v>22100306</v>
      </c>
      <c r="C667" s="47" t="s">
        <v>3325</v>
      </c>
      <c r="D667" s="37">
        <v>18000000</v>
      </c>
      <c r="E667" s="64" t="s">
        <v>20</v>
      </c>
      <c r="F667" s="37">
        <v>8000000</v>
      </c>
      <c r="G667" s="37"/>
      <c r="H667" s="37"/>
    </row>
    <row r="668" spans="1:8" ht="41.4" x14ac:dyDescent="0.3">
      <c r="A668" s="45">
        <v>45</v>
      </c>
      <c r="B668" s="45">
        <v>22100307</v>
      </c>
      <c r="C668" s="47" t="s">
        <v>3326</v>
      </c>
      <c r="D668" s="37">
        <v>30000000</v>
      </c>
      <c r="E668" s="37">
        <v>5460000</v>
      </c>
      <c r="F668" s="37">
        <v>12000000</v>
      </c>
      <c r="G668" s="37"/>
      <c r="H668" s="37"/>
    </row>
    <row r="669" spans="1:8" ht="27.6" x14ac:dyDescent="0.3">
      <c r="A669" s="45">
        <v>46</v>
      </c>
      <c r="B669" s="45">
        <v>22100308</v>
      </c>
      <c r="C669" s="47" t="s">
        <v>3327</v>
      </c>
      <c r="D669" s="37">
        <v>2000000</v>
      </c>
      <c r="E669" s="64" t="s">
        <v>20</v>
      </c>
      <c r="F669" s="37">
        <v>2000000</v>
      </c>
      <c r="G669" s="37"/>
      <c r="H669" s="37"/>
    </row>
    <row r="670" spans="1:8" ht="27.6" x14ac:dyDescent="0.3">
      <c r="A670" s="45">
        <v>47</v>
      </c>
      <c r="B670" s="45">
        <v>22100309</v>
      </c>
      <c r="C670" s="47" t="s">
        <v>3328</v>
      </c>
      <c r="D670" s="37">
        <v>3000000</v>
      </c>
      <c r="E670" s="64" t="s">
        <v>20</v>
      </c>
      <c r="F670" s="37">
        <v>3000000</v>
      </c>
      <c r="G670" s="37"/>
      <c r="H670" s="37"/>
    </row>
    <row r="671" spans="1:8" x14ac:dyDescent="0.3">
      <c r="A671" s="45">
        <v>48</v>
      </c>
      <c r="B671" s="45">
        <v>22100478</v>
      </c>
      <c r="C671" s="47" t="s">
        <v>358</v>
      </c>
      <c r="D671" s="37">
        <v>140000000</v>
      </c>
      <c r="E671" s="64" t="s">
        <v>20</v>
      </c>
      <c r="F671" s="37">
        <v>30000000</v>
      </c>
      <c r="G671" s="37"/>
      <c r="H671" s="37"/>
    </row>
    <row r="672" spans="1:8" x14ac:dyDescent="0.3">
      <c r="A672" s="45">
        <v>49</v>
      </c>
      <c r="B672" s="45">
        <v>22100663</v>
      </c>
      <c r="C672" s="47" t="s">
        <v>3329</v>
      </c>
      <c r="D672" s="37">
        <v>12000000</v>
      </c>
      <c r="E672" s="37">
        <v>3200000</v>
      </c>
      <c r="F672" s="37">
        <v>12000000</v>
      </c>
      <c r="G672" s="37"/>
      <c r="H672" s="37"/>
    </row>
    <row r="673" spans="1:8" x14ac:dyDescent="0.3">
      <c r="A673" s="45">
        <v>50</v>
      </c>
      <c r="B673" s="45">
        <v>22100698</v>
      </c>
      <c r="C673" s="47" t="s">
        <v>3330</v>
      </c>
      <c r="D673" s="37">
        <v>12000000</v>
      </c>
      <c r="E673" s="64" t="s">
        <v>20</v>
      </c>
      <c r="F673" s="37">
        <v>12000000</v>
      </c>
      <c r="G673" s="37"/>
      <c r="H673" s="37"/>
    </row>
    <row r="674" spans="1:8" x14ac:dyDescent="0.3">
      <c r="A674" s="45">
        <v>51</v>
      </c>
      <c r="B674" s="45">
        <v>22100479</v>
      </c>
      <c r="C674" s="47" t="s">
        <v>416</v>
      </c>
      <c r="D674" s="37">
        <v>50000000</v>
      </c>
      <c r="E674" s="64" t="s">
        <v>20</v>
      </c>
      <c r="F674" s="37">
        <v>50000000</v>
      </c>
      <c r="G674" s="37"/>
      <c r="H674" s="37"/>
    </row>
    <row r="675" spans="1:8" x14ac:dyDescent="0.3">
      <c r="A675" s="638" t="s">
        <v>2789</v>
      </c>
      <c r="B675" s="638"/>
      <c r="C675" s="638"/>
      <c r="D675" s="41">
        <f>SUM(D624:D674)</f>
        <v>3168500000</v>
      </c>
      <c r="E675" s="41">
        <f>SUM(E624:E674)</f>
        <v>91030000</v>
      </c>
      <c r="F675" s="41">
        <f>SUM(F624:F674)</f>
        <v>1561500000</v>
      </c>
      <c r="G675" s="41">
        <f>SUM(G624:G674)</f>
        <v>80000000</v>
      </c>
      <c r="H675" s="41"/>
    </row>
    <row r="676" spans="1:8" x14ac:dyDescent="0.3">
      <c r="A676" s="46">
        <v>2</v>
      </c>
      <c r="B676" s="655" t="s">
        <v>3339</v>
      </c>
      <c r="C676" s="655"/>
      <c r="D676" s="655"/>
      <c r="E676" s="12"/>
      <c r="F676" s="4"/>
      <c r="G676" s="4"/>
      <c r="H676" s="36"/>
    </row>
    <row r="677" spans="1:8" x14ac:dyDescent="0.3">
      <c r="A677" s="45">
        <v>1</v>
      </c>
      <c r="B677" s="45">
        <v>22100287</v>
      </c>
      <c r="C677" s="47" t="s">
        <v>410</v>
      </c>
      <c r="D677" s="37">
        <v>3500000</v>
      </c>
      <c r="E677" s="55">
        <v>900000</v>
      </c>
      <c r="F677" s="26">
        <v>3500000</v>
      </c>
      <c r="G677" s="26"/>
      <c r="H677" s="37"/>
    </row>
    <row r="678" spans="1:8" x14ac:dyDescent="0.3">
      <c r="A678" s="45">
        <v>2</v>
      </c>
      <c r="B678" s="45">
        <v>22100310</v>
      </c>
      <c r="C678" s="47" t="s">
        <v>575</v>
      </c>
      <c r="D678" s="37">
        <v>3000000</v>
      </c>
      <c r="E678" s="25" t="s">
        <v>20</v>
      </c>
      <c r="F678" s="26">
        <v>1000000</v>
      </c>
      <c r="G678" s="26"/>
      <c r="H678" s="37"/>
    </row>
    <row r="679" spans="1:8" x14ac:dyDescent="0.3">
      <c r="A679" s="45">
        <v>3</v>
      </c>
      <c r="B679" s="45">
        <v>22100311</v>
      </c>
      <c r="C679" s="47" t="s">
        <v>568</v>
      </c>
      <c r="D679" s="37">
        <v>2000000</v>
      </c>
      <c r="E679" s="25" t="s">
        <v>20</v>
      </c>
      <c r="F679" s="26">
        <v>950000</v>
      </c>
      <c r="G679" s="26"/>
      <c r="H679" s="37"/>
    </row>
    <row r="680" spans="1:8" ht="27.6" x14ac:dyDescent="0.3">
      <c r="A680" s="45">
        <v>4</v>
      </c>
      <c r="B680" s="45">
        <v>22100312</v>
      </c>
      <c r="C680" s="47" t="s">
        <v>576</v>
      </c>
      <c r="D680" s="37">
        <v>1500000</v>
      </c>
      <c r="E680" s="25" t="s">
        <v>20</v>
      </c>
      <c r="F680" s="26">
        <v>1000000</v>
      </c>
      <c r="G680" s="26"/>
      <c r="H680" s="37"/>
    </row>
    <row r="681" spans="1:8" ht="41.4" x14ac:dyDescent="0.3">
      <c r="A681" s="45">
        <v>5</v>
      </c>
      <c r="B681" s="45">
        <v>22100313</v>
      </c>
      <c r="C681" s="47" t="s">
        <v>577</v>
      </c>
      <c r="D681" s="37">
        <v>2500000</v>
      </c>
      <c r="E681" s="25" t="s">
        <v>20</v>
      </c>
      <c r="F681" s="26">
        <v>1400000</v>
      </c>
      <c r="G681" s="26"/>
      <c r="H681" s="37"/>
    </row>
    <row r="682" spans="1:8" ht="27.6" x14ac:dyDescent="0.3">
      <c r="A682" s="45">
        <v>6</v>
      </c>
      <c r="B682" s="45">
        <v>22100314</v>
      </c>
      <c r="C682" s="47" t="s">
        <v>578</v>
      </c>
      <c r="D682" s="37">
        <v>6000000</v>
      </c>
      <c r="E682" s="55">
        <v>950000</v>
      </c>
      <c r="F682" s="26">
        <v>1000000</v>
      </c>
      <c r="G682" s="26"/>
      <c r="H682" s="37"/>
    </row>
    <row r="683" spans="1:8" ht="41.4" x14ac:dyDescent="0.3">
      <c r="A683" s="45">
        <v>7</v>
      </c>
      <c r="B683" s="45">
        <v>22100315</v>
      </c>
      <c r="C683" s="47" t="s">
        <v>579</v>
      </c>
      <c r="D683" s="37">
        <v>1500000</v>
      </c>
      <c r="E683" s="25" t="s">
        <v>20</v>
      </c>
      <c r="F683" s="26">
        <v>750000</v>
      </c>
      <c r="G683" s="26"/>
      <c r="H683" s="37"/>
    </row>
    <row r="684" spans="1:8" x14ac:dyDescent="0.3">
      <c r="A684" s="45">
        <v>8</v>
      </c>
      <c r="B684" s="45">
        <v>22100316</v>
      </c>
      <c r="C684" s="47" t="s">
        <v>580</v>
      </c>
      <c r="D684" s="37">
        <v>4000000</v>
      </c>
      <c r="E684" s="55">
        <v>950000</v>
      </c>
      <c r="F684" s="26">
        <v>3650000</v>
      </c>
      <c r="G684" s="26"/>
      <c r="H684" s="37"/>
    </row>
    <row r="685" spans="1:8" ht="27.6" x14ac:dyDescent="0.3">
      <c r="A685" s="45">
        <v>9</v>
      </c>
      <c r="B685" s="45">
        <v>22100317</v>
      </c>
      <c r="C685" s="47" t="s">
        <v>581</v>
      </c>
      <c r="D685" s="37">
        <v>500000</v>
      </c>
      <c r="E685" s="25" t="s">
        <v>20</v>
      </c>
      <c r="F685" s="26">
        <v>350000</v>
      </c>
      <c r="G685" s="26"/>
      <c r="H685" s="37"/>
    </row>
    <row r="686" spans="1:8" x14ac:dyDescent="0.3">
      <c r="A686" s="45">
        <v>10</v>
      </c>
      <c r="B686" s="45">
        <v>22100318</v>
      </c>
      <c r="C686" s="47" t="s">
        <v>582</v>
      </c>
      <c r="D686" s="37">
        <v>5000000</v>
      </c>
      <c r="E686" s="25" t="s">
        <v>20</v>
      </c>
      <c r="F686" s="26">
        <v>4000000</v>
      </c>
      <c r="G686" s="26"/>
      <c r="H686" s="37"/>
    </row>
    <row r="687" spans="1:8" ht="27.6" x14ac:dyDescent="0.3">
      <c r="A687" s="45">
        <v>11</v>
      </c>
      <c r="B687" s="45">
        <v>22100319</v>
      </c>
      <c r="C687" s="47" t="s">
        <v>583</v>
      </c>
      <c r="D687" s="37">
        <v>500000</v>
      </c>
      <c r="E687" s="25" t="s">
        <v>20</v>
      </c>
      <c r="F687" s="26">
        <v>400000</v>
      </c>
      <c r="G687" s="26"/>
      <c r="H687" s="37"/>
    </row>
    <row r="688" spans="1:8" x14ac:dyDescent="0.3">
      <c r="A688" s="638" t="s">
        <v>585</v>
      </c>
      <c r="B688" s="638"/>
      <c r="C688" s="638"/>
      <c r="D688" s="41">
        <f>SUM(D677:D687)</f>
        <v>30000000</v>
      </c>
      <c r="E688" s="41">
        <f>SUM(E677:E687)</f>
        <v>2800000</v>
      </c>
      <c r="F688" s="42">
        <f>SUM(F677:F687)</f>
        <v>18000000</v>
      </c>
      <c r="G688" s="42">
        <f>SUM(G677:G687)</f>
        <v>0</v>
      </c>
      <c r="H688" s="41"/>
    </row>
    <row r="689" spans="1:8" ht="14.4" customHeight="1" x14ac:dyDescent="0.3">
      <c r="A689" s="699" t="s">
        <v>3478</v>
      </c>
      <c r="B689" s="699"/>
      <c r="C689" s="699"/>
      <c r="D689" s="422">
        <f>D688+D675</f>
        <v>3198500000</v>
      </c>
      <c r="E689" s="422">
        <f>E688+E675</f>
        <v>93830000</v>
      </c>
      <c r="F689" s="424">
        <f>F688+F675</f>
        <v>1579500000</v>
      </c>
      <c r="G689" s="424">
        <f>G688+G675</f>
        <v>80000000</v>
      </c>
      <c r="H689" s="421"/>
    </row>
    <row r="690" spans="1:8" x14ac:dyDescent="0.3">
      <c r="A690" s="700" t="s">
        <v>2363</v>
      </c>
      <c r="B690" s="700"/>
      <c r="C690" s="700"/>
      <c r="D690" s="425">
        <f>D689+D621+D324+D370+D307+D273+D58+D21+D154+D170+D188+D453</f>
        <v>16601691541</v>
      </c>
      <c r="E690" s="425">
        <f>E689+E621+E324+E370+E307+E273+E58+E21+E154+E170+E188+E453</f>
        <v>2885328590.1700001</v>
      </c>
      <c r="F690" s="425">
        <f>F689+F621+F324+F370+F307+F273+F58+F21+F154+F170+F188+F453</f>
        <v>12226839307</v>
      </c>
      <c r="G690" s="425">
        <f>G689+G621+G324+G370+G307+G273+G58+G21+G154+G170+G188+G453</f>
        <v>1929600000</v>
      </c>
      <c r="H690" s="426"/>
    </row>
    <row r="692" spans="1:8" ht="11.4" customHeight="1" x14ac:dyDescent="0.3">
      <c r="F692" s="320"/>
      <c r="G692" s="320"/>
    </row>
    <row r="693" spans="1:8" hidden="1" x14ac:dyDescent="0.3">
      <c r="D693" s="637" t="s">
        <v>3412</v>
      </c>
      <c r="E693" s="637"/>
      <c r="F693" s="232">
        <f>F695-F690</f>
        <v>-129574144.88000107</v>
      </c>
      <c r="G693" s="232"/>
    </row>
    <row r="694" spans="1:8" hidden="1" x14ac:dyDescent="0.3">
      <c r="D694" s="12"/>
      <c r="E694" s="12"/>
      <c r="F694" s="4"/>
      <c r="G694" s="4"/>
    </row>
    <row r="695" spans="1:8" hidden="1" x14ac:dyDescent="0.3">
      <c r="D695" s="12"/>
      <c r="E695" s="12"/>
      <c r="F695" s="4">
        <f>'[2]new manual'!$H$34</f>
        <v>12097265162.119999</v>
      </c>
      <c r="G695" s="4"/>
    </row>
    <row r="696" spans="1:8" hidden="1" x14ac:dyDescent="0.3"/>
    <row r="699" spans="1:8" x14ac:dyDescent="0.3">
      <c r="G699" s="320"/>
    </row>
  </sheetData>
  <mergeCells count="98">
    <mergeCell ref="B676:D676"/>
    <mergeCell ref="A688:C688"/>
    <mergeCell ref="A689:C689"/>
    <mergeCell ref="A690:C690"/>
    <mergeCell ref="D693:E693"/>
    <mergeCell ref="A675:C675"/>
    <mergeCell ref="A552:C552"/>
    <mergeCell ref="A566:C566"/>
    <mergeCell ref="A574:C574"/>
    <mergeCell ref="A577:C577"/>
    <mergeCell ref="A583:C583"/>
    <mergeCell ref="A588:C588"/>
    <mergeCell ref="A601:C601"/>
    <mergeCell ref="A609:C609"/>
    <mergeCell ref="A620:C620"/>
    <mergeCell ref="A621:C621"/>
    <mergeCell ref="B622:H622"/>
    <mergeCell ref="A544:C544"/>
    <mergeCell ref="A474:C474"/>
    <mergeCell ref="A483:C483"/>
    <mergeCell ref="A487:C487"/>
    <mergeCell ref="A490:C490"/>
    <mergeCell ref="A501:C501"/>
    <mergeCell ref="A507:C507"/>
    <mergeCell ref="A519:C519"/>
    <mergeCell ref="B520:D520"/>
    <mergeCell ref="A527:C527"/>
    <mergeCell ref="A531:C531"/>
    <mergeCell ref="A535:C535"/>
    <mergeCell ref="B454:H454"/>
    <mergeCell ref="A350:C350"/>
    <mergeCell ref="A369:C369"/>
    <mergeCell ref="A370:C370"/>
    <mergeCell ref="B371:H371"/>
    <mergeCell ref="A397:C397"/>
    <mergeCell ref="A427:C427"/>
    <mergeCell ref="A436:C436"/>
    <mergeCell ref="A442:C442"/>
    <mergeCell ref="A445:C445"/>
    <mergeCell ref="A452:C452"/>
    <mergeCell ref="A453:C453"/>
    <mergeCell ref="A361:C361"/>
    <mergeCell ref="A333:C333"/>
    <mergeCell ref="A272:C272"/>
    <mergeCell ref="B274:H274"/>
    <mergeCell ref="A278:C278"/>
    <mergeCell ref="A291:C291"/>
    <mergeCell ref="A294:C294"/>
    <mergeCell ref="A297:C297"/>
    <mergeCell ref="A315:C315"/>
    <mergeCell ref="A323:C323"/>
    <mergeCell ref="A324:C324"/>
    <mergeCell ref="B325:H325"/>
    <mergeCell ref="B327:H327"/>
    <mergeCell ref="A306:C306"/>
    <mergeCell ref="A307:C307"/>
    <mergeCell ref="B308:H308"/>
    <mergeCell ref="A273:C273"/>
    <mergeCell ref="A1:H1"/>
    <mergeCell ref="B3:H3"/>
    <mergeCell ref="A9:C9"/>
    <mergeCell ref="B10:C10"/>
    <mergeCell ref="A13:C13"/>
    <mergeCell ref="A53:C53"/>
    <mergeCell ref="A57:C57"/>
    <mergeCell ref="A58:C58"/>
    <mergeCell ref="B59:H59"/>
    <mergeCell ref="A260:C260"/>
    <mergeCell ref="A230:C230"/>
    <mergeCell ref="A80:C80"/>
    <mergeCell ref="A154:C154"/>
    <mergeCell ref="B155:H155"/>
    <mergeCell ref="A181:C181"/>
    <mergeCell ref="A187:C187"/>
    <mergeCell ref="A188:C188"/>
    <mergeCell ref="B189:H189"/>
    <mergeCell ref="A214:C214"/>
    <mergeCell ref="A281:C281"/>
    <mergeCell ref="A250:C250"/>
    <mergeCell ref="A256:C256"/>
    <mergeCell ref="A263:C263"/>
    <mergeCell ref="B264:C264"/>
    <mergeCell ref="A20:C20"/>
    <mergeCell ref="A21:C21"/>
    <mergeCell ref="B22:H22"/>
    <mergeCell ref="A31:C31"/>
    <mergeCell ref="A303:C303"/>
    <mergeCell ref="A97:C97"/>
    <mergeCell ref="A108:C108"/>
    <mergeCell ref="A139:C139"/>
    <mergeCell ref="A146:C146"/>
    <mergeCell ref="A149:C149"/>
    <mergeCell ref="A160:C160"/>
    <mergeCell ref="A166:C166"/>
    <mergeCell ref="A169:C169"/>
    <mergeCell ref="A170:C170"/>
    <mergeCell ref="B171:H171"/>
    <mergeCell ref="A153:C153"/>
  </mergeCells>
  <pageMargins left="0.7" right="0.7" top="0.75" bottom="0.75" header="0.3" footer="0.3"/>
  <pageSetup scale="85" fitToHeight="0"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51"/>
  <sheetViews>
    <sheetView workbookViewId="0">
      <pane ySplit="2" topLeftCell="A3" activePane="bottomLeft" state="frozen"/>
      <selection pane="bottomLeft" activeCell="F123" sqref="F123"/>
    </sheetView>
  </sheetViews>
  <sheetFormatPr defaultRowHeight="14.4" x14ac:dyDescent="0.3"/>
  <cols>
    <col min="1" max="1" width="4.5546875" customWidth="1"/>
    <col min="2" max="2" width="15.33203125" style="377" customWidth="1"/>
    <col min="3" max="3" width="51.33203125" customWidth="1"/>
    <col min="4" max="4" width="19.44140625" bestFit="1" customWidth="1"/>
    <col min="5" max="5" width="16.5546875" customWidth="1"/>
    <col min="6" max="6" width="18.33203125" style="355" customWidth="1"/>
    <col min="7" max="7" width="2" customWidth="1"/>
    <col min="8" max="8" width="19.44140625" customWidth="1"/>
    <col min="9" max="9" width="18.21875" customWidth="1"/>
  </cols>
  <sheetData>
    <row r="1" spans="1:9" ht="15.6" x14ac:dyDescent="0.3">
      <c r="A1" s="628" t="s">
        <v>3414</v>
      </c>
      <c r="B1" s="628"/>
      <c r="C1" s="628"/>
      <c r="D1" s="628"/>
      <c r="E1" s="628"/>
      <c r="F1" s="628"/>
      <c r="G1" s="280"/>
      <c r="H1" s="280"/>
    </row>
    <row r="2" spans="1:9" ht="31.2" x14ac:dyDescent="0.3">
      <c r="A2" s="77" t="s">
        <v>4</v>
      </c>
      <c r="B2" s="356" t="s">
        <v>2</v>
      </c>
      <c r="C2" s="79" t="s">
        <v>3</v>
      </c>
      <c r="D2" s="79" t="s">
        <v>7</v>
      </c>
      <c r="E2" s="80" t="s">
        <v>3443</v>
      </c>
      <c r="F2" s="378" t="s">
        <v>0</v>
      </c>
      <c r="G2" s="254"/>
      <c r="H2" s="272" t="s">
        <v>3472</v>
      </c>
      <c r="I2" s="272" t="s">
        <v>3442</v>
      </c>
    </row>
    <row r="3" spans="1:9" ht="15.6" x14ac:dyDescent="0.3">
      <c r="A3" s="680" t="s">
        <v>3413</v>
      </c>
      <c r="B3" s="680"/>
      <c r="C3" s="680"/>
      <c r="D3" s="680"/>
      <c r="E3" s="680"/>
      <c r="F3" s="704"/>
      <c r="G3" s="286"/>
      <c r="H3" s="286"/>
      <c r="I3" s="237"/>
    </row>
    <row r="4" spans="1:9" ht="15.6" x14ac:dyDescent="0.3">
      <c r="A4" s="179">
        <v>1</v>
      </c>
      <c r="B4" s="357" t="s">
        <v>710</v>
      </c>
      <c r="C4" s="149"/>
      <c r="D4" s="85"/>
      <c r="E4" s="85"/>
      <c r="F4" s="328"/>
      <c r="G4" s="255"/>
      <c r="H4" s="255"/>
      <c r="I4" s="237"/>
    </row>
    <row r="5" spans="1:9" ht="31.2" x14ac:dyDescent="0.3">
      <c r="A5" s="117">
        <v>1</v>
      </c>
      <c r="B5" s="358" t="s">
        <v>754</v>
      </c>
      <c r="C5" s="119" t="s">
        <v>716</v>
      </c>
      <c r="D5" s="120">
        <v>2000000</v>
      </c>
      <c r="E5" s="88" t="s">
        <v>20</v>
      </c>
      <c r="F5" s="329">
        <f t="shared" ref="F5:F34" si="0">D5</f>
        <v>2000000</v>
      </c>
      <c r="G5" s="206"/>
      <c r="H5" s="206"/>
      <c r="I5" s="237"/>
    </row>
    <row r="6" spans="1:9" ht="15.6" x14ac:dyDescent="0.3">
      <c r="A6" s="117">
        <v>2</v>
      </c>
      <c r="B6" s="358" t="s">
        <v>755</v>
      </c>
      <c r="C6" s="119" t="s">
        <v>717</v>
      </c>
      <c r="D6" s="120">
        <v>1500000</v>
      </c>
      <c r="E6" s="88" t="s">
        <v>20</v>
      </c>
      <c r="F6" s="329">
        <f t="shared" si="0"/>
        <v>1500000</v>
      </c>
      <c r="G6" s="206"/>
      <c r="H6" s="206"/>
      <c r="I6" s="237"/>
    </row>
    <row r="7" spans="1:9" ht="15.6" x14ac:dyDescent="0.3">
      <c r="A7" s="117">
        <v>3</v>
      </c>
      <c r="B7" s="358" t="s">
        <v>756</v>
      </c>
      <c r="C7" s="119" t="s">
        <v>718</v>
      </c>
      <c r="D7" s="120">
        <v>1000000</v>
      </c>
      <c r="E7" s="88" t="s">
        <v>20</v>
      </c>
      <c r="F7" s="329">
        <f t="shared" si="0"/>
        <v>1000000</v>
      </c>
      <c r="G7" s="206"/>
      <c r="H7" s="206"/>
      <c r="I7" s="237"/>
    </row>
    <row r="8" spans="1:9" ht="46.8" x14ac:dyDescent="0.3">
      <c r="A8" s="117">
        <v>4</v>
      </c>
      <c r="B8" s="358" t="s">
        <v>757</v>
      </c>
      <c r="C8" s="119" t="s">
        <v>719</v>
      </c>
      <c r="D8" s="120">
        <v>2500000</v>
      </c>
      <c r="E8" s="88" t="s">
        <v>20</v>
      </c>
      <c r="F8" s="329">
        <f t="shared" si="0"/>
        <v>2500000</v>
      </c>
      <c r="G8" s="206"/>
      <c r="H8" s="206"/>
      <c r="I8" s="237"/>
    </row>
    <row r="9" spans="1:9" ht="15.6" x14ac:dyDescent="0.3">
      <c r="A9" s="117">
        <v>5</v>
      </c>
      <c r="B9" s="358" t="s">
        <v>758</v>
      </c>
      <c r="C9" s="119" t="s">
        <v>720</v>
      </c>
      <c r="D9" s="120">
        <v>500000</v>
      </c>
      <c r="E9" s="88" t="s">
        <v>20</v>
      </c>
      <c r="F9" s="329">
        <f t="shared" si="0"/>
        <v>500000</v>
      </c>
      <c r="G9" s="206"/>
      <c r="H9" s="206"/>
      <c r="I9" s="237"/>
    </row>
    <row r="10" spans="1:9" ht="46.8" x14ac:dyDescent="0.3">
      <c r="A10" s="117">
        <v>6</v>
      </c>
      <c r="B10" s="358" t="s">
        <v>759</v>
      </c>
      <c r="C10" s="119" t="s">
        <v>721</v>
      </c>
      <c r="D10" s="115" t="s">
        <v>20</v>
      </c>
      <c r="E10" s="88" t="s">
        <v>20</v>
      </c>
      <c r="F10" s="329" t="str">
        <f t="shared" si="0"/>
        <v>-</v>
      </c>
      <c r="G10" s="206"/>
      <c r="H10" s="206"/>
      <c r="I10" s="237"/>
    </row>
    <row r="11" spans="1:9" ht="15.6" x14ac:dyDescent="0.3">
      <c r="A11" s="117">
        <v>7</v>
      </c>
      <c r="B11" s="358" t="s">
        <v>760</v>
      </c>
      <c r="C11" s="119" t="s">
        <v>722</v>
      </c>
      <c r="D11" s="115" t="s">
        <v>20</v>
      </c>
      <c r="E11" s="88" t="s">
        <v>20</v>
      </c>
      <c r="F11" s="329" t="str">
        <f t="shared" si="0"/>
        <v>-</v>
      </c>
      <c r="G11" s="206"/>
      <c r="H11" s="206"/>
      <c r="I11" s="237"/>
    </row>
    <row r="12" spans="1:9" ht="15.6" x14ac:dyDescent="0.3">
      <c r="A12" s="117">
        <v>8</v>
      </c>
      <c r="B12" s="358" t="s">
        <v>761</v>
      </c>
      <c r="C12" s="119" t="s">
        <v>723</v>
      </c>
      <c r="D12" s="115" t="s">
        <v>20</v>
      </c>
      <c r="E12" s="88" t="s">
        <v>20</v>
      </c>
      <c r="F12" s="329" t="str">
        <f t="shared" si="0"/>
        <v>-</v>
      </c>
      <c r="G12" s="206"/>
      <c r="H12" s="206"/>
      <c r="I12" s="237"/>
    </row>
    <row r="13" spans="1:9" ht="15.6" x14ac:dyDescent="0.3">
      <c r="A13" s="117">
        <v>9</v>
      </c>
      <c r="B13" s="358" t="s">
        <v>762</v>
      </c>
      <c r="C13" s="119" t="s">
        <v>723</v>
      </c>
      <c r="D13" s="115" t="s">
        <v>20</v>
      </c>
      <c r="E13" s="88" t="s">
        <v>20</v>
      </c>
      <c r="F13" s="329" t="str">
        <f t="shared" si="0"/>
        <v>-</v>
      </c>
      <c r="G13" s="206"/>
      <c r="H13" s="206"/>
      <c r="I13" s="237"/>
    </row>
    <row r="14" spans="1:9" ht="31.2" x14ac:dyDescent="0.3">
      <c r="A14" s="117">
        <v>10</v>
      </c>
      <c r="B14" s="358" t="s">
        <v>762</v>
      </c>
      <c r="C14" s="119" t="s">
        <v>724</v>
      </c>
      <c r="D14" s="115" t="s">
        <v>20</v>
      </c>
      <c r="E14" s="88" t="s">
        <v>20</v>
      </c>
      <c r="F14" s="329" t="str">
        <f t="shared" si="0"/>
        <v>-</v>
      </c>
      <c r="G14" s="206"/>
      <c r="H14" s="206"/>
      <c r="I14" s="237"/>
    </row>
    <row r="15" spans="1:9" ht="15.6" x14ac:dyDescent="0.3">
      <c r="A15" s="117">
        <v>11</v>
      </c>
      <c r="B15" s="358" t="s">
        <v>763</v>
      </c>
      <c r="C15" s="119" t="s">
        <v>725</v>
      </c>
      <c r="D15" s="115" t="s">
        <v>20</v>
      </c>
      <c r="E15" s="88" t="s">
        <v>20</v>
      </c>
      <c r="F15" s="329" t="str">
        <f t="shared" si="0"/>
        <v>-</v>
      </c>
      <c r="G15" s="206"/>
      <c r="H15" s="206"/>
      <c r="I15" s="237"/>
    </row>
    <row r="16" spans="1:9" ht="15.6" x14ac:dyDescent="0.3">
      <c r="A16" s="117">
        <v>12</v>
      </c>
      <c r="B16" s="358" t="s">
        <v>763</v>
      </c>
      <c r="C16" s="119" t="s">
        <v>722</v>
      </c>
      <c r="D16" s="115" t="s">
        <v>20</v>
      </c>
      <c r="E16" s="88" t="s">
        <v>20</v>
      </c>
      <c r="F16" s="329" t="str">
        <f t="shared" si="0"/>
        <v>-</v>
      </c>
      <c r="G16" s="206"/>
      <c r="H16" s="206"/>
      <c r="I16" s="237"/>
    </row>
    <row r="17" spans="1:9" ht="31.2" x14ac:dyDescent="0.3">
      <c r="A17" s="117">
        <v>13</v>
      </c>
      <c r="B17" s="358" t="s">
        <v>764</v>
      </c>
      <c r="C17" s="119" t="s">
        <v>726</v>
      </c>
      <c r="D17" s="120">
        <v>2500000</v>
      </c>
      <c r="E17" s="88" t="s">
        <v>20</v>
      </c>
      <c r="F17" s="329">
        <f t="shared" si="0"/>
        <v>2500000</v>
      </c>
      <c r="G17" s="206"/>
      <c r="H17" s="206"/>
      <c r="I17" s="237"/>
    </row>
    <row r="18" spans="1:9" ht="31.2" x14ac:dyDescent="0.3">
      <c r="A18" s="117">
        <v>14</v>
      </c>
      <c r="B18" s="358" t="s">
        <v>765</v>
      </c>
      <c r="C18" s="119" t="s">
        <v>727</v>
      </c>
      <c r="D18" s="120">
        <v>1000000</v>
      </c>
      <c r="E18" s="88" t="s">
        <v>20</v>
      </c>
      <c r="F18" s="329">
        <f t="shared" si="0"/>
        <v>1000000</v>
      </c>
      <c r="G18" s="206"/>
      <c r="H18" s="206"/>
      <c r="I18" s="237"/>
    </row>
    <row r="19" spans="1:9" ht="31.2" x14ac:dyDescent="0.3">
      <c r="A19" s="117">
        <v>15</v>
      </c>
      <c r="B19" s="358" t="s">
        <v>766</v>
      </c>
      <c r="C19" s="119" t="s">
        <v>728</v>
      </c>
      <c r="D19" s="120">
        <v>500000</v>
      </c>
      <c r="E19" s="88" t="s">
        <v>20</v>
      </c>
      <c r="F19" s="329">
        <f t="shared" si="0"/>
        <v>500000</v>
      </c>
      <c r="G19" s="206"/>
      <c r="H19" s="206"/>
      <c r="I19" s="237"/>
    </row>
    <row r="20" spans="1:9" ht="31.2" x14ac:dyDescent="0.3">
      <c r="A20" s="117">
        <v>16</v>
      </c>
      <c r="B20" s="358" t="s">
        <v>767</v>
      </c>
      <c r="C20" s="119" t="s">
        <v>729</v>
      </c>
      <c r="D20" s="120">
        <v>800000</v>
      </c>
      <c r="E20" s="88" t="s">
        <v>20</v>
      </c>
      <c r="F20" s="329">
        <f t="shared" si="0"/>
        <v>800000</v>
      </c>
      <c r="G20" s="206"/>
      <c r="H20" s="206"/>
      <c r="I20" s="237"/>
    </row>
    <row r="21" spans="1:9" ht="31.2" x14ac:dyDescent="0.3">
      <c r="A21" s="117">
        <v>17</v>
      </c>
      <c r="B21" s="358" t="s">
        <v>768</v>
      </c>
      <c r="C21" s="119" t="s">
        <v>730</v>
      </c>
      <c r="D21" s="115" t="s">
        <v>20</v>
      </c>
      <c r="E21" s="88" t="s">
        <v>20</v>
      </c>
      <c r="F21" s="329" t="str">
        <f t="shared" si="0"/>
        <v>-</v>
      </c>
      <c r="G21" s="206"/>
      <c r="H21" s="206"/>
      <c r="I21" s="237"/>
    </row>
    <row r="22" spans="1:9" ht="31.2" x14ac:dyDescent="0.3">
      <c r="A22" s="117">
        <v>18</v>
      </c>
      <c r="B22" s="358" t="s">
        <v>769</v>
      </c>
      <c r="C22" s="119" t="s">
        <v>731</v>
      </c>
      <c r="D22" s="120">
        <v>1500000</v>
      </c>
      <c r="E22" s="88" t="s">
        <v>20</v>
      </c>
      <c r="F22" s="329">
        <f t="shared" si="0"/>
        <v>1500000</v>
      </c>
      <c r="G22" s="206"/>
      <c r="H22" s="206"/>
      <c r="I22" s="237"/>
    </row>
    <row r="23" spans="1:9" ht="15.6" x14ac:dyDescent="0.3">
      <c r="A23" s="117">
        <v>19</v>
      </c>
      <c r="B23" s="358" t="s">
        <v>770</v>
      </c>
      <c r="C23" s="119" t="s">
        <v>732</v>
      </c>
      <c r="D23" s="120">
        <v>2000000000</v>
      </c>
      <c r="E23" s="123">
        <v>2500000</v>
      </c>
      <c r="F23" s="329">
        <f t="shared" si="0"/>
        <v>2000000000</v>
      </c>
      <c r="G23" s="206"/>
      <c r="H23" s="206"/>
      <c r="I23" s="237"/>
    </row>
    <row r="24" spans="1:9" ht="31.2" x14ac:dyDescent="0.3">
      <c r="A24" s="117">
        <v>20</v>
      </c>
      <c r="B24" s="358" t="s">
        <v>753</v>
      </c>
      <c r="C24" s="119" t="s">
        <v>733</v>
      </c>
      <c r="D24" s="120">
        <v>1000000</v>
      </c>
      <c r="E24" s="88" t="s">
        <v>20</v>
      </c>
      <c r="F24" s="329">
        <f t="shared" si="0"/>
        <v>1000000</v>
      </c>
      <c r="G24" s="206"/>
      <c r="H24" s="206"/>
      <c r="I24" s="237"/>
    </row>
    <row r="25" spans="1:9" ht="15.6" x14ac:dyDescent="0.3">
      <c r="A25" s="117">
        <v>21</v>
      </c>
      <c r="B25" s="358" t="s">
        <v>752</v>
      </c>
      <c r="C25" s="119" t="s">
        <v>734</v>
      </c>
      <c r="D25" s="120">
        <v>1500000</v>
      </c>
      <c r="E25" s="88" t="s">
        <v>20</v>
      </c>
      <c r="F25" s="329">
        <f t="shared" si="0"/>
        <v>1500000</v>
      </c>
      <c r="G25" s="206"/>
      <c r="H25" s="206"/>
      <c r="I25" s="237"/>
    </row>
    <row r="26" spans="1:9" ht="31.2" x14ac:dyDescent="0.3">
      <c r="A26" s="117">
        <v>22</v>
      </c>
      <c r="B26" s="358" t="s">
        <v>751</v>
      </c>
      <c r="C26" s="119" t="s">
        <v>735</v>
      </c>
      <c r="D26" s="115" t="s">
        <v>20</v>
      </c>
      <c r="E26" s="88" t="s">
        <v>20</v>
      </c>
      <c r="F26" s="329" t="str">
        <f t="shared" si="0"/>
        <v>-</v>
      </c>
      <c r="G26" s="206"/>
      <c r="H26" s="206"/>
      <c r="I26" s="237"/>
    </row>
    <row r="27" spans="1:9" ht="15.6" x14ac:dyDescent="0.3">
      <c r="A27" s="117">
        <v>23</v>
      </c>
      <c r="B27" s="358" t="s">
        <v>750</v>
      </c>
      <c r="C27" s="119" t="s">
        <v>736</v>
      </c>
      <c r="D27" s="120">
        <v>1000000</v>
      </c>
      <c r="E27" s="88" t="s">
        <v>20</v>
      </c>
      <c r="F27" s="329">
        <f t="shared" si="0"/>
        <v>1000000</v>
      </c>
      <c r="G27" s="206"/>
      <c r="H27" s="206"/>
      <c r="I27" s="237"/>
    </row>
    <row r="28" spans="1:9" ht="15.6" x14ac:dyDescent="0.3">
      <c r="A28" s="117">
        <v>24</v>
      </c>
      <c r="B28" s="358" t="s">
        <v>749</v>
      </c>
      <c r="C28" s="119" t="s">
        <v>737</v>
      </c>
      <c r="D28" s="115" t="s">
        <v>20</v>
      </c>
      <c r="E28" s="88" t="s">
        <v>20</v>
      </c>
      <c r="F28" s="329" t="str">
        <f t="shared" si="0"/>
        <v>-</v>
      </c>
      <c r="G28" s="206"/>
      <c r="H28" s="206"/>
      <c r="I28" s="237"/>
    </row>
    <row r="29" spans="1:9" ht="31.2" x14ac:dyDescent="0.3">
      <c r="A29" s="117">
        <v>25</v>
      </c>
      <c r="B29" s="358" t="s">
        <v>748</v>
      </c>
      <c r="C29" s="119" t="s">
        <v>738</v>
      </c>
      <c r="D29" s="115" t="s">
        <v>20</v>
      </c>
      <c r="E29" s="88" t="s">
        <v>20</v>
      </c>
      <c r="F29" s="329" t="str">
        <f t="shared" si="0"/>
        <v>-</v>
      </c>
      <c r="G29" s="206"/>
      <c r="H29" s="206"/>
      <c r="I29" s="237"/>
    </row>
    <row r="30" spans="1:9" ht="15.6" x14ac:dyDescent="0.3">
      <c r="A30" s="117">
        <v>26</v>
      </c>
      <c r="B30" s="358" t="s">
        <v>747</v>
      </c>
      <c r="C30" s="119" t="s">
        <v>739</v>
      </c>
      <c r="D30" s="120">
        <v>2000000</v>
      </c>
      <c r="E30" s="88" t="s">
        <v>20</v>
      </c>
      <c r="F30" s="329">
        <f t="shared" si="0"/>
        <v>2000000</v>
      </c>
      <c r="G30" s="206"/>
      <c r="H30" s="206"/>
      <c r="I30" s="237"/>
    </row>
    <row r="31" spans="1:9" ht="15.6" x14ac:dyDescent="0.3">
      <c r="A31" s="117">
        <v>27</v>
      </c>
      <c r="B31" s="358" t="s">
        <v>746</v>
      </c>
      <c r="C31" s="119" t="s">
        <v>740</v>
      </c>
      <c r="D31" s="120">
        <v>2000000</v>
      </c>
      <c r="E31" s="88" t="s">
        <v>20</v>
      </c>
      <c r="F31" s="329">
        <f t="shared" si="0"/>
        <v>2000000</v>
      </c>
      <c r="G31" s="206"/>
      <c r="H31" s="206"/>
      <c r="I31" s="237"/>
    </row>
    <row r="32" spans="1:9" ht="15.6" x14ac:dyDescent="0.3">
      <c r="A32" s="117">
        <v>28</v>
      </c>
      <c r="B32" s="358" t="s">
        <v>745</v>
      </c>
      <c r="C32" s="119" t="s">
        <v>741</v>
      </c>
      <c r="D32" s="120">
        <v>700000</v>
      </c>
      <c r="E32" s="88" t="s">
        <v>20</v>
      </c>
      <c r="F32" s="329">
        <f t="shared" si="0"/>
        <v>700000</v>
      </c>
      <c r="G32" s="206"/>
      <c r="H32" s="206"/>
      <c r="I32" s="237"/>
    </row>
    <row r="33" spans="1:9" ht="15.6" x14ac:dyDescent="0.3">
      <c r="A33" s="117">
        <v>29</v>
      </c>
      <c r="B33" s="358" t="s">
        <v>744</v>
      </c>
      <c r="C33" s="119" t="s">
        <v>742</v>
      </c>
      <c r="D33" s="115" t="s">
        <v>20</v>
      </c>
      <c r="E33" s="88" t="s">
        <v>20</v>
      </c>
      <c r="F33" s="329" t="str">
        <f t="shared" si="0"/>
        <v>-</v>
      </c>
      <c r="G33" s="206"/>
      <c r="H33" s="206"/>
      <c r="I33" s="237"/>
    </row>
    <row r="34" spans="1:9" ht="31.2" x14ac:dyDescent="0.3">
      <c r="A34" s="117">
        <v>30</v>
      </c>
      <c r="B34" s="358" t="s">
        <v>744</v>
      </c>
      <c r="C34" s="119" t="s">
        <v>743</v>
      </c>
      <c r="D34" s="115" t="s">
        <v>20</v>
      </c>
      <c r="E34" s="88" t="s">
        <v>20</v>
      </c>
      <c r="F34" s="329" t="str">
        <f t="shared" si="0"/>
        <v>-</v>
      </c>
      <c r="G34" s="206"/>
      <c r="H34" s="206"/>
      <c r="I34" s="237"/>
    </row>
    <row r="35" spans="1:9" ht="15.6" x14ac:dyDescent="0.3">
      <c r="A35" s="607" t="s">
        <v>715</v>
      </c>
      <c r="B35" s="607"/>
      <c r="C35" s="607"/>
      <c r="D35" s="102">
        <v>2022000000</v>
      </c>
      <c r="E35" s="103">
        <v>2500000</v>
      </c>
      <c r="F35" s="330">
        <f>SUM(F5:F34)</f>
        <v>2022000000</v>
      </c>
      <c r="G35" s="148"/>
      <c r="H35" s="148"/>
      <c r="I35" s="237"/>
    </row>
    <row r="36" spans="1:9" ht="15.6" x14ac:dyDescent="0.3">
      <c r="A36" s="279">
        <v>2</v>
      </c>
      <c r="B36" s="359" t="s">
        <v>39</v>
      </c>
      <c r="C36" s="150"/>
      <c r="D36" s="85"/>
      <c r="E36" s="93"/>
      <c r="F36" s="328"/>
      <c r="G36" s="255"/>
      <c r="H36" s="255"/>
      <c r="I36" s="237"/>
    </row>
    <row r="37" spans="1:9" ht="15.6" x14ac:dyDescent="0.3">
      <c r="A37" s="94">
        <v>1</v>
      </c>
      <c r="B37" s="360" t="s">
        <v>81</v>
      </c>
      <c r="C37" s="96" t="s">
        <v>45</v>
      </c>
      <c r="D37" s="11">
        <v>1000000</v>
      </c>
      <c r="E37" s="88" t="s">
        <v>20</v>
      </c>
      <c r="F37" s="329">
        <f t="shared" ref="F37:F64" si="1">D37</f>
        <v>1000000</v>
      </c>
      <c r="G37" s="206"/>
      <c r="H37" s="206"/>
      <c r="I37" s="237"/>
    </row>
    <row r="38" spans="1:9" ht="15.6" x14ac:dyDescent="0.3">
      <c r="A38" s="94">
        <v>2</v>
      </c>
      <c r="B38" s="360" t="s">
        <v>82</v>
      </c>
      <c r="C38" s="96" t="s">
        <v>46</v>
      </c>
      <c r="D38" s="11">
        <v>1500000</v>
      </c>
      <c r="E38" s="101">
        <v>500000</v>
      </c>
      <c r="F38" s="329">
        <f t="shared" si="1"/>
        <v>1500000</v>
      </c>
      <c r="G38" s="206"/>
      <c r="H38" s="206"/>
      <c r="I38" s="237"/>
    </row>
    <row r="39" spans="1:9" ht="15.6" x14ac:dyDescent="0.3">
      <c r="A39" s="94">
        <v>3</v>
      </c>
      <c r="B39" s="360" t="s">
        <v>83</v>
      </c>
      <c r="C39" s="96" t="s">
        <v>47</v>
      </c>
      <c r="D39" s="11">
        <v>3000000</v>
      </c>
      <c r="E39" s="88" t="s">
        <v>20</v>
      </c>
      <c r="F39" s="329">
        <f t="shared" si="1"/>
        <v>3000000</v>
      </c>
      <c r="G39" s="206"/>
      <c r="H39" s="206"/>
      <c r="I39" s="237"/>
    </row>
    <row r="40" spans="1:9" ht="15.6" x14ac:dyDescent="0.3">
      <c r="A40" s="94">
        <v>4</v>
      </c>
      <c r="B40" s="360" t="s">
        <v>84</v>
      </c>
      <c r="C40" s="96" t="s">
        <v>48</v>
      </c>
      <c r="D40" s="11">
        <v>1500000</v>
      </c>
      <c r="E40" s="88" t="s">
        <v>20</v>
      </c>
      <c r="F40" s="329">
        <f t="shared" si="1"/>
        <v>1500000</v>
      </c>
      <c r="G40" s="206"/>
      <c r="H40" s="206"/>
      <c r="I40" s="237"/>
    </row>
    <row r="41" spans="1:9" ht="31.2" x14ac:dyDescent="0.3">
      <c r="A41" s="94">
        <v>5</v>
      </c>
      <c r="B41" s="360" t="s">
        <v>85</v>
      </c>
      <c r="C41" s="96" t="s">
        <v>49</v>
      </c>
      <c r="D41" s="11">
        <v>3000000</v>
      </c>
      <c r="E41" s="88" t="s">
        <v>20</v>
      </c>
      <c r="F41" s="329">
        <f t="shared" si="1"/>
        <v>3000000</v>
      </c>
      <c r="G41" s="206"/>
      <c r="H41" s="206"/>
      <c r="I41" s="237"/>
    </row>
    <row r="42" spans="1:9" ht="46.8" x14ac:dyDescent="0.3">
      <c r="A42" s="94">
        <v>6</v>
      </c>
      <c r="B42" s="360" t="s">
        <v>86</v>
      </c>
      <c r="C42" s="96" t="s">
        <v>50</v>
      </c>
      <c r="D42" s="11">
        <v>1500000</v>
      </c>
      <c r="E42" s="88" t="s">
        <v>20</v>
      </c>
      <c r="F42" s="329">
        <f t="shared" si="1"/>
        <v>1500000</v>
      </c>
      <c r="G42" s="206"/>
      <c r="H42" s="206"/>
      <c r="I42" s="237"/>
    </row>
    <row r="43" spans="1:9" ht="15.6" x14ac:dyDescent="0.3">
      <c r="A43" s="94">
        <v>7</v>
      </c>
      <c r="B43" s="360" t="s">
        <v>87</v>
      </c>
      <c r="C43" s="96" t="s">
        <v>51</v>
      </c>
      <c r="D43" s="11">
        <v>500000</v>
      </c>
      <c r="E43" s="88" t="s">
        <v>20</v>
      </c>
      <c r="F43" s="329">
        <f t="shared" si="1"/>
        <v>500000</v>
      </c>
      <c r="G43" s="206"/>
      <c r="H43" s="206"/>
      <c r="I43" s="237"/>
    </row>
    <row r="44" spans="1:9" ht="15.6" x14ac:dyDescent="0.3">
      <c r="A44" s="94">
        <v>8</v>
      </c>
      <c r="B44" s="360" t="s">
        <v>88</v>
      </c>
      <c r="C44" s="96" t="s">
        <v>52</v>
      </c>
      <c r="D44" s="11">
        <v>1000000</v>
      </c>
      <c r="E44" s="88" t="s">
        <v>20</v>
      </c>
      <c r="F44" s="329">
        <f t="shared" si="1"/>
        <v>1000000</v>
      </c>
      <c r="G44" s="206"/>
      <c r="H44" s="206"/>
      <c r="I44" s="237"/>
    </row>
    <row r="45" spans="1:9" ht="31.2" x14ac:dyDescent="0.3">
      <c r="A45" s="94">
        <v>9</v>
      </c>
      <c r="B45" s="360" t="s">
        <v>89</v>
      </c>
      <c r="C45" s="96" t="s">
        <v>53</v>
      </c>
      <c r="D45" s="11">
        <v>1000000</v>
      </c>
      <c r="E45" s="88" t="s">
        <v>20</v>
      </c>
      <c r="F45" s="329">
        <f t="shared" si="1"/>
        <v>1000000</v>
      </c>
      <c r="G45" s="206"/>
      <c r="H45" s="206"/>
      <c r="I45" s="237"/>
    </row>
    <row r="46" spans="1:9" ht="31.2" x14ac:dyDescent="0.3">
      <c r="A46" s="94">
        <v>10</v>
      </c>
      <c r="B46" s="360" t="s">
        <v>90</v>
      </c>
      <c r="C46" s="96" t="s">
        <v>54</v>
      </c>
      <c r="D46" s="11">
        <v>2225000</v>
      </c>
      <c r="E46" s="88" t="s">
        <v>20</v>
      </c>
      <c r="F46" s="329">
        <f t="shared" si="1"/>
        <v>2225000</v>
      </c>
      <c r="G46" s="206"/>
      <c r="H46" s="206"/>
      <c r="I46" s="237"/>
    </row>
    <row r="47" spans="1:9" ht="31.2" x14ac:dyDescent="0.3">
      <c r="A47" s="94">
        <v>11</v>
      </c>
      <c r="B47" s="360" t="s">
        <v>91</v>
      </c>
      <c r="C47" s="96" t="s">
        <v>55</v>
      </c>
      <c r="D47" s="11">
        <v>600000</v>
      </c>
      <c r="E47" s="88" t="s">
        <v>20</v>
      </c>
      <c r="F47" s="329">
        <f t="shared" si="1"/>
        <v>600000</v>
      </c>
      <c r="G47" s="206"/>
      <c r="H47" s="206"/>
      <c r="I47" s="237"/>
    </row>
    <row r="48" spans="1:9" ht="46.8" x14ac:dyDescent="0.3">
      <c r="A48" s="94">
        <v>12</v>
      </c>
      <c r="B48" s="360" t="s">
        <v>92</v>
      </c>
      <c r="C48" s="96" t="s">
        <v>56</v>
      </c>
      <c r="D48" s="11">
        <v>2000000</v>
      </c>
      <c r="E48" s="88" t="s">
        <v>20</v>
      </c>
      <c r="F48" s="329">
        <f t="shared" si="1"/>
        <v>2000000</v>
      </c>
      <c r="G48" s="206"/>
      <c r="H48" s="206"/>
      <c r="I48" s="237"/>
    </row>
    <row r="49" spans="1:9" ht="31.2" x14ac:dyDescent="0.3">
      <c r="A49" s="94">
        <v>13</v>
      </c>
      <c r="B49" s="360" t="s">
        <v>93</v>
      </c>
      <c r="C49" s="96" t="s">
        <v>57</v>
      </c>
      <c r="D49" s="11">
        <v>500000</v>
      </c>
      <c r="E49" s="88" t="s">
        <v>20</v>
      </c>
      <c r="F49" s="329">
        <f t="shared" si="1"/>
        <v>500000</v>
      </c>
      <c r="G49" s="206"/>
      <c r="H49" s="206"/>
      <c r="I49" s="237"/>
    </row>
    <row r="50" spans="1:9" ht="15.6" x14ac:dyDescent="0.3">
      <c r="A50" s="94">
        <v>14</v>
      </c>
      <c r="B50" s="360" t="s">
        <v>94</v>
      </c>
      <c r="C50" s="96" t="s">
        <v>58</v>
      </c>
      <c r="D50" s="11">
        <v>500000</v>
      </c>
      <c r="E50" s="88" t="s">
        <v>20</v>
      </c>
      <c r="F50" s="329">
        <f t="shared" si="1"/>
        <v>500000</v>
      </c>
      <c r="G50" s="206"/>
      <c r="H50" s="206"/>
      <c r="I50" s="237"/>
    </row>
    <row r="51" spans="1:9" ht="31.2" x14ac:dyDescent="0.3">
      <c r="A51" s="94">
        <v>15</v>
      </c>
      <c r="B51" s="360" t="s">
        <v>95</v>
      </c>
      <c r="C51" s="96" t="s">
        <v>59</v>
      </c>
      <c r="D51" s="11">
        <v>400000</v>
      </c>
      <c r="E51" s="88" t="s">
        <v>20</v>
      </c>
      <c r="F51" s="329">
        <f t="shared" si="1"/>
        <v>400000</v>
      </c>
      <c r="G51" s="206"/>
      <c r="H51" s="206"/>
      <c r="I51" s="237"/>
    </row>
    <row r="52" spans="1:9" ht="15.6" x14ac:dyDescent="0.3">
      <c r="A52" s="94">
        <v>16</v>
      </c>
      <c r="B52" s="360" t="s">
        <v>96</v>
      </c>
      <c r="C52" s="96" t="s">
        <v>60</v>
      </c>
      <c r="D52" s="11">
        <v>750000</v>
      </c>
      <c r="E52" s="88" t="s">
        <v>20</v>
      </c>
      <c r="F52" s="329">
        <f t="shared" si="1"/>
        <v>750000</v>
      </c>
      <c r="G52" s="206"/>
      <c r="H52" s="206"/>
      <c r="I52" s="237"/>
    </row>
    <row r="53" spans="1:9" ht="31.2" x14ac:dyDescent="0.3">
      <c r="A53" s="94">
        <v>17</v>
      </c>
      <c r="B53" s="360" t="s">
        <v>97</v>
      </c>
      <c r="C53" s="96" t="s">
        <v>61</v>
      </c>
      <c r="D53" s="11">
        <v>2000000</v>
      </c>
      <c r="E53" s="88" t="s">
        <v>20</v>
      </c>
      <c r="F53" s="329">
        <f t="shared" si="1"/>
        <v>2000000</v>
      </c>
      <c r="G53" s="206"/>
      <c r="H53" s="206"/>
      <c r="I53" s="237"/>
    </row>
    <row r="54" spans="1:9" ht="15.6" x14ac:dyDescent="0.3">
      <c r="A54" s="94">
        <v>18</v>
      </c>
      <c r="B54" s="360" t="s">
        <v>98</v>
      </c>
      <c r="C54" s="96" t="s">
        <v>62</v>
      </c>
      <c r="D54" s="11">
        <v>750000</v>
      </c>
      <c r="E54" s="88" t="s">
        <v>20</v>
      </c>
      <c r="F54" s="329">
        <f t="shared" si="1"/>
        <v>750000</v>
      </c>
      <c r="G54" s="206"/>
      <c r="H54" s="206"/>
      <c r="I54" s="237"/>
    </row>
    <row r="55" spans="1:9" ht="31.2" x14ac:dyDescent="0.3">
      <c r="A55" s="94">
        <v>19</v>
      </c>
      <c r="B55" s="360" t="s">
        <v>99</v>
      </c>
      <c r="C55" s="96" t="s">
        <v>59</v>
      </c>
      <c r="D55" s="11">
        <v>500000</v>
      </c>
      <c r="E55" s="88" t="s">
        <v>20</v>
      </c>
      <c r="F55" s="329">
        <f t="shared" si="1"/>
        <v>500000</v>
      </c>
      <c r="G55" s="206"/>
      <c r="H55" s="206"/>
      <c r="I55" s="237"/>
    </row>
    <row r="56" spans="1:9" ht="31.2" x14ac:dyDescent="0.3">
      <c r="A56" s="94">
        <v>20</v>
      </c>
      <c r="B56" s="360" t="s">
        <v>100</v>
      </c>
      <c r="C56" s="96" t="s">
        <v>63</v>
      </c>
      <c r="D56" s="11">
        <v>500000</v>
      </c>
      <c r="E56" s="88" t="s">
        <v>20</v>
      </c>
      <c r="F56" s="329">
        <f t="shared" si="1"/>
        <v>500000</v>
      </c>
      <c r="G56" s="206"/>
      <c r="H56" s="206"/>
      <c r="I56" s="237"/>
    </row>
    <row r="57" spans="1:9" ht="15.6" x14ac:dyDescent="0.3">
      <c r="A57" s="94">
        <v>21</v>
      </c>
      <c r="B57" s="360" t="s">
        <v>101</v>
      </c>
      <c r="C57" s="96" t="s">
        <v>64</v>
      </c>
      <c r="D57" s="11">
        <v>2000000</v>
      </c>
      <c r="E57" s="88" t="s">
        <v>20</v>
      </c>
      <c r="F57" s="329">
        <f t="shared" si="1"/>
        <v>2000000</v>
      </c>
      <c r="G57" s="206"/>
      <c r="H57" s="206"/>
      <c r="I57" s="237"/>
    </row>
    <row r="58" spans="1:9" ht="31.2" x14ac:dyDescent="0.3">
      <c r="A58" s="94">
        <v>22</v>
      </c>
      <c r="B58" s="360" t="s">
        <v>102</v>
      </c>
      <c r="C58" s="96" t="s">
        <v>65</v>
      </c>
      <c r="D58" s="11">
        <v>500000</v>
      </c>
      <c r="E58" s="88" t="s">
        <v>20</v>
      </c>
      <c r="F58" s="329">
        <f t="shared" si="1"/>
        <v>500000</v>
      </c>
      <c r="G58" s="206"/>
      <c r="H58" s="206"/>
      <c r="I58" s="237"/>
    </row>
    <row r="59" spans="1:9" ht="15.6" x14ac:dyDescent="0.3">
      <c r="A59" s="94">
        <v>23</v>
      </c>
      <c r="B59" s="360" t="s">
        <v>103</v>
      </c>
      <c r="C59" s="96" t="s">
        <v>66</v>
      </c>
      <c r="D59" s="11">
        <v>3000000</v>
      </c>
      <c r="E59" s="88" t="s">
        <v>20</v>
      </c>
      <c r="F59" s="329">
        <f t="shared" si="1"/>
        <v>3000000</v>
      </c>
      <c r="G59" s="206"/>
      <c r="H59" s="206"/>
      <c r="I59" s="237"/>
    </row>
    <row r="60" spans="1:9" ht="15.6" x14ac:dyDescent="0.3">
      <c r="A60" s="94">
        <v>24</v>
      </c>
      <c r="B60" s="360" t="s">
        <v>104</v>
      </c>
      <c r="C60" s="96" t="s">
        <v>67</v>
      </c>
      <c r="D60" s="11">
        <v>4000000</v>
      </c>
      <c r="E60" s="101">
        <v>900000</v>
      </c>
      <c r="F60" s="329">
        <f t="shared" si="1"/>
        <v>4000000</v>
      </c>
      <c r="G60" s="206"/>
      <c r="H60" s="206"/>
      <c r="I60" s="237"/>
    </row>
    <row r="61" spans="1:9" ht="15.6" x14ac:dyDescent="0.3">
      <c r="A61" s="94">
        <v>25</v>
      </c>
      <c r="B61" s="360" t="s">
        <v>105</v>
      </c>
      <c r="C61" s="96" t="s">
        <v>68</v>
      </c>
      <c r="D61" s="11">
        <v>2700000</v>
      </c>
      <c r="E61" s="88" t="s">
        <v>20</v>
      </c>
      <c r="F61" s="329">
        <f t="shared" si="1"/>
        <v>2700000</v>
      </c>
      <c r="G61" s="206"/>
      <c r="H61" s="206"/>
      <c r="I61" s="237"/>
    </row>
    <row r="62" spans="1:9" ht="46.8" x14ac:dyDescent="0.3">
      <c r="A62" s="94">
        <v>26</v>
      </c>
      <c r="B62" s="360" t="s">
        <v>106</v>
      </c>
      <c r="C62" s="96" t="s">
        <v>69</v>
      </c>
      <c r="D62" s="11">
        <v>925000</v>
      </c>
      <c r="E62" s="101">
        <v>500000</v>
      </c>
      <c r="F62" s="329">
        <f t="shared" si="1"/>
        <v>925000</v>
      </c>
      <c r="G62" s="206"/>
      <c r="H62" s="206"/>
      <c r="I62" s="237"/>
    </row>
    <row r="63" spans="1:9" ht="46.8" x14ac:dyDescent="0.3">
      <c r="A63" s="94">
        <v>27</v>
      </c>
      <c r="B63" s="360" t="s">
        <v>107</v>
      </c>
      <c r="C63" s="96" t="s">
        <v>70</v>
      </c>
      <c r="D63" s="11">
        <v>1500000</v>
      </c>
      <c r="E63" s="88" t="s">
        <v>20</v>
      </c>
      <c r="F63" s="329">
        <f t="shared" si="1"/>
        <v>1500000</v>
      </c>
      <c r="G63" s="206"/>
      <c r="H63" s="206"/>
      <c r="I63" s="237"/>
    </row>
    <row r="64" spans="1:9" ht="31.2" x14ac:dyDescent="0.3">
      <c r="A64" s="94">
        <v>28</v>
      </c>
      <c r="B64" s="360" t="s">
        <v>108</v>
      </c>
      <c r="C64" s="96" t="s">
        <v>71</v>
      </c>
      <c r="D64" s="11">
        <v>750000</v>
      </c>
      <c r="E64" s="101">
        <v>431900</v>
      </c>
      <c r="F64" s="329">
        <f t="shared" si="1"/>
        <v>750000</v>
      </c>
      <c r="G64" s="206"/>
      <c r="H64" s="206"/>
      <c r="I64" s="237"/>
    </row>
    <row r="65" spans="1:9" ht="15.6" x14ac:dyDescent="0.3">
      <c r="A65" s="94">
        <v>29</v>
      </c>
      <c r="B65" s="360" t="s">
        <v>109</v>
      </c>
      <c r="C65" s="96" t="s">
        <v>72</v>
      </c>
      <c r="D65" s="11">
        <v>1000000</v>
      </c>
      <c r="E65" s="88" t="s">
        <v>20</v>
      </c>
      <c r="F65" s="329">
        <v>0</v>
      </c>
      <c r="G65" s="206"/>
      <c r="H65" s="206"/>
      <c r="I65" s="237"/>
    </row>
    <row r="66" spans="1:9" ht="31.2" x14ac:dyDescent="0.3">
      <c r="A66" s="94">
        <v>30</v>
      </c>
      <c r="B66" s="360" t="s">
        <v>110</v>
      </c>
      <c r="C66" s="96" t="s">
        <v>73</v>
      </c>
      <c r="D66" s="11">
        <v>2000000</v>
      </c>
      <c r="E66" s="88" t="s">
        <v>20</v>
      </c>
      <c r="F66" s="329">
        <v>0</v>
      </c>
      <c r="G66" s="206"/>
      <c r="H66" s="206"/>
      <c r="I66" s="237"/>
    </row>
    <row r="67" spans="1:9" ht="46.8" x14ac:dyDescent="0.3">
      <c r="A67" s="94">
        <v>31</v>
      </c>
      <c r="B67" s="360" t="s">
        <v>111</v>
      </c>
      <c r="C67" s="96" t="s">
        <v>74</v>
      </c>
      <c r="D67" s="11">
        <v>1900000</v>
      </c>
      <c r="E67" s="88" t="s">
        <v>20</v>
      </c>
      <c r="F67" s="329">
        <v>0</v>
      </c>
      <c r="G67" s="206"/>
      <c r="H67" s="206"/>
      <c r="I67" s="237"/>
    </row>
    <row r="68" spans="1:9" ht="31.2" x14ac:dyDescent="0.3">
      <c r="A68" s="94">
        <v>32</v>
      </c>
      <c r="B68" s="360" t="s">
        <v>112</v>
      </c>
      <c r="C68" s="96" t="s">
        <v>75</v>
      </c>
      <c r="D68" s="11">
        <v>1000000</v>
      </c>
      <c r="E68" s="88" t="s">
        <v>20</v>
      </c>
      <c r="F68" s="329">
        <v>0</v>
      </c>
      <c r="G68" s="206"/>
      <c r="H68" s="206"/>
      <c r="I68" s="237"/>
    </row>
    <row r="69" spans="1:9" ht="46.8" x14ac:dyDescent="0.3">
      <c r="A69" s="94">
        <v>33</v>
      </c>
      <c r="B69" s="360" t="s">
        <v>113</v>
      </c>
      <c r="C69" s="96" t="s">
        <v>76</v>
      </c>
      <c r="D69" s="11">
        <v>2000000</v>
      </c>
      <c r="E69" s="88" t="s">
        <v>20</v>
      </c>
      <c r="F69" s="329">
        <v>0</v>
      </c>
      <c r="G69" s="206"/>
      <c r="H69" s="206"/>
      <c r="I69" s="237"/>
    </row>
    <row r="70" spans="1:9" ht="15.6" x14ac:dyDescent="0.3">
      <c r="A70" s="94">
        <v>34</v>
      </c>
      <c r="B70" s="360" t="s">
        <v>114</v>
      </c>
      <c r="C70" s="96" t="s">
        <v>77</v>
      </c>
      <c r="D70" s="11">
        <v>5000000</v>
      </c>
      <c r="E70" s="88" t="s">
        <v>20</v>
      </c>
      <c r="F70" s="329">
        <v>0</v>
      </c>
      <c r="G70" s="206"/>
      <c r="H70" s="206"/>
      <c r="I70" s="237"/>
    </row>
    <row r="71" spans="1:9" ht="15.6" x14ac:dyDescent="0.3">
      <c r="A71" s="94">
        <v>35</v>
      </c>
      <c r="B71" s="360" t="s">
        <v>115</v>
      </c>
      <c r="C71" s="96" t="s">
        <v>78</v>
      </c>
      <c r="D71" s="11">
        <v>2000000</v>
      </c>
      <c r="E71" s="88" t="s">
        <v>20</v>
      </c>
      <c r="F71" s="329">
        <v>0</v>
      </c>
      <c r="G71" s="206"/>
      <c r="H71" s="206"/>
      <c r="I71" s="237"/>
    </row>
    <row r="72" spans="1:9" ht="46.8" x14ac:dyDescent="0.3">
      <c r="A72" s="94">
        <v>36</v>
      </c>
      <c r="B72" s="360" t="s">
        <v>116</v>
      </c>
      <c r="C72" s="96" t="s">
        <v>79</v>
      </c>
      <c r="D72" s="11">
        <v>5000000</v>
      </c>
      <c r="E72" s="88" t="s">
        <v>20</v>
      </c>
      <c r="F72" s="329">
        <v>2000000</v>
      </c>
      <c r="G72" s="206"/>
      <c r="H72" s="206"/>
      <c r="I72" s="237"/>
    </row>
    <row r="73" spans="1:9" ht="15.6" x14ac:dyDescent="0.3">
      <c r="A73" s="94">
        <v>37</v>
      </c>
      <c r="B73" s="360" t="s">
        <v>117</v>
      </c>
      <c r="C73" s="96" t="s">
        <v>80</v>
      </c>
      <c r="D73" s="11">
        <v>40000000</v>
      </c>
      <c r="E73" s="101">
        <v>2700000</v>
      </c>
      <c r="F73" s="329">
        <v>40000000</v>
      </c>
      <c r="G73" s="206"/>
      <c r="H73" s="206"/>
      <c r="I73" s="237"/>
    </row>
    <row r="74" spans="1:9" ht="15.6" x14ac:dyDescent="0.3">
      <c r="A74" s="631" t="s">
        <v>44</v>
      </c>
      <c r="B74" s="632"/>
      <c r="C74" s="633"/>
      <c r="D74" s="98">
        <f>SUM(D37:D73)</f>
        <v>100000000</v>
      </c>
      <c r="E74" s="103">
        <v>5031900</v>
      </c>
      <c r="F74" s="330">
        <f>SUM(F37:F73)</f>
        <v>82100000</v>
      </c>
      <c r="G74" s="148"/>
      <c r="H74" s="148"/>
      <c r="I74" s="237"/>
    </row>
    <row r="75" spans="1:9" ht="15.6" x14ac:dyDescent="0.3">
      <c r="A75" s="104">
        <v>3</v>
      </c>
      <c r="B75" s="361" t="s">
        <v>125</v>
      </c>
      <c r="C75" s="151"/>
      <c r="D75" s="83"/>
      <c r="E75" s="83"/>
      <c r="F75" s="328"/>
      <c r="G75" s="255"/>
      <c r="H75" s="255"/>
      <c r="I75" s="237"/>
    </row>
    <row r="76" spans="1:9" ht="15.6" x14ac:dyDescent="0.3">
      <c r="A76" s="94">
        <v>1</v>
      </c>
      <c r="B76" s="360" t="s">
        <v>127</v>
      </c>
      <c r="C76" s="96" t="s">
        <v>118</v>
      </c>
      <c r="D76" s="11">
        <v>3000000</v>
      </c>
      <c r="E76" s="88" t="s">
        <v>20</v>
      </c>
      <c r="F76" s="329">
        <f>D76</f>
        <v>3000000</v>
      </c>
      <c r="G76" s="206"/>
      <c r="H76" s="206"/>
      <c r="I76" s="237"/>
    </row>
    <row r="77" spans="1:9" ht="15.6" x14ac:dyDescent="0.3">
      <c r="A77" s="94">
        <v>2</v>
      </c>
      <c r="B77" s="360" t="s">
        <v>128</v>
      </c>
      <c r="C77" s="96" t="s">
        <v>119</v>
      </c>
      <c r="D77" s="11">
        <v>2000000</v>
      </c>
      <c r="E77" s="88" t="s">
        <v>20</v>
      </c>
      <c r="F77" s="329">
        <f>D77</f>
        <v>2000000</v>
      </c>
      <c r="G77" s="206"/>
      <c r="H77" s="206"/>
      <c r="I77" s="237"/>
    </row>
    <row r="78" spans="1:9" ht="62.4" x14ac:dyDescent="0.3">
      <c r="A78" s="94">
        <v>3</v>
      </c>
      <c r="B78" s="360" t="s">
        <v>129</v>
      </c>
      <c r="C78" s="96" t="s">
        <v>120</v>
      </c>
      <c r="D78" s="11">
        <v>2000000</v>
      </c>
      <c r="E78" s="88" t="s">
        <v>20</v>
      </c>
      <c r="F78" s="329">
        <f>D78</f>
        <v>2000000</v>
      </c>
      <c r="G78" s="206"/>
      <c r="H78" s="206"/>
      <c r="I78" s="237"/>
    </row>
    <row r="79" spans="1:9" ht="15.6" x14ac:dyDescent="0.3">
      <c r="A79" s="94">
        <v>4</v>
      </c>
      <c r="B79" s="360" t="s">
        <v>130</v>
      </c>
      <c r="C79" s="96" t="s">
        <v>121</v>
      </c>
      <c r="D79" s="11">
        <v>23000000</v>
      </c>
      <c r="E79" s="88" t="s">
        <v>20</v>
      </c>
      <c r="F79" s="329">
        <f>D79</f>
        <v>23000000</v>
      </c>
      <c r="G79" s="206"/>
      <c r="H79" s="206"/>
      <c r="I79" s="237"/>
    </row>
    <row r="80" spans="1:9" ht="31.2" x14ac:dyDescent="0.3">
      <c r="A80" s="94">
        <v>5</v>
      </c>
      <c r="B80" s="360" t="s">
        <v>131</v>
      </c>
      <c r="C80" s="96" t="s">
        <v>122</v>
      </c>
      <c r="D80" s="11">
        <v>5000000</v>
      </c>
      <c r="E80" s="88" t="s">
        <v>20</v>
      </c>
      <c r="F80" s="329">
        <v>3000000</v>
      </c>
      <c r="G80" s="206"/>
      <c r="H80" s="206"/>
      <c r="I80" s="237"/>
    </row>
    <row r="81" spans="1:9" ht="15.6" x14ac:dyDescent="0.3">
      <c r="A81" s="94">
        <v>6</v>
      </c>
      <c r="B81" s="360" t="s">
        <v>132</v>
      </c>
      <c r="C81" s="96" t="s">
        <v>123</v>
      </c>
      <c r="D81" s="11">
        <v>3000000</v>
      </c>
      <c r="E81" s="88" t="s">
        <v>20</v>
      </c>
      <c r="F81" s="329">
        <f>D81</f>
        <v>3000000</v>
      </c>
      <c r="G81" s="206"/>
      <c r="H81" s="206"/>
      <c r="I81" s="237"/>
    </row>
    <row r="82" spans="1:9" ht="31.2" x14ac:dyDescent="0.3">
      <c r="A82" s="94">
        <v>7</v>
      </c>
      <c r="B82" s="360" t="s">
        <v>133</v>
      </c>
      <c r="C82" s="96" t="s">
        <v>124</v>
      </c>
      <c r="D82" s="11">
        <v>2000000</v>
      </c>
      <c r="E82" s="88" t="s">
        <v>20</v>
      </c>
      <c r="F82" s="329">
        <f>D82</f>
        <v>2000000</v>
      </c>
      <c r="G82" s="206"/>
      <c r="H82" s="206"/>
      <c r="I82" s="237"/>
    </row>
    <row r="83" spans="1:9" ht="15.6" x14ac:dyDescent="0.3">
      <c r="A83" s="631" t="s">
        <v>126</v>
      </c>
      <c r="B83" s="632"/>
      <c r="C83" s="633"/>
      <c r="D83" s="98">
        <f>SUM(D76:D82)</f>
        <v>40000000</v>
      </c>
      <c r="E83" s="98">
        <f>SUM(E76:E82)</f>
        <v>0</v>
      </c>
      <c r="F83" s="330">
        <f>SUM(F76:F82)</f>
        <v>38000000</v>
      </c>
      <c r="G83" s="148"/>
      <c r="H83" s="148"/>
      <c r="I83" s="237"/>
    </row>
    <row r="84" spans="1:9" ht="15.6" x14ac:dyDescent="0.3">
      <c r="A84" s="82">
        <v>4</v>
      </c>
      <c r="B84" s="362" t="s">
        <v>134</v>
      </c>
      <c r="C84" s="149"/>
      <c r="D84" s="85"/>
      <c r="E84" s="93"/>
      <c r="F84" s="328"/>
      <c r="G84" s="255"/>
      <c r="H84" s="255"/>
      <c r="I84" s="237"/>
    </row>
    <row r="85" spans="1:9" ht="15.6" x14ac:dyDescent="0.3">
      <c r="A85" s="94">
        <v>1</v>
      </c>
      <c r="B85" s="360" t="s">
        <v>146</v>
      </c>
      <c r="C85" s="96" t="s">
        <v>135</v>
      </c>
      <c r="D85" s="11">
        <v>500000</v>
      </c>
      <c r="E85" s="88" t="s">
        <v>20</v>
      </c>
      <c r="F85" s="329">
        <f t="shared" ref="F85:F93" si="2">D85</f>
        <v>500000</v>
      </c>
      <c r="G85" s="206"/>
      <c r="H85" s="206"/>
      <c r="I85" s="237"/>
    </row>
    <row r="86" spans="1:9" ht="31.2" x14ac:dyDescent="0.3">
      <c r="A86" s="94">
        <v>2</v>
      </c>
      <c r="B86" s="360" t="s">
        <v>147</v>
      </c>
      <c r="C86" s="96" t="s">
        <v>136</v>
      </c>
      <c r="D86" s="11">
        <v>5000000</v>
      </c>
      <c r="E86" s="88" t="s">
        <v>20</v>
      </c>
      <c r="F86" s="329">
        <f t="shared" si="2"/>
        <v>5000000</v>
      </c>
      <c r="G86" s="206"/>
      <c r="H86" s="206"/>
      <c r="I86" s="237"/>
    </row>
    <row r="87" spans="1:9" ht="31.2" x14ac:dyDescent="0.3">
      <c r="A87" s="94">
        <v>3</v>
      </c>
      <c r="B87" s="360" t="s">
        <v>148</v>
      </c>
      <c r="C87" s="96" t="s">
        <v>137</v>
      </c>
      <c r="D87" s="11">
        <v>500000</v>
      </c>
      <c r="E87" s="88" t="s">
        <v>20</v>
      </c>
      <c r="F87" s="329">
        <f t="shared" si="2"/>
        <v>500000</v>
      </c>
      <c r="G87" s="206"/>
      <c r="H87" s="206"/>
      <c r="I87" s="237"/>
    </row>
    <row r="88" spans="1:9" ht="31.2" x14ac:dyDescent="0.3">
      <c r="A88" s="94">
        <v>4</v>
      </c>
      <c r="B88" s="360" t="s">
        <v>149</v>
      </c>
      <c r="C88" s="96" t="s">
        <v>138</v>
      </c>
      <c r="D88" s="11">
        <v>2000000</v>
      </c>
      <c r="E88" s="88" t="s">
        <v>20</v>
      </c>
      <c r="F88" s="329">
        <f t="shared" si="2"/>
        <v>2000000</v>
      </c>
      <c r="G88" s="206"/>
      <c r="H88" s="206"/>
      <c r="I88" s="237"/>
    </row>
    <row r="89" spans="1:9" ht="31.2" x14ac:dyDescent="0.3">
      <c r="A89" s="94">
        <v>5</v>
      </c>
      <c r="B89" s="360" t="s">
        <v>150</v>
      </c>
      <c r="C89" s="96" t="s">
        <v>139</v>
      </c>
      <c r="D89" s="11">
        <v>2000000</v>
      </c>
      <c r="E89" s="88" t="s">
        <v>20</v>
      </c>
      <c r="F89" s="329">
        <f t="shared" si="2"/>
        <v>2000000</v>
      </c>
      <c r="G89" s="206"/>
      <c r="H89" s="206"/>
      <c r="I89" s="237"/>
    </row>
    <row r="90" spans="1:9" ht="31.2" x14ac:dyDescent="0.3">
      <c r="A90" s="94">
        <v>6</v>
      </c>
      <c r="B90" s="360" t="s">
        <v>151</v>
      </c>
      <c r="C90" s="96" t="s">
        <v>140</v>
      </c>
      <c r="D90" s="11">
        <v>500000</v>
      </c>
      <c r="E90" s="88" t="s">
        <v>20</v>
      </c>
      <c r="F90" s="329">
        <f t="shared" si="2"/>
        <v>500000</v>
      </c>
      <c r="G90" s="206"/>
      <c r="H90" s="206"/>
      <c r="I90" s="237"/>
    </row>
    <row r="91" spans="1:9" ht="46.8" x14ac:dyDescent="0.3">
      <c r="A91" s="94">
        <v>7</v>
      </c>
      <c r="B91" s="360" t="s">
        <v>152</v>
      </c>
      <c r="C91" s="96" t="s">
        <v>141</v>
      </c>
      <c r="D91" s="11">
        <v>2500000</v>
      </c>
      <c r="E91" s="101">
        <v>705000</v>
      </c>
      <c r="F91" s="329">
        <f t="shared" si="2"/>
        <v>2500000</v>
      </c>
      <c r="G91" s="206"/>
      <c r="H91" s="206"/>
      <c r="I91" s="237"/>
    </row>
    <row r="92" spans="1:9" ht="31.2" x14ac:dyDescent="0.3">
      <c r="A92" s="94">
        <v>8</v>
      </c>
      <c r="B92" s="360" t="s">
        <v>153</v>
      </c>
      <c r="C92" s="96" t="s">
        <v>142</v>
      </c>
      <c r="D92" s="11">
        <v>500000</v>
      </c>
      <c r="E92" s="88" t="s">
        <v>20</v>
      </c>
      <c r="F92" s="329">
        <f t="shared" si="2"/>
        <v>500000</v>
      </c>
      <c r="G92" s="206"/>
      <c r="H92" s="206"/>
      <c r="I92" s="237"/>
    </row>
    <row r="93" spans="1:9" ht="15.6" x14ac:dyDescent="0.3">
      <c r="A93" s="94">
        <v>9</v>
      </c>
      <c r="B93" s="360" t="s">
        <v>154</v>
      </c>
      <c r="C93" s="96" t="s">
        <v>143</v>
      </c>
      <c r="D93" s="11">
        <v>1500000</v>
      </c>
      <c r="E93" s="88" t="s">
        <v>20</v>
      </c>
      <c r="F93" s="329">
        <f t="shared" si="2"/>
        <v>1500000</v>
      </c>
      <c r="G93" s="206"/>
      <c r="H93" s="206"/>
      <c r="I93" s="237"/>
    </row>
    <row r="94" spans="1:9" ht="15.6" x14ac:dyDescent="0.3">
      <c r="A94" s="94">
        <v>10</v>
      </c>
      <c r="B94" s="360" t="s">
        <v>155</v>
      </c>
      <c r="C94" s="96" t="s">
        <v>144</v>
      </c>
      <c r="D94" s="11">
        <v>16000000</v>
      </c>
      <c r="E94" s="88" t="s">
        <v>20</v>
      </c>
      <c r="F94" s="329">
        <v>10000000</v>
      </c>
      <c r="G94" s="206"/>
      <c r="H94" s="206"/>
      <c r="I94" s="237"/>
    </row>
    <row r="95" spans="1:9" ht="15.6" x14ac:dyDescent="0.3">
      <c r="A95" s="612" t="s">
        <v>145</v>
      </c>
      <c r="B95" s="613"/>
      <c r="C95" s="614"/>
      <c r="D95" s="107">
        <f>SUM(D85:D94)</f>
        <v>31000000</v>
      </c>
      <c r="E95" s="103">
        <v>705000</v>
      </c>
      <c r="F95" s="330">
        <f>SUM(F85:F94)</f>
        <v>25000000</v>
      </c>
      <c r="G95" s="256"/>
      <c r="H95" s="256"/>
      <c r="I95" s="237"/>
    </row>
    <row r="96" spans="1:9" s="83" customFormat="1" ht="15.6" x14ac:dyDescent="0.3">
      <c r="A96" s="281">
        <v>5</v>
      </c>
      <c r="B96" s="363" t="s">
        <v>314</v>
      </c>
      <c r="C96" s="153"/>
      <c r="F96" s="328"/>
      <c r="G96" s="255"/>
      <c r="H96" s="255"/>
      <c r="I96" s="85"/>
    </row>
    <row r="97" spans="1:9" s="83" customFormat="1" ht="15.6" x14ac:dyDescent="0.3">
      <c r="A97" s="117">
        <v>1</v>
      </c>
      <c r="B97" s="358" t="s">
        <v>335</v>
      </c>
      <c r="C97" s="119" t="s">
        <v>315</v>
      </c>
      <c r="D97" s="120">
        <v>3000000</v>
      </c>
      <c r="E97" s="88" t="s">
        <v>20</v>
      </c>
      <c r="F97" s="329">
        <f t="shared" ref="F97:F104" si="3">D97</f>
        <v>3000000</v>
      </c>
      <c r="G97" s="206"/>
      <c r="H97" s="206"/>
      <c r="I97" s="85"/>
    </row>
    <row r="98" spans="1:9" s="83" customFormat="1" ht="15.6" x14ac:dyDescent="0.3">
      <c r="A98" s="117">
        <v>2</v>
      </c>
      <c r="B98" s="358" t="s">
        <v>336</v>
      </c>
      <c r="C98" s="119" t="s">
        <v>316</v>
      </c>
      <c r="D98" s="120">
        <v>11500000</v>
      </c>
      <c r="E98" s="88" t="s">
        <v>20</v>
      </c>
      <c r="F98" s="329">
        <f t="shared" si="3"/>
        <v>11500000</v>
      </c>
      <c r="G98" s="206"/>
      <c r="H98" s="206"/>
      <c r="I98" s="85"/>
    </row>
    <row r="99" spans="1:9" s="83" customFormat="1" ht="15.6" x14ac:dyDescent="0.3">
      <c r="A99" s="117">
        <v>3</v>
      </c>
      <c r="B99" s="358" t="s">
        <v>337</v>
      </c>
      <c r="C99" s="119" t="s">
        <v>317</v>
      </c>
      <c r="D99" s="120">
        <v>3000000</v>
      </c>
      <c r="E99" s="88" t="s">
        <v>20</v>
      </c>
      <c r="F99" s="329">
        <f t="shared" si="3"/>
        <v>3000000</v>
      </c>
      <c r="G99" s="206"/>
      <c r="H99" s="206"/>
      <c r="I99" s="85"/>
    </row>
    <row r="100" spans="1:9" s="83" customFormat="1" ht="31.2" x14ac:dyDescent="0.3">
      <c r="A100" s="117">
        <v>4</v>
      </c>
      <c r="B100" s="358" t="s">
        <v>338</v>
      </c>
      <c r="C100" s="119" t="s">
        <v>318</v>
      </c>
      <c r="D100" s="120">
        <v>1500000</v>
      </c>
      <c r="E100" s="88" t="s">
        <v>20</v>
      </c>
      <c r="F100" s="329">
        <f t="shared" si="3"/>
        <v>1500000</v>
      </c>
      <c r="G100" s="206"/>
      <c r="H100" s="206"/>
      <c r="I100" s="85"/>
    </row>
    <row r="101" spans="1:9" s="83" customFormat="1" ht="15.6" x14ac:dyDescent="0.3">
      <c r="A101" s="117">
        <v>5</v>
      </c>
      <c r="B101" s="358" t="s">
        <v>339</v>
      </c>
      <c r="C101" s="119" t="s">
        <v>319</v>
      </c>
      <c r="D101" s="120">
        <v>2500000</v>
      </c>
      <c r="E101" s="88" t="s">
        <v>20</v>
      </c>
      <c r="F101" s="329">
        <f t="shared" si="3"/>
        <v>2500000</v>
      </c>
      <c r="G101" s="206"/>
      <c r="H101" s="206"/>
      <c r="I101" s="85"/>
    </row>
    <row r="102" spans="1:9" s="83" customFormat="1" ht="15.6" x14ac:dyDescent="0.3">
      <c r="A102" s="117">
        <v>6</v>
      </c>
      <c r="B102" s="358" t="s">
        <v>354</v>
      </c>
      <c r="C102" s="119" t="s">
        <v>320</v>
      </c>
      <c r="D102" s="120">
        <v>3000000</v>
      </c>
      <c r="E102" s="88" t="s">
        <v>20</v>
      </c>
      <c r="F102" s="329">
        <f t="shared" si="3"/>
        <v>3000000</v>
      </c>
      <c r="G102" s="206"/>
      <c r="H102" s="206"/>
      <c r="I102" s="85"/>
    </row>
    <row r="103" spans="1:9" s="83" customFormat="1" ht="15.6" x14ac:dyDescent="0.3">
      <c r="A103" s="117">
        <v>7</v>
      </c>
      <c r="B103" s="358" t="s">
        <v>353</v>
      </c>
      <c r="C103" s="119" t="s">
        <v>321</v>
      </c>
      <c r="D103" s="120">
        <v>1500000</v>
      </c>
      <c r="E103" s="88" t="s">
        <v>20</v>
      </c>
      <c r="F103" s="329">
        <f t="shared" si="3"/>
        <v>1500000</v>
      </c>
      <c r="G103" s="206"/>
      <c r="H103" s="206"/>
      <c r="I103" s="85"/>
    </row>
    <row r="104" spans="1:9" s="83" customFormat="1" ht="15.6" x14ac:dyDescent="0.3">
      <c r="A104" s="117">
        <v>8</v>
      </c>
      <c r="B104" s="358" t="s">
        <v>352</v>
      </c>
      <c r="C104" s="119" t="s">
        <v>322</v>
      </c>
      <c r="D104" s="120">
        <v>6000000</v>
      </c>
      <c r="E104" s="88" t="s">
        <v>20</v>
      </c>
      <c r="F104" s="329">
        <f t="shared" si="3"/>
        <v>6000000</v>
      </c>
      <c r="G104" s="206"/>
      <c r="H104" s="206"/>
      <c r="I104" s="85"/>
    </row>
    <row r="105" spans="1:9" s="83" customFormat="1" ht="46.8" x14ac:dyDescent="0.3">
      <c r="A105" s="117">
        <v>9</v>
      </c>
      <c r="B105" s="358" t="s">
        <v>351</v>
      </c>
      <c r="C105" s="119" t="s">
        <v>323</v>
      </c>
      <c r="D105" s="120">
        <v>2000000</v>
      </c>
      <c r="E105" s="88" t="s">
        <v>20</v>
      </c>
      <c r="F105" s="329">
        <v>2000000</v>
      </c>
      <c r="G105" s="206"/>
      <c r="H105" s="206"/>
      <c r="I105" s="85"/>
    </row>
    <row r="106" spans="1:9" s="83" customFormat="1" ht="46.8" x14ac:dyDescent="0.3">
      <c r="A106" s="117">
        <v>10</v>
      </c>
      <c r="B106" s="358" t="s">
        <v>350</v>
      </c>
      <c r="C106" s="119" t="s">
        <v>324</v>
      </c>
      <c r="D106" s="120">
        <v>3500000</v>
      </c>
      <c r="E106" s="88" t="s">
        <v>20</v>
      </c>
      <c r="F106" s="329">
        <f>D106</f>
        <v>3500000</v>
      </c>
      <c r="G106" s="206"/>
      <c r="H106" s="206"/>
      <c r="I106" s="85"/>
    </row>
    <row r="107" spans="1:9" s="83" customFormat="1" ht="31.2" x14ac:dyDescent="0.3">
      <c r="A107" s="117">
        <v>11</v>
      </c>
      <c r="B107" s="358" t="s">
        <v>349</v>
      </c>
      <c r="C107" s="119" t="s">
        <v>325</v>
      </c>
      <c r="D107" s="120">
        <v>6000000</v>
      </c>
      <c r="E107" s="88" t="s">
        <v>20</v>
      </c>
      <c r="F107" s="329">
        <v>1000000</v>
      </c>
      <c r="G107" s="206"/>
      <c r="H107" s="206"/>
      <c r="I107" s="85"/>
    </row>
    <row r="108" spans="1:9" s="83" customFormat="1" ht="31.2" x14ac:dyDescent="0.3">
      <c r="A108" s="117">
        <v>12</v>
      </c>
      <c r="B108" s="358" t="s">
        <v>348</v>
      </c>
      <c r="C108" s="119" t="s">
        <v>326</v>
      </c>
      <c r="D108" s="120">
        <v>4500000</v>
      </c>
      <c r="E108" s="88" t="s">
        <v>20</v>
      </c>
      <c r="F108" s="329">
        <f t="shared" ref="F108:F115" si="4">D108</f>
        <v>4500000</v>
      </c>
      <c r="G108" s="206"/>
      <c r="H108" s="206"/>
      <c r="I108" s="85"/>
    </row>
    <row r="109" spans="1:9" s="83" customFormat="1" ht="15.6" x14ac:dyDescent="0.3">
      <c r="A109" s="117">
        <v>13</v>
      </c>
      <c r="B109" s="358" t="s">
        <v>347</v>
      </c>
      <c r="C109" s="119" t="s">
        <v>327</v>
      </c>
      <c r="D109" s="120">
        <v>5000000</v>
      </c>
      <c r="E109" s="88" t="s">
        <v>20</v>
      </c>
      <c r="F109" s="329">
        <f t="shared" si="4"/>
        <v>5000000</v>
      </c>
      <c r="G109" s="206"/>
      <c r="H109" s="206"/>
      <c r="I109" s="85"/>
    </row>
    <row r="110" spans="1:9" s="83" customFormat="1" ht="15.6" x14ac:dyDescent="0.3">
      <c r="A110" s="117">
        <v>14</v>
      </c>
      <c r="B110" s="358" t="s">
        <v>346</v>
      </c>
      <c r="C110" s="119" t="s">
        <v>328</v>
      </c>
      <c r="D110" s="120">
        <v>15000000</v>
      </c>
      <c r="E110" s="88" t="s">
        <v>20</v>
      </c>
      <c r="F110" s="329">
        <f t="shared" si="4"/>
        <v>15000000</v>
      </c>
      <c r="G110" s="206"/>
      <c r="H110" s="206"/>
      <c r="I110" s="85"/>
    </row>
    <row r="111" spans="1:9" s="83" customFormat="1" ht="15.6" x14ac:dyDescent="0.3">
      <c r="A111" s="117">
        <v>15</v>
      </c>
      <c r="B111" s="358" t="s">
        <v>345</v>
      </c>
      <c r="C111" s="119" t="s">
        <v>329</v>
      </c>
      <c r="D111" s="120">
        <v>40000000</v>
      </c>
      <c r="E111" s="88" t="s">
        <v>20</v>
      </c>
      <c r="F111" s="329">
        <f t="shared" si="4"/>
        <v>40000000</v>
      </c>
      <c r="G111" s="206"/>
      <c r="H111" s="206"/>
      <c r="I111" s="85"/>
    </row>
    <row r="112" spans="1:9" s="83" customFormat="1" ht="15.6" x14ac:dyDescent="0.3">
      <c r="A112" s="117">
        <v>16</v>
      </c>
      <c r="B112" s="358" t="s">
        <v>344</v>
      </c>
      <c r="C112" s="119" t="s">
        <v>330</v>
      </c>
      <c r="D112" s="120">
        <v>10000000</v>
      </c>
      <c r="E112" s="88" t="s">
        <v>20</v>
      </c>
      <c r="F112" s="329">
        <f t="shared" si="4"/>
        <v>10000000</v>
      </c>
      <c r="G112" s="206"/>
      <c r="H112" s="206"/>
      <c r="I112" s="85"/>
    </row>
    <row r="113" spans="1:9" s="83" customFormat="1" ht="15.6" x14ac:dyDescent="0.3">
      <c r="A113" s="117">
        <v>17</v>
      </c>
      <c r="B113" s="358" t="s">
        <v>343</v>
      </c>
      <c r="C113" s="119" t="s">
        <v>331</v>
      </c>
      <c r="D113" s="120">
        <v>5000000</v>
      </c>
      <c r="E113" s="88" t="s">
        <v>20</v>
      </c>
      <c r="F113" s="329">
        <f t="shared" si="4"/>
        <v>5000000</v>
      </c>
      <c r="G113" s="206"/>
      <c r="H113" s="206"/>
      <c r="I113" s="85"/>
    </row>
    <row r="114" spans="1:9" s="83" customFormat="1" ht="31.2" x14ac:dyDescent="0.3">
      <c r="A114" s="117">
        <v>18</v>
      </c>
      <c r="B114" s="358" t="s">
        <v>342</v>
      </c>
      <c r="C114" s="119" t="s">
        <v>332</v>
      </c>
      <c r="D114" s="120">
        <v>20000000</v>
      </c>
      <c r="E114" s="88" t="s">
        <v>20</v>
      </c>
      <c r="F114" s="329">
        <f t="shared" si="4"/>
        <v>20000000</v>
      </c>
      <c r="G114" s="206"/>
      <c r="H114" s="206"/>
      <c r="I114" s="85"/>
    </row>
    <row r="115" spans="1:9" s="83" customFormat="1" ht="15.6" x14ac:dyDescent="0.3">
      <c r="A115" s="117">
        <v>19</v>
      </c>
      <c r="B115" s="358" t="s">
        <v>341</v>
      </c>
      <c r="C115" s="119" t="s">
        <v>333</v>
      </c>
      <c r="D115" s="120">
        <v>5000000</v>
      </c>
      <c r="E115" s="88" t="s">
        <v>20</v>
      </c>
      <c r="F115" s="329">
        <f t="shared" si="4"/>
        <v>5000000</v>
      </c>
      <c r="G115" s="206"/>
      <c r="H115" s="206"/>
      <c r="I115" s="85"/>
    </row>
    <row r="116" spans="1:9" s="83" customFormat="1" ht="15.6" x14ac:dyDescent="0.3">
      <c r="A116" s="117">
        <v>20</v>
      </c>
      <c r="B116" s="358" t="s">
        <v>340</v>
      </c>
      <c r="C116" s="119" t="s">
        <v>334</v>
      </c>
      <c r="D116" s="120">
        <v>2000000</v>
      </c>
      <c r="E116" s="88" t="s">
        <v>20</v>
      </c>
      <c r="F116" s="329">
        <v>0</v>
      </c>
      <c r="G116" s="206"/>
      <c r="H116" s="206"/>
      <c r="I116" s="85"/>
    </row>
    <row r="117" spans="1:9" s="83" customFormat="1" ht="15" customHeight="1" x14ac:dyDescent="0.3">
      <c r="A117" s="607" t="s">
        <v>355</v>
      </c>
      <c r="B117" s="607"/>
      <c r="C117" s="607"/>
      <c r="D117" s="98">
        <f>SUM(D97:D116)</f>
        <v>150000000</v>
      </c>
      <c r="E117" s="98">
        <f>SUM(E97:E116)</f>
        <v>0</v>
      </c>
      <c r="F117" s="330">
        <f>SUM(F97:F116)</f>
        <v>143000000</v>
      </c>
      <c r="G117" s="148"/>
      <c r="H117" s="148"/>
      <c r="I117" s="85"/>
    </row>
    <row r="118" spans="1:9" ht="15.6" x14ac:dyDescent="0.3">
      <c r="A118" s="281">
        <v>6</v>
      </c>
      <c r="B118" s="363" t="s">
        <v>1924</v>
      </c>
      <c r="C118" s="153"/>
      <c r="D118" s="83"/>
      <c r="E118" s="83"/>
      <c r="F118" s="328"/>
      <c r="G118" s="255"/>
      <c r="H118" s="255"/>
      <c r="I118" s="237"/>
    </row>
    <row r="119" spans="1:9" ht="15.6" x14ac:dyDescent="0.3">
      <c r="A119" s="117">
        <v>1</v>
      </c>
      <c r="B119" s="358" t="s">
        <v>1932</v>
      </c>
      <c r="C119" s="119" t="s">
        <v>1925</v>
      </c>
      <c r="D119" s="120">
        <v>50000000</v>
      </c>
      <c r="E119" s="123">
        <v>3314000</v>
      </c>
      <c r="F119" s="329">
        <f t="shared" ref="F119:F124" si="5">D119</f>
        <v>50000000</v>
      </c>
      <c r="G119" s="206"/>
      <c r="H119" s="206"/>
      <c r="I119" s="237"/>
    </row>
    <row r="120" spans="1:9" ht="15.6" x14ac:dyDescent="0.3">
      <c r="A120" s="117">
        <v>2</v>
      </c>
      <c r="B120" s="358" t="s">
        <v>1933</v>
      </c>
      <c r="C120" s="119" t="s">
        <v>1926</v>
      </c>
      <c r="D120" s="120">
        <v>1000000000</v>
      </c>
      <c r="E120" s="88" t="s">
        <v>20</v>
      </c>
      <c r="F120" s="327">
        <f>D120</f>
        <v>1000000000</v>
      </c>
      <c r="G120" s="206"/>
      <c r="H120" s="206"/>
      <c r="I120" s="237"/>
    </row>
    <row r="121" spans="1:9" ht="15.6" x14ac:dyDescent="0.3">
      <c r="A121" s="117">
        <v>3</v>
      </c>
      <c r="B121" s="358" t="s">
        <v>1934</v>
      </c>
      <c r="C121" s="119" t="s">
        <v>1927</v>
      </c>
      <c r="D121" s="120">
        <v>2000000000</v>
      </c>
      <c r="E121" s="88" t="s">
        <v>20</v>
      </c>
      <c r="F121" s="327">
        <f t="shared" si="5"/>
        <v>2000000000</v>
      </c>
      <c r="G121" s="206"/>
      <c r="H121" s="206"/>
      <c r="I121" s="237"/>
    </row>
    <row r="122" spans="1:9" ht="31.2" x14ac:dyDescent="0.3">
      <c r="A122" s="117">
        <v>4</v>
      </c>
      <c r="B122" s="358" t="s">
        <v>1935</v>
      </c>
      <c r="C122" s="119" t="s">
        <v>1928</v>
      </c>
      <c r="D122" s="88" t="s">
        <v>20</v>
      </c>
      <c r="E122" s="88" t="s">
        <v>20</v>
      </c>
      <c r="F122" s="329" t="str">
        <f t="shared" si="5"/>
        <v>-</v>
      </c>
      <c r="G122" s="206"/>
      <c r="H122" s="206"/>
      <c r="I122" s="237"/>
    </row>
    <row r="123" spans="1:9" ht="46.8" x14ac:dyDescent="0.3">
      <c r="A123" s="117">
        <v>5</v>
      </c>
      <c r="B123" s="358" t="s">
        <v>1936</v>
      </c>
      <c r="C123" s="119" t="s">
        <v>1929</v>
      </c>
      <c r="D123" s="88" t="s">
        <v>20</v>
      </c>
      <c r="E123" s="88" t="s">
        <v>20</v>
      </c>
      <c r="F123" s="329" t="str">
        <f t="shared" si="5"/>
        <v>-</v>
      </c>
      <c r="G123" s="206"/>
      <c r="H123" s="206"/>
      <c r="I123" s="237"/>
    </row>
    <row r="124" spans="1:9" ht="15.6" x14ac:dyDescent="0.3">
      <c r="A124" s="117">
        <v>6</v>
      </c>
      <c r="B124" s="358" t="s">
        <v>1937</v>
      </c>
      <c r="C124" s="119" t="s">
        <v>1930</v>
      </c>
      <c r="D124" s="88" t="s">
        <v>20</v>
      </c>
      <c r="E124" s="88" t="s">
        <v>20</v>
      </c>
      <c r="F124" s="329" t="str">
        <f t="shared" si="5"/>
        <v>-</v>
      </c>
      <c r="G124" s="206"/>
      <c r="H124" s="206"/>
      <c r="I124" s="237"/>
    </row>
    <row r="125" spans="1:9" ht="15.6" x14ac:dyDescent="0.3">
      <c r="A125" s="117">
        <v>7</v>
      </c>
      <c r="B125" s="358" t="s">
        <v>2362</v>
      </c>
      <c r="C125" s="119" t="s">
        <v>2361</v>
      </c>
      <c r="D125" s="120">
        <v>2500000000</v>
      </c>
      <c r="E125" s="88" t="s">
        <v>20</v>
      </c>
      <c r="F125" s="327">
        <f>D125</f>
        <v>2500000000</v>
      </c>
      <c r="G125" s="206"/>
      <c r="H125" s="206"/>
      <c r="I125" s="237"/>
    </row>
    <row r="126" spans="1:9" ht="15.6" x14ac:dyDescent="0.3">
      <c r="A126" s="607" t="s">
        <v>1931</v>
      </c>
      <c r="B126" s="607"/>
      <c r="C126" s="607"/>
      <c r="D126" s="98">
        <f>SUM(D119:D125)</f>
        <v>5550000000</v>
      </c>
      <c r="E126" s="103">
        <v>3314000</v>
      </c>
      <c r="F126" s="145">
        <f>SUM(F119:F125)</f>
        <v>5550000000</v>
      </c>
      <c r="G126" s="148"/>
      <c r="H126" s="148"/>
      <c r="I126" s="237"/>
    </row>
    <row r="127" spans="1:9" ht="15.6" x14ac:dyDescent="0.3">
      <c r="A127" s="281">
        <v>7</v>
      </c>
      <c r="B127" s="363" t="s">
        <v>2192</v>
      </c>
      <c r="C127" s="153"/>
      <c r="D127" s="83"/>
      <c r="E127" s="83"/>
      <c r="F127" s="328"/>
      <c r="G127" s="255"/>
      <c r="H127" s="255"/>
      <c r="I127" s="237"/>
    </row>
    <row r="128" spans="1:9" ht="15.6" x14ac:dyDescent="0.3">
      <c r="A128" s="94">
        <v>1</v>
      </c>
      <c r="B128" s="360" t="s">
        <v>2197</v>
      </c>
      <c r="C128" s="96" t="s">
        <v>2193</v>
      </c>
      <c r="D128" s="11">
        <v>2300000000</v>
      </c>
      <c r="E128" s="88" t="s">
        <v>20</v>
      </c>
      <c r="F128" s="329">
        <f>D128</f>
        <v>2300000000</v>
      </c>
      <c r="G128" s="206"/>
      <c r="H128" s="206"/>
      <c r="I128" s="237"/>
    </row>
    <row r="129" spans="1:9" ht="15.6" x14ac:dyDescent="0.3">
      <c r="A129" s="94">
        <v>2</v>
      </c>
      <c r="B129" s="360" t="s">
        <v>2198</v>
      </c>
      <c r="C129" s="96" t="s">
        <v>2194</v>
      </c>
      <c r="D129" s="11">
        <v>300000000</v>
      </c>
      <c r="E129" s="88" t="s">
        <v>20</v>
      </c>
      <c r="F129" s="329">
        <f>D129</f>
        <v>300000000</v>
      </c>
      <c r="G129" s="206"/>
      <c r="H129" s="206"/>
      <c r="I129" s="237"/>
    </row>
    <row r="130" spans="1:9" ht="15.6" x14ac:dyDescent="0.3">
      <c r="A130" s="94">
        <v>3</v>
      </c>
      <c r="B130" s="360" t="s">
        <v>2199</v>
      </c>
      <c r="C130" s="96" t="s">
        <v>2195</v>
      </c>
      <c r="D130" s="11">
        <v>10000000</v>
      </c>
      <c r="E130" s="88" t="s">
        <v>20</v>
      </c>
      <c r="F130" s="329">
        <f>D130</f>
        <v>10000000</v>
      </c>
      <c r="G130" s="206"/>
      <c r="H130" s="206"/>
      <c r="I130" s="237"/>
    </row>
    <row r="131" spans="1:9" ht="15.6" x14ac:dyDescent="0.3">
      <c r="A131" s="609" t="s">
        <v>2196</v>
      </c>
      <c r="B131" s="609"/>
      <c r="C131" s="609"/>
      <c r="D131" s="98">
        <f>SUM(D128:D130)</f>
        <v>2610000000</v>
      </c>
      <c r="E131" s="98">
        <f>SUM(E128:E130)</f>
        <v>0</v>
      </c>
      <c r="F131" s="330">
        <f>SUM(F128:F130)</f>
        <v>2610000000</v>
      </c>
      <c r="G131" s="148"/>
      <c r="H131" s="148"/>
      <c r="I131" s="237"/>
    </row>
    <row r="132" spans="1:9" ht="15.6" x14ac:dyDescent="0.3">
      <c r="A132" s="281">
        <v>8</v>
      </c>
      <c r="B132" s="363" t="s">
        <v>2306</v>
      </c>
      <c r="C132" s="153"/>
      <c r="D132" s="83"/>
      <c r="E132" s="83"/>
      <c r="F132" s="328"/>
      <c r="G132" s="255"/>
      <c r="H132" s="255"/>
      <c r="I132" s="237"/>
    </row>
    <row r="133" spans="1:9" ht="15.6" x14ac:dyDescent="0.3">
      <c r="A133" s="117">
        <v>1</v>
      </c>
      <c r="B133" s="358" t="s">
        <v>2308</v>
      </c>
      <c r="C133" s="119" t="s">
        <v>2307</v>
      </c>
      <c r="D133" s="120">
        <v>100000000</v>
      </c>
      <c r="E133" s="88" t="s">
        <v>20</v>
      </c>
      <c r="F133" s="329">
        <f>D133</f>
        <v>100000000</v>
      </c>
      <c r="G133" s="206"/>
      <c r="H133" s="206"/>
      <c r="I133" s="237"/>
    </row>
    <row r="134" spans="1:9" ht="15.6" x14ac:dyDescent="0.3">
      <c r="A134" s="117">
        <v>2</v>
      </c>
      <c r="B134" s="358" t="s">
        <v>2309</v>
      </c>
      <c r="C134" s="119" t="s">
        <v>1397</v>
      </c>
      <c r="D134" s="120">
        <v>100000000</v>
      </c>
      <c r="E134" s="123">
        <v>6155500</v>
      </c>
      <c r="F134" s="329">
        <f>D134</f>
        <v>100000000</v>
      </c>
      <c r="G134" s="206"/>
      <c r="H134" s="206"/>
      <c r="I134" s="237"/>
    </row>
    <row r="135" spans="1:9" ht="15.6" x14ac:dyDescent="0.3">
      <c r="A135" s="607" t="s">
        <v>2318</v>
      </c>
      <c r="B135" s="607"/>
      <c r="C135" s="607"/>
      <c r="D135" s="98">
        <f>SUM(D133:D134)</f>
        <v>200000000</v>
      </c>
      <c r="E135" s="103">
        <v>6155500</v>
      </c>
      <c r="F135" s="330">
        <f>SUM(F133:F134)</f>
        <v>200000000</v>
      </c>
      <c r="G135" s="148"/>
      <c r="H135" s="148"/>
      <c r="I135" s="237"/>
    </row>
    <row r="136" spans="1:9" ht="15.6" x14ac:dyDescent="0.3">
      <c r="A136" s="108">
        <v>9</v>
      </c>
      <c r="B136" s="364" t="s">
        <v>1395</v>
      </c>
      <c r="C136" s="153"/>
      <c r="D136" s="83"/>
      <c r="E136" s="83"/>
      <c r="F136" s="328"/>
      <c r="G136" s="255"/>
      <c r="H136" s="255"/>
      <c r="I136" s="237"/>
    </row>
    <row r="137" spans="1:9" ht="15.6" x14ac:dyDescent="0.3">
      <c r="A137" s="94">
        <v>1</v>
      </c>
      <c r="B137" s="360" t="s">
        <v>1438</v>
      </c>
      <c r="C137" s="96" t="s">
        <v>1397</v>
      </c>
      <c r="D137" s="115" t="s">
        <v>20</v>
      </c>
      <c r="E137" s="88" t="s">
        <v>20</v>
      </c>
      <c r="F137" s="329" t="str">
        <f t="shared" ref="F137:F146" si="6">D137</f>
        <v>-</v>
      </c>
      <c r="G137" s="206"/>
      <c r="H137" s="206"/>
      <c r="I137" s="237"/>
    </row>
    <row r="138" spans="1:9" ht="15.6" x14ac:dyDescent="0.3">
      <c r="A138" s="94">
        <v>2</v>
      </c>
      <c r="B138" s="360" t="s">
        <v>1478</v>
      </c>
      <c r="C138" s="96" t="s">
        <v>1398</v>
      </c>
      <c r="D138" s="115" t="s">
        <v>20</v>
      </c>
      <c r="E138" s="88" t="s">
        <v>20</v>
      </c>
      <c r="F138" s="329" t="str">
        <f t="shared" si="6"/>
        <v>-</v>
      </c>
      <c r="G138" s="206"/>
      <c r="H138" s="206"/>
      <c r="I138" s="237"/>
    </row>
    <row r="139" spans="1:9" ht="15.6" x14ac:dyDescent="0.3">
      <c r="A139" s="94">
        <v>3</v>
      </c>
      <c r="B139" s="360" t="s">
        <v>1477</v>
      </c>
      <c r="C139" s="96" t="s">
        <v>1399</v>
      </c>
      <c r="D139" s="11">
        <v>5000000</v>
      </c>
      <c r="E139" s="88" t="s">
        <v>20</v>
      </c>
      <c r="F139" s="329">
        <f t="shared" si="6"/>
        <v>5000000</v>
      </c>
      <c r="G139" s="206"/>
      <c r="H139" s="206"/>
      <c r="I139" s="237"/>
    </row>
    <row r="140" spans="1:9" ht="15.6" x14ac:dyDescent="0.3">
      <c r="A140" s="94">
        <v>4</v>
      </c>
      <c r="B140" s="360" t="s">
        <v>1476</v>
      </c>
      <c r="C140" s="96" t="s">
        <v>1400</v>
      </c>
      <c r="D140" s="11">
        <v>3000000</v>
      </c>
      <c r="E140" s="88" t="s">
        <v>20</v>
      </c>
      <c r="F140" s="329">
        <f t="shared" si="6"/>
        <v>3000000</v>
      </c>
      <c r="G140" s="206"/>
      <c r="H140" s="206"/>
      <c r="I140" s="237"/>
    </row>
    <row r="141" spans="1:9" ht="15.6" x14ac:dyDescent="0.3">
      <c r="A141" s="94">
        <v>5</v>
      </c>
      <c r="B141" s="360" t="s">
        <v>1475</v>
      </c>
      <c r="C141" s="96" t="s">
        <v>1401</v>
      </c>
      <c r="D141" s="11">
        <v>3000000</v>
      </c>
      <c r="E141" s="88" t="s">
        <v>20</v>
      </c>
      <c r="F141" s="329">
        <f t="shared" si="6"/>
        <v>3000000</v>
      </c>
      <c r="G141" s="206"/>
      <c r="H141" s="206"/>
      <c r="I141" s="237"/>
    </row>
    <row r="142" spans="1:9" ht="15.6" x14ac:dyDescent="0.3">
      <c r="A142" s="94">
        <v>6</v>
      </c>
      <c r="B142" s="360" t="s">
        <v>1474</v>
      </c>
      <c r="C142" s="96" t="s">
        <v>1402</v>
      </c>
      <c r="D142" s="11">
        <v>3000000</v>
      </c>
      <c r="E142" s="88" t="s">
        <v>20</v>
      </c>
      <c r="F142" s="329">
        <f t="shared" si="6"/>
        <v>3000000</v>
      </c>
      <c r="G142" s="206"/>
      <c r="H142" s="206"/>
      <c r="I142" s="237"/>
    </row>
    <row r="143" spans="1:9" ht="15.6" x14ac:dyDescent="0.3">
      <c r="A143" s="94">
        <v>7</v>
      </c>
      <c r="B143" s="360" t="s">
        <v>1473</v>
      </c>
      <c r="C143" s="96" t="s">
        <v>1403</v>
      </c>
      <c r="D143" s="11">
        <v>4000000</v>
      </c>
      <c r="E143" s="88" t="s">
        <v>20</v>
      </c>
      <c r="F143" s="329">
        <f t="shared" si="6"/>
        <v>4000000</v>
      </c>
      <c r="G143" s="206"/>
      <c r="H143" s="206"/>
      <c r="I143" s="237"/>
    </row>
    <row r="144" spans="1:9" ht="15.6" x14ac:dyDescent="0.3">
      <c r="A144" s="94">
        <v>8</v>
      </c>
      <c r="B144" s="360" t="s">
        <v>1472</v>
      </c>
      <c r="C144" s="96" t="s">
        <v>1404</v>
      </c>
      <c r="D144" s="11">
        <v>4000000</v>
      </c>
      <c r="E144" s="88" t="s">
        <v>20</v>
      </c>
      <c r="F144" s="329">
        <f t="shared" si="6"/>
        <v>4000000</v>
      </c>
      <c r="G144" s="206"/>
      <c r="H144" s="206"/>
      <c r="I144" s="237"/>
    </row>
    <row r="145" spans="1:9" ht="15.6" x14ac:dyDescent="0.3">
      <c r="A145" s="94">
        <v>9</v>
      </c>
      <c r="B145" s="360" t="s">
        <v>1471</v>
      </c>
      <c r="C145" s="96" t="s">
        <v>1405</v>
      </c>
      <c r="D145" s="11">
        <v>1000000</v>
      </c>
      <c r="E145" s="88" t="s">
        <v>20</v>
      </c>
      <c r="F145" s="329">
        <f t="shared" si="6"/>
        <v>1000000</v>
      </c>
      <c r="G145" s="206"/>
      <c r="H145" s="206"/>
      <c r="I145" s="237"/>
    </row>
    <row r="146" spans="1:9" ht="31.2" x14ac:dyDescent="0.3">
      <c r="A146" s="94">
        <v>10</v>
      </c>
      <c r="B146" s="360" t="s">
        <v>1470</v>
      </c>
      <c r="C146" s="96" t="s">
        <v>1406</v>
      </c>
      <c r="D146" s="11">
        <v>2000000</v>
      </c>
      <c r="E146" s="88" t="s">
        <v>20</v>
      </c>
      <c r="F146" s="329">
        <f t="shared" si="6"/>
        <v>2000000</v>
      </c>
      <c r="G146" s="206"/>
      <c r="H146" s="206"/>
      <c r="I146" s="237"/>
    </row>
    <row r="147" spans="1:9" ht="31.2" x14ac:dyDescent="0.3">
      <c r="A147" s="94">
        <v>11</v>
      </c>
      <c r="B147" s="360" t="s">
        <v>1469</v>
      </c>
      <c r="C147" s="96" t="s">
        <v>1407</v>
      </c>
      <c r="D147" s="11">
        <v>6000000</v>
      </c>
      <c r="E147" s="88" t="s">
        <v>20</v>
      </c>
      <c r="F147" s="329">
        <v>2000000</v>
      </c>
      <c r="G147" s="206"/>
      <c r="H147" s="206"/>
      <c r="I147" s="237"/>
    </row>
    <row r="148" spans="1:9" ht="31.2" x14ac:dyDescent="0.3">
      <c r="A148" s="94">
        <v>12</v>
      </c>
      <c r="B148" s="360" t="s">
        <v>1468</v>
      </c>
      <c r="C148" s="96" t="s">
        <v>1408</v>
      </c>
      <c r="D148" s="11">
        <v>2000000</v>
      </c>
      <c r="E148" s="88" t="s">
        <v>20</v>
      </c>
      <c r="F148" s="329">
        <f t="shared" ref="F148:F171" si="7">D148</f>
        <v>2000000</v>
      </c>
      <c r="G148" s="206"/>
      <c r="H148" s="206"/>
      <c r="I148" s="237"/>
    </row>
    <row r="149" spans="1:9" ht="46.8" x14ac:dyDescent="0.3">
      <c r="A149" s="94">
        <v>13</v>
      </c>
      <c r="B149" s="360" t="s">
        <v>1467</v>
      </c>
      <c r="C149" s="96" t="s">
        <v>1409</v>
      </c>
      <c r="D149" s="11">
        <v>1000000</v>
      </c>
      <c r="E149" s="88" t="s">
        <v>20</v>
      </c>
      <c r="F149" s="329">
        <f t="shared" si="7"/>
        <v>1000000</v>
      </c>
      <c r="G149" s="206"/>
      <c r="H149" s="206"/>
      <c r="I149" s="237"/>
    </row>
    <row r="150" spans="1:9" ht="15.6" x14ac:dyDescent="0.3">
      <c r="A150" s="94">
        <v>14</v>
      </c>
      <c r="B150" s="360" t="s">
        <v>1466</v>
      </c>
      <c r="C150" s="96" t="s">
        <v>1410</v>
      </c>
      <c r="D150" s="11">
        <v>7000000</v>
      </c>
      <c r="E150" s="88" t="s">
        <v>20</v>
      </c>
      <c r="F150" s="329">
        <f t="shared" si="7"/>
        <v>7000000</v>
      </c>
      <c r="G150" s="206"/>
      <c r="H150" s="206"/>
      <c r="I150" s="237"/>
    </row>
    <row r="151" spans="1:9" ht="15.6" x14ac:dyDescent="0.3">
      <c r="A151" s="94">
        <v>15</v>
      </c>
      <c r="B151" s="360" t="s">
        <v>1465</v>
      </c>
      <c r="C151" s="96" t="s">
        <v>1411</v>
      </c>
      <c r="D151" s="11">
        <v>1000000</v>
      </c>
      <c r="E151" s="88" t="s">
        <v>20</v>
      </c>
      <c r="F151" s="329">
        <f t="shared" si="7"/>
        <v>1000000</v>
      </c>
      <c r="G151" s="206"/>
      <c r="H151" s="206"/>
      <c r="I151" s="237"/>
    </row>
    <row r="152" spans="1:9" ht="15.6" x14ac:dyDescent="0.3">
      <c r="A152" s="94">
        <v>16</v>
      </c>
      <c r="B152" s="360" t="s">
        <v>1464</v>
      </c>
      <c r="C152" s="96" t="s">
        <v>1412</v>
      </c>
      <c r="D152" s="11">
        <v>5500000</v>
      </c>
      <c r="E152" s="88" t="s">
        <v>20</v>
      </c>
      <c r="F152" s="329">
        <f t="shared" si="7"/>
        <v>5500000</v>
      </c>
      <c r="G152" s="206"/>
      <c r="H152" s="206"/>
      <c r="I152" s="237"/>
    </row>
    <row r="153" spans="1:9" ht="31.2" x14ac:dyDescent="0.3">
      <c r="A153" s="94">
        <v>17</v>
      </c>
      <c r="B153" s="360" t="s">
        <v>1463</v>
      </c>
      <c r="C153" s="96" t="s">
        <v>1413</v>
      </c>
      <c r="D153" s="11">
        <v>1000000</v>
      </c>
      <c r="E153" s="88" t="s">
        <v>20</v>
      </c>
      <c r="F153" s="329">
        <f t="shared" si="7"/>
        <v>1000000</v>
      </c>
      <c r="G153" s="206"/>
      <c r="H153" s="206"/>
      <c r="I153" s="237"/>
    </row>
    <row r="154" spans="1:9" ht="15.6" x14ac:dyDescent="0.3">
      <c r="A154" s="94">
        <v>18</v>
      </c>
      <c r="B154" s="360" t="s">
        <v>1462</v>
      </c>
      <c r="C154" s="96" t="s">
        <v>1414</v>
      </c>
      <c r="D154" s="115" t="s">
        <v>20</v>
      </c>
      <c r="E154" s="88" t="s">
        <v>20</v>
      </c>
      <c r="F154" s="329" t="str">
        <f t="shared" si="7"/>
        <v>-</v>
      </c>
      <c r="G154" s="206"/>
      <c r="H154" s="206"/>
      <c r="I154" s="237"/>
    </row>
    <row r="155" spans="1:9" ht="31.2" x14ac:dyDescent="0.3">
      <c r="A155" s="94">
        <v>19</v>
      </c>
      <c r="B155" s="360" t="s">
        <v>1461</v>
      </c>
      <c r="C155" s="96" t="s">
        <v>1415</v>
      </c>
      <c r="D155" s="11">
        <v>2000000</v>
      </c>
      <c r="E155" s="88" t="s">
        <v>20</v>
      </c>
      <c r="F155" s="329">
        <f t="shared" si="7"/>
        <v>2000000</v>
      </c>
      <c r="G155" s="206"/>
      <c r="H155" s="206"/>
      <c r="I155" s="237"/>
    </row>
    <row r="156" spans="1:9" ht="15.6" x14ac:dyDescent="0.3">
      <c r="A156" s="94">
        <v>20</v>
      </c>
      <c r="B156" s="360" t="s">
        <v>1460</v>
      </c>
      <c r="C156" s="96" t="s">
        <v>1416</v>
      </c>
      <c r="D156" s="11">
        <v>2000000</v>
      </c>
      <c r="E156" s="88" t="s">
        <v>20</v>
      </c>
      <c r="F156" s="329">
        <f t="shared" si="7"/>
        <v>2000000</v>
      </c>
      <c r="G156" s="206"/>
      <c r="H156" s="206"/>
      <c r="I156" s="237"/>
    </row>
    <row r="157" spans="1:9" ht="15.6" x14ac:dyDescent="0.3">
      <c r="A157" s="94">
        <v>21</v>
      </c>
      <c r="B157" s="360" t="s">
        <v>1459</v>
      </c>
      <c r="C157" s="96" t="s">
        <v>1417</v>
      </c>
      <c r="D157" s="11">
        <v>3000000</v>
      </c>
      <c r="E157" s="88" t="s">
        <v>20</v>
      </c>
      <c r="F157" s="329">
        <f t="shared" si="7"/>
        <v>3000000</v>
      </c>
      <c r="G157" s="206"/>
      <c r="H157" s="206"/>
      <c r="I157" s="237"/>
    </row>
    <row r="158" spans="1:9" ht="31.2" x14ac:dyDescent="0.3">
      <c r="A158" s="94">
        <v>22</v>
      </c>
      <c r="B158" s="360" t="s">
        <v>1458</v>
      </c>
      <c r="C158" s="96" t="s">
        <v>1418</v>
      </c>
      <c r="D158" s="11">
        <v>2000000</v>
      </c>
      <c r="E158" s="88" t="s">
        <v>20</v>
      </c>
      <c r="F158" s="329">
        <f t="shared" si="7"/>
        <v>2000000</v>
      </c>
      <c r="G158" s="206"/>
      <c r="H158" s="206"/>
      <c r="I158" s="237"/>
    </row>
    <row r="159" spans="1:9" ht="15.6" x14ac:dyDescent="0.3">
      <c r="A159" s="94">
        <v>23</v>
      </c>
      <c r="B159" s="360" t="s">
        <v>1457</v>
      </c>
      <c r="C159" s="96" t="s">
        <v>1419</v>
      </c>
      <c r="D159" s="11">
        <v>5000000</v>
      </c>
      <c r="E159" s="88" t="s">
        <v>20</v>
      </c>
      <c r="F159" s="329">
        <f t="shared" si="7"/>
        <v>5000000</v>
      </c>
      <c r="G159" s="206"/>
      <c r="H159" s="206"/>
      <c r="I159" s="237"/>
    </row>
    <row r="160" spans="1:9" ht="15.6" x14ac:dyDescent="0.3">
      <c r="A160" s="94">
        <v>24</v>
      </c>
      <c r="B160" s="360" t="s">
        <v>1456</v>
      </c>
      <c r="C160" s="96" t="s">
        <v>1420</v>
      </c>
      <c r="D160" s="11">
        <v>3000000</v>
      </c>
      <c r="E160" s="88" t="s">
        <v>20</v>
      </c>
      <c r="F160" s="329">
        <f t="shared" si="7"/>
        <v>3000000</v>
      </c>
      <c r="G160" s="206"/>
      <c r="H160" s="206"/>
      <c r="I160" s="237"/>
    </row>
    <row r="161" spans="1:9" ht="15.6" x14ac:dyDescent="0.3">
      <c r="A161" s="94">
        <v>25</v>
      </c>
      <c r="B161" s="360" t="s">
        <v>1455</v>
      </c>
      <c r="C161" s="96" t="s">
        <v>1421</v>
      </c>
      <c r="D161" s="11">
        <v>4000000</v>
      </c>
      <c r="E161" s="88" t="s">
        <v>20</v>
      </c>
      <c r="F161" s="329">
        <f t="shared" si="7"/>
        <v>4000000</v>
      </c>
      <c r="G161" s="206"/>
      <c r="H161" s="206"/>
      <c r="I161" s="237"/>
    </row>
    <row r="162" spans="1:9" ht="15.6" x14ac:dyDescent="0.3">
      <c r="A162" s="94">
        <v>26</v>
      </c>
      <c r="B162" s="360" t="s">
        <v>1454</v>
      </c>
      <c r="C162" s="96" t="s">
        <v>1422</v>
      </c>
      <c r="D162" s="11">
        <v>1500000</v>
      </c>
      <c r="E162" s="88" t="s">
        <v>20</v>
      </c>
      <c r="F162" s="329">
        <f t="shared" si="7"/>
        <v>1500000</v>
      </c>
      <c r="G162" s="206"/>
      <c r="H162" s="206"/>
      <c r="I162" s="237"/>
    </row>
    <row r="163" spans="1:9" ht="15.6" x14ac:dyDescent="0.3">
      <c r="A163" s="94">
        <v>27</v>
      </c>
      <c r="B163" s="360" t="s">
        <v>1453</v>
      </c>
      <c r="C163" s="96" t="s">
        <v>1423</v>
      </c>
      <c r="D163" s="11">
        <v>5000000</v>
      </c>
      <c r="E163" s="101">
        <v>3000000</v>
      </c>
      <c r="F163" s="329">
        <f t="shared" si="7"/>
        <v>5000000</v>
      </c>
      <c r="G163" s="206"/>
      <c r="H163" s="206"/>
      <c r="I163" s="237"/>
    </row>
    <row r="164" spans="1:9" ht="15.6" x14ac:dyDescent="0.3">
      <c r="A164" s="94">
        <v>28</v>
      </c>
      <c r="B164" s="360" t="s">
        <v>1452</v>
      </c>
      <c r="C164" s="96" t="s">
        <v>1424</v>
      </c>
      <c r="D164" s="11">
        <v>2000000</v>
      </c>
      <c r="E164" s="101">
        <v>650000</v>
      </c>
      <c r="F164" s="329">
        <f t="shared" si="7"/>
        <v>2000000</v>
      </c>
      <c r="G164" s="206"/>
      <c r="H164" s="206"/>
      <c r="I164" s="237"/>
    </row>
    <row r="165" spans="1:9" ht="15.6" x14ac:dyDescent="0.3">
      <c r="A165" s="94">
        <v>29</v>
      </c>
      <c r="B165" s="360" t="s">
        <v>1451</v>
      </c>
      <c r="C165" s="96" t="s">
        <v>1425</v>
      </c>
      <c r="D165" s="11">
        <v>20000000</v>
      </c>
      <c r="E165" s="88" t="s">
        <v>20</v>
      </c>
      <c r="F165" s="329">
        <f t="shared" si="7"/>
        <v>20000000</v>
      </c>
      <c r="G165" s="206"/>
      <c r="H165" s="206"/>
      <c r="I165" s="237"/>
    </row>
    <row r="166" spans="1:9" ht="15.6" x14ac:dyDescent="0.3">
      <c r="A166" s="94">
        <v>30</v>
      </c>
      <c r="B166" s="360" t="s">
        <v>1450</v>
      </c>
      <c r="C166" s="96" t="s">
        <v>1426</v>
      </c>
      <c r="D166" s="11">
        <v>5000000</v>
      </c>
      <c r="E166" s="88" t="s">
        <v>20</v>
      </c>
      <c r="F166" s="329">
        <f t="shared" si="7"/>
        <v>5000000</v>
      </c>
      <c r="G166" s="206"/>
      <c r="H166" s="206"/>
      <c r="I166" s="237"/>
    </row>
    <row r="167" spans="1:9" ht="31.2" x14ac:dyDescent="0.3">
      <c r="A167" s="94">
        <v>31</v>
      </c>
      <c r="B167" s="360" t="s">
        <v>1449</v>
      </c>
      <c r="C167" s="96" t="s">
        <v>1427</v>
      </c>
      <c r="D167" s="11">
        <v>1000000</v>
      </c>
      <c r="E167" s="88" t="s">
        <v>20</v>
      </c>
      <c r="F167" s="329">
        <f t="shared" si="7"/>
        <v>1000000</v>
      </c>
      <c r="G167" s="206"/>
      <c r="H167" s="206"/>
      <c r="I167" s="237"/>
    </row>
    <row r="168" spans="1:9" ht="31.2" x14ac:dyDescent="0.3">
      <c r="A168" s="94">
        <v>32</v>
      </c>
      <c r="B168" s="360" t="s">
        <v>1448</v>
      </c>
      <c r="C168" s="96" t="s">
        <v>1428</v>
      </c>
      <c r="D168" s="11">
        <v>3000000</v>
      </c>
      <c r="E168" s="88" t="s">
        <v>20</v>
      </c>
      <c r="F168" s="329">
        <f t="shared" si="7"/>
        <v>3000000</v>
      </c>
      <c r="G168" s="206"/>
      <c r="H168" s="206"/>
      <c r="I168" s="237"/>
    </row>
    <row r="169" spans="1:9" ht="31.2" x14ac:dyDescent="0.3">
      <c r="A169" s="94">
        <v>33</v>
      </c>
      <c r="B169" s="360" t="s">
        <v>1447</v>
      </c>
      <c r="C169" s="96" t="s">
        <v>1429</v>
      </c>
      <c r="D169" s="11">
        <v>2000000</v>
      </c>
      <c r="E169" s="88" t="s">
        <v>20</v>
      </c>
      <c r="F169" s="329">
        <f t="shared" si="7"/>
        <v>2000000</v>
      </c>
      <c r="G169" s="206"/>
      <c r="H169" s="206"/>
      <c r="I169" s="237"/>
    </row>
    <row r="170" spans="1:9" ht="31.2" x14ac:dyDescent="0.3">
      <c r="A170" s="94">
        <v>34</v>
      </c>
      <c r="B170" s="360" t="s">
        <v>1446</v>
      </c>
      <c r="C170" s="96" t="s">
        <v>1430</v>
      </c>
      <c r="D170" s="11">
        <v>2000000</v>
      </c>
      <c r="E170" s="101">
        <v>600000</v>
      </c>
      <c r="F170" s="329">
        <f t="shared" si="7"/>
        <v>2000000</v>
      </c>
      <c r="G170" s="206"/>
      <c r="H170" s="206"/>
      <c r="I170" s="237"/>
    </row>
    <row r="171" spans="1:9" ht="31.2" x14ac:dyDescent="0.3">
      <c r="A171" s="94">
        <v>35</v>
      </c>
      <c r="B171" s="360" t="s">
        <v>1445</v>
      </c>
      <c r="C171" s="96" t="s">
        <v>1431</v>
      </c>
      <c r="D171" s="11">
        <v>6000000</v>
      </c>
      <c r="E171" s="88" t="s">
        <v>20</v>
      </c>
      <c r="F171" s="329">
        <f t="shared" si="7"/>
        <v>6000000</v>
      </c>
      <c r="G171" s="206"/>
      <c r="H171" s="206"/>
      <c r="I171" s="237"/>
    </row>
    <row r="172" spans="1:9" ht="31.2" x14ac:dyDescent="0.3">
      <c r="A172" s="94">
        <v>36</v>
      </c>
      <c r="B172" s="360" t="s">
        <v>1444</v>
      </c>
      <c r="C172" s="96" t="s">
        <v>1432</v>
      </c>
      <c r="D172" s="11">
        <v>10000000</v>
      </c>
      <c r="E172" s="101">
        <v>1800000</v>
      </c>
      <c r="F172" s="329">
        <v>3000000</v>
      </c>
      <c r="G172" s="206"/>
      <c r="H172" s="206"/>
      <c r="I172" s="237"/>
    </row>
    <row r="173" spans="1:9" ht="15.6" x14ac:dyDescent="0.3">
      <c r="A173" s="94">
        <v>37</v>
      </c>
      <c r="B173" s="360" t="s">
        <v>1443</v>
      </c>
      <c r="C173" s="96" t="s">
        <v>1433</v>
      </c>
      <c r="D173" s="11">
        <v>3000000</v>
      </c>
      <c r="E173" s="88" t="s">
        <v>20</v>
      </c>
      <c r="F173" s="329">
        <f>D173</f>
        <v>3000000</v>
      </c>
      <c r="G173" s="206"/>
      <c r="H173" s="206"/>
      <c r="I173" s="237"/>
    </row>
    <row r="174" spans="1:9" ht="31.2" x14ac:dyDescent="0.3">
      <c r="A174" s="94">
        <v>38</v>
      </c>
      <c r="B174" s="360" t="s">
        <v>1442</v>
      </c>
      <c r="C174" s="96" t="s">
        <v>1434</v>
      </c>
      <c r="D174" s="11">
        <v>6000000</v>
      </c>
      <c r="E174" s="88" t="s">
        <v>20</v>
      </c>
      <c r="F174" s="329">
        <f>D174</f>
        <v>6000000</v>
      </c>
      <c r="G174" s="206"/>
      <c r="H174" s="206"/>
      <c r="I174" s="237"/>
    </row>
    <row r="175" spans="1:9" ht="46.8" x14ac:dyDescent="0.3">
      <c r="A175" s="94">
        <v>39</v>
      </c>
      <c r="B175" s="360" t="s">
        <v>1441</v>
      </c>
      <c r="C175" s="96" t="s">
        <v>1435</v>
      </c>
      <c r="D175" s="11">
        <v>10000000</v>
      </c>
      <c r="E175" s="88" t="s">
        <v>20</v>
      </c>
      <c r="F175" s="329">
        <f>D175</f>
        <v>10000000</v>
      </c>
      <c r="G175" s="206"/>
      <c r="H175" s="206"/>
      <c r="I175" s="237"/>
    </row>
    <row r="176" spans="1:9" ht="31.2" x14ac:dyDescent="0.3">
      <c r="A176" s="94">
        <v>40</v>
      </c>
      <c r="B176" s="360" t="s">
        <v>1440</v>
      </c>
      <c r="C176" s="96" t="s">
        <v>1436</v>
      </c>
      <c r="D176" s="11">
        <v>2000000</v>
      </c>
      <c r="E176" s="88" t="s">
        <v>20</v>
      </c>
      <c r="F176" s="329">
        <f>D176</f>
        <v>2000000</v>
      </c>
      <c r="G176" s="206"/>
      <c r="H176" s="206"/>
      <c r="I176" s="237"/>
    </row>
    <row r="177" spans="1:9" ht="15.6" x14ac:dyDescent="0.3">
      <c r="A177" s="94">
        <v>41</v>
      </c>
      <c r="B177" s="360" t="s">
        <v>1439</v>
      </c>
      <c r="C177" s="96" t="s">
        <v>1437</v>
      </c>
      <c r="D177" s="11">
        <v>2000000</v>
      </c>
      <c r="E177" s="88" t="s">
        <v>20</v>
      </c>
      <c r="F177" s="329">
        <f>D177</f>
        <v>2000000</v>
      </c>
      <c r="G177" s="206"/>
      <c r="H177" s="206"/>
      <c r="I177" s="237"/>
    </row>
    <row r="178" spans="1:9" ht="16.2" thickBot="1" x14ac:dyDescent="0.35">
      <c r="A178" s="701" t="s">
        <v>1396</v>
      </c>
      <c r="B178" s="701"/>
      <c r="C178" s="701"/>
      <c r="D178" s="238">
        <f>SUM(D137:D177)</f>
        <v>150000000</v>
      </c>
      <c r="E178" s="239">
        <v>12329333.33</v>
      </c>
      <c r="F178" s="331">
        <f>SUM(F137:F177)</f>
        <v>139000000</v>
      </c>
      <c r="G178" s="257"/>
      <c r="H178" s="257"/>
      <c r="I178" s="237"/>
    </row>
    <row r="179" spans="1:9" ht="16.2" thickBot="1" x14ac:dyDescent="0.35">
      <c r="A179" s="702" t="s">
        <v>3415</v>
      </c>
      <c r="B179" s="703"/>
      <c r="C179" s="703"/>
      <c r="D179" s="240">
        <f>D178+D135+D131+D126+D117+D95+D83+D74+D35</f>
        <v>10853000000</v>
      </c>
      <c r="E179" s="240">
        <f>E178+E135+E131+E126+E117+E95+E83+E74+E35</f>
        <v>30035733.329999998</v>
      </c>
      <c r="F179" s="332">
        <f>F178+F135+F131+F126+F117+F95+F83+F74+F35</f>
        <v>10809100000</v>
      </c>
      <c r="G179" s="273"/>
      <c r="H179" s="273"/>
      <c r="I179" s="237"/>
    </row>
    <row r="180" spans="1:9" ht="15.6" x14ac:dyDescent="0.3">
      <c r="A180" s="680" t="s">
        <v>3416</v>
      </c>
      <c r="B180" s="680"/>
      <c r="C180" s="680"/>
      <c r="D180" s="680"/>
      <c r="E180" s="680"/>
      <c r="F180" s="704"/>
      <c r="G180" s="286"/>
      <c r="H180" s="286"/>
      <c r="I180" s="237"/>
    </row>
    <row r="181" spans="1:9" ht="15.6" x14ac:dyDescent="0.3">
      <c r="A181" s="281">
        <v>1</v>
      </c>
      <c r="B181" s="705" t="s">
        <v>771</v>
      </c>
      <c r="C181" s="705"/>
      <c r="D181" s="705"/>
      <c r="E181" s="705"/>
      <c r="F181" s="705"/>
      <c r="G181" s="284"/>
      <c r="H181" s="284"/>
      <c r="I181" s="237"/>
    </row>
    <row r="182" spans="1:9" ht="15.6" x14ac:dyDescent="0.3">
      <c r="A182" s="117">
        <v>1</v>
      </c>
      <c r="B182" s="358" t="s">
        <v>807</v>
      </c>
      <c r="C182" s="119" t="s">
        <v>777</v>
      </c>
      <c r="D182" s="120">
        <v>5000000</v>
      </c>
      <c r="E182" s="88" t="s">
        <v>20</v>
      </c>
      <c r="F182" s="329">
        <f>D182</f>
        <v>5000000</v>
      </c>
      <c r="G182" s="206"/>
      <c r="H182" s="206"/>
      <c r="I182" s="237"/>
    </row>
    <row r="183" spans="1:9" ht="15.6" x14ac:dyDescent="0.3">
      <c r="A183" s="117">
        <v>2</v>
      </c>
      <c r="B183" s="358" t="s">
        <v>806</v>
      </c>
      <c r="C183" s="119" t="s">
        <v>778</v>
      </c>
      <c r="D183" s="120">
        <v>50000000</v>
      </c>
      <c r="E183" s="123">
        <v>4041000</v>
      </c>
      <c r="F183" s="329">
        <v>20000000</v>
      </c>
      <c r="G183" s="206"/>
      <c r="H183" s="206"/>
      <c r="I183" s="237"/>
    </row>
    <row r="184" spans="1:9" ht="15.6" x14ac:dyDescent="0.3">
      <c r="A184" s="117">
        <v>3</v>
      </c>
      <c r="B184" s="358" t="s">
        <v>805</v>
      </c>
      <c r="C184" s="119" t="s">
        <v>779</v>
      </c>
      <c r="D184" s="120">
        <v>920000000</v>
      </c>
      <c r="E184" s="123">
        <v>46180990.960000001</v>
      </c>
      <c r="F184" s="329">
        <v>800000000</v>
      </c>
      <c r="G184" s="206"/>
      <c r="H184" s="206"/>
      <c r="I184" s="237"/>
    </row>
    <row r="185" spans="1:9" ht="15.6" x14ac:dyDescent="0.3">
      <c r="A185" s="117">
        <v>4</v>
      </c>
      <c r="B185" s="358" t="s">
        <v>804</v>
      </c>
      <c r="C185" s="119" t="s">
        <v>780</v>
      </c>
      <c r="D185" s="120">
        <v>3000000</v>
      </c>
      <c r="E185" s="88" t="s">
        <v>20</v>
      </c>
      <c r="F185" s="329">
        <f>D185</f>
        <v>3000000</v>
      </c>
      <c r="G185" s="206"/>
      <c r="H185" s="206"/>
      <c r="I185" s="237"/>
    </row>
    <row r="186" spans="1:9" ht="31.2" x14ac:dyDescent="0.3">
      <c r="A186" s="117">
        <v>5</v>
      </c>
      <c r="B186" s="358" t="s">
        <v>803</v>
      </c>
      <c r="C186" s="119" t="s">
        <v>781</v>
      </c>
      <c r="D186" s="120">
        <v>12000000</v>
      </c>
      <c r="E186" s="123">
        <v>921300</v>
      </c>
      <c r="F186" s="329">
        <v>2000000</v>
      </c>
      <c r="G186" s="206"/>
      <c r="H186" s="206"/>
      <c r="I186" s="237"/>
    </row>
    <row r="187" spans="1:9" ht="15.6" x14ac:dyDescent="0.3">
      <c r="A187" s="117">
        <v>6</v>
      </c>
      <c r="B187" s="358" t="s">
        <v>802</v>
      </c>
      <c r="C187" s="119" t="s">
        <v>782</v>
      </c>
      <c r="D187" s="120">
        <v>7000000</v>
      </c>
      <c r="E187" s="88" t="s">
        <v>20</v>
      </c>
      <c r="F187" s="329">
        <v>2000000</v>
      </c>
      <c r="G187" s="206"/>
      <c r="H187" s="206"/>
      <c r="I187" s="237"/>
    </row>
    <row r="188" spans="1:9" ht="15.6" x14ac:dyDescent="0.3">
      <c r="A188" s="117">
        <v>7</v>
      </c>
      <c r="B188" s="358" t="s">
        <v>800</v>
      </c>
      <c r="C188" s="119" t="s">
        <v>783</v>
      </c>
      <c r="D188" s="120">
        <v>7000000</v>
      </c>
      <c r="E188" s="88" t="s">
        <v>20</v>
      </c>
      <c r="F188" s="329">
        <v>2000000</v>
      </c>
      <c r="G188" s="206"/>
      <c r="H188" s="206"/>
      <c r="I188" s="237"/>
    </row>
    <row r="189" spans="1:9" ht="15.6" x14ac:dyDescent="0.3">
      <c r="A189" s="117">
        <v>8</v>
      </c>
      <c r="B189" s="358" t="s">
        <v>799</v>
      </c>
      <c r="C189" s="119" t="s">
        <v>530</v>
      </c>
      <c r="D189" s="120">
        <v>15000000</v>
      </c>
      <c r="E189" s="123">
        <v>1624457.32</v>
      </c>
      <c r="F189" s="329">
        <v>5000000</v>
      </c>
      <c r="G189" s="206"/>
      <c r="H189" s="206"/>
      <c r="I189" s="237"/>
    </row>
    <row r="190" spans="1:9" ht="15.6" x14ac:dyDescent="0.3">
      <c r="A190" s="117">
        <v>9</v>
      </c>
      <c r="B190" s="358" t="s">
        <v>801</v>
      </c>
      <c r="C190" s="119" t="s">
        <v>784</v>
      </c>
      <c r="D190" s="120">
        <v>12000000</v>
      </c>
      <c r="E190" s="88" t="s">
        <v>20</v>
      </c>
      <c r="F190" s="329">
        <f>D190</f>
        <v>12000000</v>
      </c>
      <c r="G190" s="206"/>
      <c r="H190" s="206"/>
      <c r="I190" s="237"/>
    </row>
    <row r="191" spans="1:9" ht="15.6" x14ac:dyDescent="0.3">
      <c r="A191" s="117">
        <v>10</v>
      </c>
      <c r="B191" s="358" t="s">
        <v>798</v>
      </c>
      <c r="C191" s="119" t="s">
        <v>785</v>
      </c>
      <c r="D191" s="120">
        <v>2500000</v>
      </c>
      <c r="E191" s="88" t="s">
        <v>20</v>
      </c>
      <c r="F191" s="329">
        <v>0</v>
      </c>
      <c r="G191" s="206"/>
      <c r="H191" s="206"/>
      <c r="I191" s="237"/>
    </row>
    <row r="192" spans="1:9" ht="15.6" x14ac:dyDescent="0.3">
      <c r="A192" s="117">
        <v>11</v>
      </c>
      <c r="B192" s="358" t="s">
        <v>797</v>
      </c>
      <c r="C192" s="119" t="s">
        <v>786</v>
      </c>
      <c r="D192" s="120">
        <v>1000000</v>
      </c>
      <c r="E192" s="88" t="s">
        <v>20</v>
      </c>
      <c r="F192" s="329">
        <f>D192</f>
        <v>1000000</v>
      </c>
      <c r="G192" s="206"/>
      <c r="H192" s="206"/>
      <c r="I192" s="237"/>
    </row>
    <row r="193" spans="1:9" ht="15.6" x14ac:dyDescent="0.3">
      <c r="A193" s="117">
        <v>12</v>
      </c>
      <c r="B193" s="358" t="s">
        <v>795</v>
      </c>
      <c r="C193" s="119" t="s">
        <v>787</v>
      </c>
      <c r="D193" s="120">
        <v>3000000</v>
      </c>
      <c r="E193" s="88" t="s">
        <v>20</v>
      </c>
      <c r="F193" s="329">
        <f>D193</f>
        <v>3000000</v>
      </c>
      <c r="G193" s="206"/>
      <c r="H193" s="206"/>
      <c r="I193" s="237"/>
    </row>
    <row r="194" spans="1:9" ht="15.6" x14ac:dyDescent="0.3">
      <c r="A194" s="117">
        <v>13</v>
      </c>
      <c r="B194" s="358" t="s">
        <v>796</v>
      </c>
      <c r="C194" s="119" t="s">
        <v>788</v>
      </c>
      <c r="D194" s="120">
        <v>2000000</v>
      </c>
      <c r="E194" s="88" t="s">
        <v>20</v>
      </c>
      <c r="F194" s="329">
        <v>0</v>
      </c>
      <c r="G194" s="206"/>
      <c r="H194" s="206"/>
      <c r="I194" s="237"/>
    </row>
    <row r="195" spans="1:9" ht="15.6" x14ac:dyDescent="0.3">
      <c r="A195" s="117">
        <v>14</v>
      </c>
      <c r="B195" s="358" t="s">
        <v>794</v>
      </c>
      <c r="C195" s="119" t="s">
        <v>789</v>
      </c>
      <c r="D195" s="120">
        <v>500000</v>
      </c>
      <c r="E195" s="88" t="s">
        <v>20</v>
      </c>
      <c r="F195" s="329">
        <v>0</v>
      </c>
      <c r="G195" s="206"/>
      <c r="H195" s="206"/>
      <c r="I195" s="237"/>
    </row>
    <row r="196" spans="1:9" ht="15.6" x14ac:dyDescent="0.3">
      <c r="A196" s="117">
        <v>15</v>
      </c>
      <c r="B196" s="358" t="s">
        <v>793</v>
      </c>
      <c r="C196" s="119" t="s">
        <v>790</v>
      </c>
      <c r="D196" s="120">
        <v>10000000</v>
      </c>
      <c r="E196" s="88" t="s">
        <v>20</v>
      </c>
      <c r="F196" s="329">
        <v>5000000</v>
      </c>
      <c r="G196" s="206"/>
      <c r="H196" s="206"/>
      <c r="I196" s="237"/>
    </row>
    <row r="197" spans="1:9" ht="15.6" x14ac:dyDescent="0.3">
      <c r="A197" s="117">
        <v>16</v>
      </c>
      <c r="B197" s="358" t="s">
        <v>792</v>
      </c>
      <c r="C197" s="119" t="s">
        <v>791</v>
      </c>
      <c r="D197" s="120">
        <v>10000000</v>
      </c>
      <c r="E197" s="88" t="s">
        <v>20</v>
      </c>
      <c r="F197" s="329">
        <v>5000000</v>
      </c>
      <c r="G197" s="206"/>
      <c r="H197" s="206"/>
      <c r="I197" s="237"/>
    </row>
    <row r="198" spans="1:9" ht="15.6" x14ac:dyDescent="0.3">
      <c r="A198" s="607" t="s">
        <v>776</v>
      </c>
      <c r="B198" s="607"/>
      <c r="C198" s="607"/>
      <c r="D198" s="98">
        <f>SUM(D182:D197)</f>
        <v>1060000000</v>
      </c>
      <c r="E198" s="103">
        <v>52767748.280000001</v>
      </c>
      <c r="F198" s="330">
        <f>SUM(F182:F197)</f>
        <v>865000000</v>
      </c>
      <c r="G198" s="148"/>
      <c r="H198" s="148"/>
      <c r="I198" s="237"/>
    </row>
    <row r="199" spans="1:9" ht="15.6" x14ac:dyDescent="0.3">
      <c r="A199" s="281">
        <v>2</v>
      </c>
      <c r="B199" s="705" t="s">
        <v>808</v>
      </c>
      <c r="C199" s="705"/>
      <c r="D199" s="705"/>
      <c r="E199" s="705"/>
      <c r="F199" s="705"/>
      <c r="G199" s="284"/>
      <c r="H199" s="284"/>
      <c r="I199" s="237"/>
    </row>
    <row r="200" spans="1:9" ht="15.6" x14ac:dyDescent="0.3">
      <c r="A200" s="117">
        <v>1</v>
      </c>
      <c r="B200" s="358" t="s">
        <v>872</v>
      </c>
      <c r="C200" s="119" t="s">
        <v>828</v>
      </c>
      <c r="D200" s="120">
        <v>2000000</v>
      </c>
      <c r="E200" s="88" t="s">
        <v>20</v>
      </c>
      <c r="F200" s="329">
        <v>500000</v>
      </c>
      <c r="G200" s="206"/>
      <c r="H200" s="206"/>
      <c r="I200" s="237"/>
    </row>
    <row r="201" spans="1:9" ht="31.2" x14ac:dyDescent="0.3">
      <c r="A201" s="117">
        <v>2</v>
      </c>
      <c r="B201" s="358" t="s">
        <v>873</v>
      </c>
      <c r="C201" s="119" t="s">
        <v>829</v>
      </c>
      <c r="D201" s="120">
        <v>1000000</v>
      </c>
      <c r="E201" s="88" t="s">
        <v>20</v>
      </c>
      <c r="F201" s="329">
        <f>D201</f>
        <v>1000000</v>
      </c>
      <c r="G201" s="206"/>
      <c r="H201" s="206"/>
      <c r="I201" s="237"/>
    </row>
    <row r="202" spans="1:9" ht="15.6" x14ac:dyDescent="0.3">
      <c r="A202" s="117">
        <v>3</v>
      </c>
      <c r="B202" s="358" t="s">
        <v>874</v>
      </c>
      <c r="C202" s="119" t="s">
        <v>830</v>
      </c>
      <c r="D202" s="120">
        <v>500000</v>
      </c>
      <c r="E202" s="88" t="s">
        <v>20</v>
      </c>
      <c r="F202" s="329">
        <f>D202</f>
        <v>500000</v>
      </c>
      <c r="G202" s="206"/>
      <c r="H202" s="206"/>
      <c r="I202" s="237"/>
    </row>
    <row r="203" spans="1:9" ht="31.2" x14ac:dyDescent="0.3">
      <c r="A203" s="117">
        <v>4</v>
      </c>
      <c r="B203" s="358" t="s">
        <v>875</v>
      </c>
      <c r="C203" s="119" t="s">
        <v>831</v>
      </c>
      <c r="D203" s="120">
        <v>10000000</v>
      </c>
      <c r="E203" s="88" t="s">
        <v>20</v>
      </c>
      <c r="F203" s="329">
        <v>0</v>
      </c>
      <c r="G203" s="206"/>
      <c r="H203" s="206"/>
      <c r="I203" s="237"/>
    </row>
    <row r="204" spans="1:9" ht="15.6" x14ac:dyDescent="0.3">
      <c r="A204" s="117">
        <v>5</v>
      </c>
      <c r="B204" s="358" t="s">
        <v>871</v>
      </c>
      <c r="C204" s="119" t="s">
        <v>832</v>
      </c>
      <c r="D204" s="120">
        <v>2000000</v>
      </c>
      <c r="E204" s="88" t="s">
        <v>20</v>
      </c>
      <c r="F204" s="329">
        <f>D204</f>
        <v>2000000</v>
      </c>
      <c r="G204" s="206"/>
      <c r="H204" s="206"/>
      <c r="I204" s="237"/>
    </row>
    <row r="205" spans="1:9" ht="15.6" x14ac:dyDescent="0.3">
      <c r="A205" s="117">
        <v>6</v>
      </c>
      <c r="B205" s="358" t="s">
        <v>870</v>
      </c>
      <c r="C205" s="119" t="s">
        <v>833</v>
      </c>
      <c r="D205" s="120">
        <v>2000000</v>
      </c>
      <c r="E205" s="88" t="s">
        <v>20</v>
      </c>
      <c r="F205" s="329">
        <v>0</v>
      </c>
      <c r="G205" s="206"/>
      <c r="H205" s="206"/>
      <c r="I205" s="237"/>
    </row>
    <row r="206" spans="1:9" ht="15.6" x14ac:dyDescent="0.3">
      <c r="A206" s="117">
        <v>7</v>
      </c>
      <c r="B206" s="358" t="s">
        <v>869</v>
      </c>
      <c r="C206" s="119" t="s">
        <v>834</v>
      </c>
      <c r="D206" s="120">
        <v>1000000</v>
      </c>
      <c r="E206" s="88" t="s">
        <v>20</v>
      </c>
      <c r="F206" s="329">
        <f>D206</f>
        <v>1000000</v>
      </c>
      <c r="G206" s="206"/>
      <c r="H206" s="206"/>
      <c r="I206" s="237"/>
    </row>
    <row r="207" spans="1:9" ht="15.6" x14ac:dyDescent="0.3">
      <c r="A207" s="117">
        <v>8</v>
      </c>
      <c r="B207" s="358" t="s">
        <v>868</v>
      </c>
      <c r="C207" s="119" t="s">
        <v>835</v>
      </c>
      <c r="D207" s="120">
        <v>5000000</v>
      </c>
      <c r="E207" s="88" t="s">
        <v>20</v>
      </c>
      <c r="F207" s="329">
        <f>D207</f>
        <v>5000000</v>
      </c>
      <c r="G207" s="206"/>
      <c r="H207" s="206"/>
      <c r="I207" s="237"/>
    </row>
    <row r="208" spans="1:9" ht="15.6" x14ac:dyDescent="0.3">
      <c r="A208" s="117">
        <v>9</v>
      </c>
      <c r="B208" s="358" t="s">
        <v>867</v>
      </c>
      <c r="C208" s="119" t="s">
        <v>836</v>
      </c>
      <c r="D208" s="115" t="s">
        <v>20</v>
      </c>
      <c r="E208" s="88" t="s">
        <v>20</v>
      </c>
      <c r="F208" s="329" t="str">
        <f>D208</f>
        <v>-</v>
      </c>
      <c r="G208" s="206"/>
      <c r="H208" s="206"/>
      <c r="I208" s="237"/>
    </row>
    <row r="209" spans="1:9" ht="15.6" x14ac:dyDescent="0.3">
      <c r="A209" s="117">
        <v>10</v>
      </c>
      <c r="B209" s="358" t="s">
        <v>866</v>
      </c>
      <c r="C209" s="119" t="s">
        <v>837</v>
      </c>
      <c r="D209" s="120">
        <v>300000</v>
      </c>
      <c r="E209" s="123">
        <v>228571.43</v>
      </c>
      <c r="F209" s="329">
        <v>0</v>
      </c>
      <c r="G209" s="206"/>
      <c r="H209" s="206"/>
      <c r="I209" s="237"/>
    </row>
    <row r="210" spans="1:9" ht="15.6" x14ac:dyDescent="0.3">
      <c r="A210" s="117">
        <v>11</v>
      </c>
      <c r="B210" s="358" t="s">
        <v>865</v>
      </c>
      <c r="C210" s="119" t="s">
        <v>838</v>
      </c>
      <c r="D210" s="115" t="s">
        <v>20</v>
      </c>
      <c r="E210" s="88" t="s">
        <v>20</v>
      </c>
      <c r="F210" s="329" t="str">
        <f>D210</f>
        <v>-</v>
      </c>
      <c r="G210" s="206"/>
      <c r="H210" s="206"/>
      <c r="I210" s="237"/>
    </row>
    <row r="211" spans="1:9" ht="15.6" x14ac:dyDescent="0.3">
      <c r="A211" s="117">
        <v>12</v>
      </c>
      <c r="B211" s="358" t="s">
        <v>864</v>
      </c>
      <c r="C211" s="119" t="s">
        <v>839</v>
      </c>
      <c r="D211" s="115" t="s">
        <v>20</v>
      </c>
      <c r="E211" s="88" t="s">
        <v>20</v>
      </c>
      <c r="F211" s="329" t="str">
        <f>D211</f>
        <v>-</v>
      </c>
      <c r="G211" s="206"/>
      <c r="H211" s="206"/>
      <c r="I211" s="237"/>
    </row>
    <row r="212" spans="1:9" ht="15.6" x14ac:dyDescent="0.3">
      <c r="A212" s="117">
        <v>13</v>
      </c>
      <c r="B212" s="358" t="s">
        <v>863</v>
      </c>
      <c r="C212" s="119" t="s">
        <v>840</v>
      </c>
      <c r="D212" s="120">
        <v>400000</v>
      </c>
      <c r="E212" s="88" t="s">
        <v>20</v>
      </c>
      <c r="F212" s="329">
        <v>0</v>
      </c>
      <c r="G212" s="206"/>
      <c r="H212" s="206"/>
      <c r="I212" s="237"/>
    </row>
    <row r="213" spans="1:9" ht="15.6" x14ac:dyDescent="0.3">
      <c r="A213" s="117">
        <v>14</v>
      </c>
      <c r="B213" s="358" t="s">
        <v>862</v>
      </c>
      <c r="C213" s="119" t="s">
        <v>841</v>
      </c>
      <c r="D213" s="115" t="s">
        <v>20</v>
      </c>
      <c r="E213" s="88" t="s">
        <v>20</v>
      </c>
      <c r="F213" s="329" t="str">
        <f>D213</f>
        <v>-</v>
      </c>
      <c r="G213" s="206"/>
      <c r="H213" s="206"/>
      <c r="I213" s="237"/>
    </row>
    <row r="214" spans="1:9" ht="15.6" x14ac:dyDescent="0.3">
      <c r="A214" s="117">
        <v>15</v>
      </c>
      <c r="B214" s="358" t="s">
        <v>861</v>
      </c>
      <c r="C214" s="119" t="s">
        <v>842</v>
      </c>
      <c r="D214" s="120">
        <v>300000</v>
      </c>
      <c r="E214" s="88" t="s">
        <v>20</v>
      </c>
      <c r="F214" s="329">
        <v>0</v>
      </c>
      <c r="G214" s="206"/>
      <c r="H214" s="206"/>
      <c r="I214" s="237"/>
    </row>
    <row r="215" spans="1:9" ht="15.6" x14ac:dyDescent="0.3">
      <c r="A215" s="117">
        <v>16</v>
      </c>
      <c r="B215" s="358" t="s">
        <v>860</v>
      </c>
      <c r="C215" s="119" t="s">
        <v>843</v>
      </c>
      <c r="D215" s="120">
        <v>200000</v>
      </c>
      <c r="E215" s="123">
        <v>160000</v>
      </c>
      <c r="F215" s="329">
        <v>0</v>
      </c>
      <c r="G215" s="206"/>
      <c r="H215" s="206"/>
      <c r="I215" s="237"/>
    </row>
    <row r="216" spans="1:9" ht="15.6" x14ac:dyDescent="0.3">
      <c r="A216" s="117">
        <v>17</v>
      </c>
      <c r="B216" s="358" t="s">
        <v>859</v>
      </c>
      <c r="C216" s="119" t="s">
        <v>844</v>
      </c>
      <c r="D216" s="120">
        <v>300000</v>
      </c>
      <c r="E216" s="123">
        <v>228571.43</v>
      </c>
      <c r="F216" s="329">
        <v>0</v>
      </c>
      <c r="G216" s="206"/>
      <c r="H216" s="206"/>
      <c r="I216" s="237"/>
    </row>
    <row r="217" spans="1:9" ht="15.6" x14ac:dyDescent="0.3">
      <c r="A217" s="117">
        <v>18</v>
      </c>
      <c r="B217" s="358" t="s">
        <v>858</v>
      </c>
      <c r="C217" s="119" t="s">
        <v>845</v>
      </c>
      <c r="D217" s="115" t="s">
        <v>20</v>
      </c>
      <c r="E217" s="88" t="s">
        <v>20</v>
      </c>
      <c r="F217" s="329" t="str">
        <f>D217</f>
        <v>-</v>
      </c>
      <c r="G217" s="206"/>
      <c r="H217" s="206"/>
      <c r="I217" s="237"/>
    </row>
    <row r="218" spans="1:9" ht="15.6" x14ac:dyDescent="0.3">
      <c r="A218" s="117">
        <v>19</v>
      </c>
      <c r="B218" s="358" t="s">
        <v>857</v>
      </c>
      <c r="C218" s="119" t="s">
        <v>846</v>
      </c>
      <c r="D218" s="120">
        <v>25000000</v>
      </c>
      <c r="E218" s="123">
        <v>2750000</v>
      </c>
      <c r="F218" s="329">
        <v>5000000</v>
      </c>
      <c r="G218" s="206"/>
      <c r="H218" s="206"/>
      <c r="I218" s="237"/>
    </row>
    <row r="219" spans="1:9" ht="15.6" x14ac:dyDescent="0.3">
      <c r="A219" s="117">
        <v>20</v>
      </c>
      <c r="B219" s="358" t="s">
        <v>856</v>
      </c>
      <c r="C219" s="119" t="s">
        <v>847</v>
      </c>
      <c r="D219" s="120">
        <v>500000</v>
      </c>
      <c r="E219" s="88" t="s">
        <v>20</v>
      </c>
      <c r="F219" s="329">
        <f>D219</f>
        <v>500000</v>
      </c>
      <c r="G219" s="206"/>
      <c r="H219" s="206"/>
      <c r="I219" s="237"/>
    </row>
    <row r="220" spans="1:9" ht="15.6" x14ac:dyDescent="0.3">
      <c r="A220" s="117">
        <v>21</v>
      </c>
      <c r="B220" s="358" t="s">
        <v>855</v>
      </c>
      <c r="C220" s="119" t="s">
        <v>848</v>
      </c>
      <c r="D220" s="120">
        <v>3000000</v>
      </c>
      <c r="E220" s="123">
        <v>1770000</v>
      </c>
      <c r="F220" s="329">
        <f>D220</f>
        <v>3000000</v>
      </c>
      <c r="G220" s="206"/>
      <c r="H220" s="206"/>
      <c r="I220" s="237"/>
    </row>
    <row r="221" spans="1:9" ht="15.6" x14ac:dyDescent="0.3">
      <c r="A221" s="117">
        <v>22</v>
      </c>
      <c r="B221" s="358" t="s">
        <v>854</v>
      </c>
      <c r="C221" s="119" t="s">
        <v>849</v>
      </c>
      <c r="D221" s="120">
        <v>1000000</v>
      </c>
      <c r="E221" s="88" t="s">
        <v>20</v>
      </c>
      <c r="F221" s="329">
        <f>D221</f>
        <v>1000000</v>
      </c>
      <c r="G221" s="206"/>
      <c r="H221" s="206"/>
      <c r="I221" s="237"/>
    </row>
    <row r="222" spans="1:9" ht="15.6" x14ac:dyDescent="0.3">
      <c r="A222" s="117">
        <v>23</v>
      </c>
      <c r="B222" s="358" t="s">
        <v>853</v>
      </c>
      <c r="C222" s="119" t="s">
        <v>850</v>
      </c>
      <c r="D222" s="120">
        <v>3500000</v>
      </c>
      <c r="E222" s="88" t="s">
        <v>20</v>
      </c>
      <c r="F222" s="329">
        <f>D222</f>
        <v>3500000</v>
      </c>
      <c r="G222" s="206"/>
      <c r="H222" s="206"/>
      <c r="I222" s="237"/>
    </row>
    <row r="223" spans="1:9" ht="15.6" x14ac:dyDescent="0.3">
      <c r="A223" s="117">
        <v>24</v>
      </c>
      <c r="B223" s="358" t="s">
        <v>852</v>
      </c>
      <c r="C223" s="119" t="s">
        <v>851</v>
      </c>
      <c r="D223" s="120">
        <v>2000000</v>
      </c>
      <c r="E223" s="88" t="s">
        <v>20</v>
      </c>
      <c r="F223" s="329">
        <f>D223</f>
        <v>2000000</v>
      </c>
      <c r="G223" s="206"/>
      <c r="H223" s="206"/>
      <c r="I223" s="237"/>
    </row>
    <row r="224" spans="1:9" ht="15.6" x14ac:dyDescent="0.3">
      <c r="A224" s="607" t="s">
        <v>827</v>
      </c>
      <c r="B224" s="607"/>
      <c r="C224" s="607"/>
      <c r="D224" s="98">
        <f>SUM(D200:D223)</f>
        <v>60000000</v>
      </c>
      <c r="E224" s="103">
        <v>5137142.8600000003</v>
      </c>
      <c r="F224" s="330">
        <f>SUM(F200:F223)</f>
        <v>25000000</v>
      </c>
      <c r="G224" s="148"/>
      <c r="H224" s="148"/>
      <c r="I224" s="237"/>
    </row>
    <row r="225" spans="1:9" ht="15.6" x14ac:dyDescent="0.3">
      <c r="A225" s="281">
        <v>2</v>
      </c>
      <c r="B225" s="363" t="s">
        <v>2060</v>
      </c>
      <c r="C225" s="153"/>
      <c r="D225" s="83"/>
      <c r="E225" s="83"/>
      <c r="F225" s="328"/>
      <c r="G225" s="255"/>
      <c r="H225" s="255"/>
      <c r="I225" s="237"/>
    </row>
    <row r="226" spans="1:9" ht="46.8" x14ac:dyDescent="0.3">
      <c r="A226" s="117">
        <v>1</v>
      </c>
      <c r="B226" s="358" t="s">
        <v>2075</v>
      </c>
      <c r="C226" s="119" t="s">
        <v>2061</v>
      </c>
      <c r="D226" s="120">
        <v>30000000</v>
      </c>
      <c r="E226" s="88" t="s">
        <v>20</v>
      </c>
      <c r="F226" s="329">
        <f t="shared" ref="F226:F236" si="8">D226</f>
        <v>30000000</v>
      </c>
      <c r="G226" s="206"/>
      <c r="H226" s="206"/>
      <c r="I226" s="237"/>
    </row>
    <row r="227" spans="1:9" ht="15.6" x14ac:dyDescent="0.3">
      <c r="A227" s="117">
        <v>2</v>
      </c>
      <c r="B227" s="358" t="s">
        <v>2076</v>
      </c>
      <c r="C227" s="119" t="s">
        <v>2062</v>
      </c>
      <c r="D227" s="120">
        <v>15000000</v>
      </c>
      <c r="E227" s="123">
        <v>2000000</v>
      </c>
      <c r="F227" s="329">
        <f t="shared" si="8"/>
        <v>15000000</v>
      </c>
      <c r="G227" s="206"/>
      <c r="H227" s="206"/>
      <c r="I227" s="237"/>
    </row>
    <row r="228" spans="1:9" ht="15.6" x14ac:dyDescent="0.3">
      <c r="A228" s="117">
        <v>3</v>
      </c>
      <c r="B228" s="358" t="s">
        <v>2077</v>
      </c>
      <c r="C228" s="119" t="s">
        <v>2063</v>
      </c>
      <c r="D228" s="120">
        <v>15000000</v>
      </c>
      <c r="E228" s="88" t="s">
        <v>20</v>
      </c>
      <c r="F228" s="329">
        <f t="shared" si="8"/>
        <v>15000000</v>
      </c>
      <c r="G228" s="206"/>
      <c r="H228" s="206"/>
      <c r="I228" s="237"/>
    </row>
    <row r="229" spans="1:9" ht="31.2" x14ac:dyDescent="0.3">
      <c r="A229" s="117">
        <v>4</v>
      </c>
      <c r="B229" s="358" t="s">
        <v>2078</v>
      </c>
      <c r="C229" s="119" t="s">
        <v>2064</v>
      </c>
      <c r="D229" s="120">
        <v>20000000</v>
      </c>
      <c r="E229" s="88" t="s">
        <v>20</v>
      </c>
      <c r="F229" s="329">
        <f t="shared" si="8"/>
        <v>20000000</v>
      </c>
      <c r="G229" s="206"/>
      <c r="H229" s="206"/>
      <c r="I229" s="237"/>
    </row>
    <row r="230" spans="1:9" ht="31.2" x14ac:dyDescent="0.3">
      <c r="A230" s="117">
        <v>5</v>
      </c>
      <c r="B230" s="358" t="s">
        <v>2079</v>
      </c>
      <c r="C230" s="119" t="s">
        <v>2065</v>
      </c>
      <c r="D230" s="120">
        <v>15000000</v>
      </c>
      <c r="E230" s="88" t="s">
        <v>20</v>
      </c>
      <c r="F230" s="329">
        <f t="shared" si="8"/>
        <v>15000000</v>
      </c>
      <c r="G230" s="206"/>
      <c r="H230" s="206"/>
      <c r="I230" s="237"/>
    </row>
    <row r="231" spans="1:9" ht="31.2" x14ac:dyDescent="0.3">
      <c r="A231" s="117">
        <v>6</v>
      </c>
      <c r="B231" s="358" t="s">
        <v>2080</v>
      </c>
      <c r="C231" s="119" t="s">
        <v>2066</v>
      </c>
      <c r="D231" s="120">
        <v>20000000</v>
      </c>
      <c r="E231" s="88" t="s">
        <v>20</v>
      </c>
      <c r="F231" s="329">
        <f t="shared" si="8"/>
        <v>20000000</v>
      </c>
      <c r="G231" s="206"/>
      <c r="H231" s="206"/>
      <c r="I231" s="237"/>
    </row>
    <row r="232" spans="1:9" ht="31.2" x14ac:dyDescent="0.3">
      <c r="A232" s="117">
        <v>7</v>
      </c>
      <c r="B232" s="358" t="s">
        <v>2081</v>
      </c>
      <c r="C232" s="119" t="s">
        <v>2067</v>
      </c>
      <c r="D232" s="120">
        <v>20000000</v>
      </c>
      <c r="E232" s="88" t="s">
        <v>20</v>
      </c>
      <c r="F232" s="329">
        <f t="shared" si="8"/>
        <v>20000000</v>
      </c>
      <c r="G232" s="206"/>
      <c r="H232" s="206"/>
      <c r="I232" s="237"/>
    </row>
    <row r="233" spans="1:9" ht="31.2" x14ac:dyDescent="0.3">
      <c r="A233" s="117">
        <v>8</v>
      </c>
      <c r="B233" s="358" t="s">
        <v>2082</v>
      </c>
      <c r="C233" s="119" t="s">
        <v>2068</v>
      </c>
      <c r="D233" s="120">
        <v>30000000</v>
      </c>
      <c r="E233" s="88" t="s">
        <v>20</v>
      </c>
      <c r="F233" s="329">
        <f t="shared" si="8"/>
        <v>30000000</v>
      </c>
      <c r="G233" s="206"/>
      <c r="H233" s="206"/>
      <c r="I233" s="237"/>
    </row>
    <row r="234" spans="1:9" ht="31.2" x14ac:dyDescent="0.3">
      <c r="A234" s="117">
        <v>9</v>
      </c>
      <c r="B234" s="358" t="s">
        <v>2083</v>
      </c>
      <c r="C234" s="119" t="s">
        <v>2069</v>
      </c>
      <c r="D234" s="120">
        <v>200000000</v>
      </c>
      <c r="E234" s="88" t="s">
        <v>20</v>
      </c>
      <c r="F234" s="329">
        <f t="shared" si="8"/>
        <v>200000000</v>
      </c>
      <c r="G234" s="206"/>
      <c r="H234" s="206"/>
      <c r="I234" s="237"/>
    </row>
    <row r="235" spans="1:9" ht="15.6" x14ac:dyDescent="0.3">
      <c r="A235" s="117">
        <v>10</v>
      </c>
      <c r="B235" s="358" t="s">
        <v>2084</v>
      </c>
      <c r="C235" s="119" t="s">
        <v>2070</v>
      </c>
      <c r="D235" s="120">
        <v>40000000</v>
      </c>
      <c r="E235" s="88" t="s">
        <v>20</v>
      </c>
      <c r="F235" s="329">
        <f t="shared" si="8"/>
        <v>40000000</v>
      </c>
      <c r="G235" s="206"/>
      <c r="H235" s="206"/>
      <c r="I235" s="237"/>
    </row>
    <row r="236" spans="1:9" ht="15.6" x14ac:dyDescent="0.3">
      <c r="A236" s="117">
        <v>11</v>
      </c>
      <c r="B236" s="358" t="s">
        <v>2085</v>
      </c>
      <c r="C236" s="119" t="s">
        <v>2071</v>
      </c>
      <c r="D236" s="120">
        <v>30000000</v>
      </c>
      <c r="E236" s="88" t="s">
        <v>20</v>
      </c>
      <c r="F236" s="329">
        <f t="shared" si="8"/>
        <v>30000000</v>
      </c>
      <c r="G236" s="206"/>
      <c r="H236" s="206"/>
      <c r="I236" s="237"/>
    </row>
    <row r="237" spans="1:9" ht="15.6" x14ac:dyDescent="0.3">
      <c r="A237" s="117">
        <v>12</v>
      </c>
      <c r="B237" s="358" t="s">
        <v>2086</v>
      </c>
      <c r="C237" s="119" t="s">
        <v>2072</v>
      </c>
      <c r="D237" s="120">
        <v>685000000</v>
      </c>
      <c r="E237" s="123">
        <v>38400000</v>
      </c>
      <c r="F237" s="329">
        <v>500000000</v>
      </c>
      <c r="G237" s="206"/>
      <c r="H237" s="206"/>
      <c r="I237" s="237"/>
    </row>
    <row r="238" spans="1:9" ht="15.6" x14ac:dyDescent="0.3">
      <c r="A238" s="117">
        <v>13</v>
      </c>
      <c r="B238" s="358" t="s">
        <v>2087</v>
      </c>
      <c r="C238" s="119" t="s">
        <v>2073</v>
      </c>
      <c r="D238" s="120">
        <v>20000000</v>
      </c>
      <c r="E238" s="88" t="s">
        <v>20</v>
      </c>
      <c r="F238" s="329">
        <f>D238</f>
        <v>20000000</v>
      </c>
      <c r="G238" s="206"/>
      <c r="H238" s="206"/>
      <c r="I238" s="237"/>
    </row>
    <row r="239" spans="1:9" ht="15.6" x14ac:dyDescent="0.3">
      <c r="A239" s="117">
        <v>14</v>
      </c>
      <c r="B239" s="358" t="s">
        <v>2088</v>
      </c>
      <c r="C239" s="119" t="s">
        <v>2074</v>
      </c>
      <c r="D239" s="120">
        <v>60000000</v>
      </c>
      <c r="E239" s="88" t="s">
        <v>20</v>
      </c>
      <c r="F239" s="329">
        <f>D239</f>
        <v>60000000</v>
      </c>
      <c r="G239" s="206"/>
      <c r="H239" s="206"/>
      <c r="I239" s="237"/>
    </row>
    <row r="240" spans="1:9" ht="15.6" x14ac:dyDescent="0.3">
      <c r="A240" s="607" t="s">
        <v>2089</v>
      </c>
      <c r="B240" s="607"/>
      <c r="C240" s="607"/>
      <c r="D240" s="98">
        <f>SUM(D226:D239)</f>
        <v>1200000000</v>
      </c>
      <c r="E240" s="103">
        <v>40400000</v>
      </c>
      <c r="F240" s="330">
        <f>SUM(F226:F239)</f>
        <v>1015000000</v>
      </c>
      <c r="G240" s="148"/>
      <c r="H240" s="148"/>
      <c r="I240" s="237"/>
    </row>
    <row r="241" spans="1:9" ht="15.6" x14ac:dyDescent="0.3">
      <c r="A241" s="281">
        <v>4</v>
      </c>
      <c r="B241" s="363" t="s">
        <v>676</v>
      </c>
      <c r="C241" s="153"/>
      <c r="D241" s="83"/>
      <c r="E241" s="83"/>
      <c r="F241" s="328"/>
      <c r="G241" s="255"/>
      <c r="H241" s="255"/>
      <c r="I241" s="237"/>
    </row>
    <row r="242" spans="1:9" ht="31.2" x14ac:dyDescent="0.3">
      <c r="A242" s="117">
        <v>1</v>
      </c>
      <c r="B242" s="358" t="s">
        <v>694</v>
      </c>
      <c r="C242" s="119" t="s">
        <v>677</v>
      </c>
      <c r="D242" s="120">
        <v>1000000</v>
      </c>
      <c r="E242" s="88" t="s">
        <v>20</v>
      </c>
      <c r="F242" s="329">
        <f t="shared" ref="F242:F247" si="9">D242</f>
        <v>1000000</v>
      </c>
      <c r="G242" s="206"/>
      <c r="H242" s="206"/>
      <c r="I242" s="237"/>
    </row>
    <row r="243" spans="1:9" ht="31.2" x14ac:dyDescent="0.3">
      <c r="A243" s="117">
        <v>2</v>
      </c>
      <c r="B243" s="358" t="s">
        <v>695</v>
      </c>
      <c r="C243" s="119" t="s">
        <v>678</v>
      </c>
      <c r="D243" s="120">
        <v>3500000</v>
      </c>
      <c r="E243" s="88" t="s">
        <v>20</v>
      </c>
      <c r="F243" s="329">
        <f t="shared" si="9"/>
        <v>3500000</v>
      </c>
      <c r="G243" s="206"/>
      <c r="H243" s="206"/>
      <c r="I243" s="237"/>
    </row>
    <row r="244" spans="1:9" ht="15.6" x14ac:dyDescent="0.3">
      <c r="A244" s="117">
        <v>3</v>
      </c>
      <c r="B244" s="358" t="s">
        <v>696</v>
      </c>
      <c r="C244" s="119" t="s">
        <v>679</v>
      </c>
      <c r="D244" s="120">
        <v>1500000</v>
      </c>
      <c r="E244" s="88" t="s">
        <v>20</v>
      </c>
      <c r="F244" s="329">
        <f t="shared" si="9"/>
        <v>1500000</v>
      </c>
      <c r="G244" s="206"/>
      <c r="H244" s="206"/>
      <c r="I244" s="237"/>
    </row>
    <row r="245" spans="1:9" ht="31.2" x14ac:dyDescent="0.3">
      <c r="A245" s="117">
        <v>4</v>
      </c>
      <c r="B245" s="358" t="s">
        <v>697</v>
      </c>
      <c r="C245" s="119" t="s">
        <v>680</v>
      </c>
      <c r="D245" s="115" t="s">
        <v>20</v>
      </c>
      <c r="E245" s="88" t="s">
        <v>20</v>
      </c>
      <c r="F245" s="329" t="str">
        <f t="shared" si="9"/>
        <v>-</v>
      </c>
      <c r="G245" s="206"/>
      <c r="H245" s="206"/>
      <c r="I245" s="237"/>
    </row>
    <row r="246" spans="1:9" ht="15.6" x14ac:dyDescent="0.3">
      <c r="A246" s="117">
        <v>5</v>
      </c>
      <c r="B246" s="358" t="s">
        <v>698</v>
      </c>
      <c r="C246" s="119" t="s">
        <v>681</v>
      </c>
      <c r="D246" s="120">
        <v>2500000</v>
      </c>
      <c r="E246" s="88" t="s">
        <v>20</v>
      </c>
      <c r="F246" s="329">
        <f t="shared" si="9"/>
        <v>2500000</v>
      </c>
      <c r="G246" s="206"/>
      <c r="H246" s="206"/>
      <c r="I246" s="237"/>
    </row>
    <row r="247" spans="1:9" ht="15.6" x14ac:dyDescent="0.3">
      <c r="A247" s="117">
        <v>6</v>
      </c>
      <c r="B247" s="358" t="s">
        <v>699</v>
      </c>
      <c r="C247" s="119" t="s">
        <v>682</v>
      </c>
      <c r="D247" s="120">
        <v>3000000</v>
      </c>
      <c r="E247" s="88" t="s">
        <v>20</v>
      </c>
      <c r="F247" s="329">
        <f t="shared" si="9"/>
        <v>3000000</v>
      </c>
      <c r="G247" s="206"/>
      <c r="H247" s="206"/>
      <c r="I247" s="237"/>
    </row>
    <row r="248" spans="1:9" ht="15.6" x14ac:dyDescent="0.3">
      <c r="A248" s="117">
        <v>7</v>
      </c>
      <c r="B248" s="358" t="s">
        <v>700</v>
      </c>
      <c r="C248" s="119" t="s">
        <v>683</v>
      </c>
      <c r="D248" s="120">
        <v>1000000000</v>
      </c>
      <c r="E248" s="123">
        <v>40000000</v>
      </c>
      <c r="F248" s="333">
        <v>800000000</v>
      </c>
      <c r="G248" s="258"/>
      <c r="H248" s="258"/>
      <c r="I248" s="237"/>
    </row>
    <row r="249" spans="1:9" ht="15.6" x14ac:dyDescent="0.3">
      <c r="A249" s="117">
        <v>8</v>
      </c>
      <c r="B249" s="358" t="s">
        <v>701</v>
      </c>
      <c r="C249" s="119" t="s">
        <v>684</v>
      </c>
      <c r="D249" s="115" t="s">
        <v>20</v>
      </c>
      <c r="E249" s="88" t="s">
        <v>20</v>
      </c>
      <c r="F249" s="329" t="str">
        <f>D249</f>
        <v>-</v>
      </c>
      <c r="G249" s="206"/>
      <c r="H249" s="206"/>
      <c r="I249" s="237"/>
    </row>
    <row r="250" spans="1:9" ht="15.6" x14ac:dyDescent="0.3">
      <c r="A250" s="117">
        <v>9</v>
      </c>
      <c r="B250" s="358" t="s">
        <v>702</v>
      </c>
      <c r="C250" s="119" t="s">
        <v>685</v>
      </c>
      <c r="D250" s="120">
        <v>1800000</v>
      </c>
      <c r="E250" s="88" t="s">
        <v>20</v>
      </c>
      <c r="F250" s="329">
        <f>D250</f>
        <v>1800000</v>
      </c>
      <c r="G250" s="206"/>
      <c r="H250" s="206"/>
      <c r="I250" s="237"/>
    </row>
    <row r="251" spans="1:9" ht="15.6" x14ac:dyDescent="0.3">
      <c r="A251" s="117">
        <v>10</v>
      </c>
      <c r="B251" s="358" t="s">
        <v>703</v>
      </c>
      <c r="C251" s="119" t="s">
        <v>686</v>
      </c>
      <c r="D251" s="120">
        <v>3000000</v>
      </c>
      <c r="E251" s="88" t="s">
        <v>20</v>
      </c>
      <c r="F251" s="329">
        <f>D251</f>
        <v>3000000</v>
      </c>
      <c r="G251" s="206"/>
      <c r="H251" s="206"/>
      <c r="I251" s="237"/>
    </row>
    <row r="252" spans="1:9" ht="15.6" x14ac:dyDescent="0.3">
      <c r="A252" s="117">
        <v>11</v>
      </c>
      <c r="B252" s="358" t="s">
        <v>704</v>
      </c>
      <c r="C252" s="119" t="s">
        <v>687</v>
      </c>
      <c r="D252" s="120">
        <v>600000</v>
      </c>
      <c r="E252" s="88" t="s">
        <v>20</v>
      </c>
      <c r="F252" s="329">
        <f>D252</f>
        <v>600000</v>
      </c>
      <c r="G252" s="206"/>
      <c r="H252" s="206"/>
      <c r="I252" s="237"/>
    </row>
    <row r="253" spans="1:9" ht="15.6" x14ac:dyDescent="0.3">
      <c r="A253" s="117">
        <v>12</v>
      </c>
      <c r="B253" s="358" t="s">
        <v>705</v>
      </c>
      <c r="C253" s="119" t="s">
        <v>688</v>
      </c>
      <c r="D253" s="120">
        <v>250000</v>
      </c>
      <c r="E253" s="88" t="s">
        <v>20</v>
      </c>
      <c r="F253" s="329">
        <v>0</v>
      </c>
      <c r="G253" s="206"/>
      <c r="H253" s="206"/>
      <c r="I253" s="237"/>
    </row>
    <row r="254" spans="1:9" ht="31.2" x14ac:dyDescent="0.3">
      <c r="A254" s="117">
        <v>13</v>
      </c>
      <c r="B254" s="358" t="s">
        <v>706</v>
      </c>
      <c r="C254" s="119" t="s">
        <v>689</v>
      </c>
      <c r="D254" s="120">
        <v>2000000</v>
      </c>
      <c r="E254" s="88" t="s">
        <v>20</v>
      </c>
      <c r="F254" s="329">
        <v>0</v>
      </c>
      <c r="G254" s="206"/>
      <c r="H254" s="206"/>
      <c r="I254" s="237"/>
    </row>
    <row r="255" spans="1:9" ht="31.2" x14ac:dyDescent="0.3">
      <c r="A255" s="117">
        <v>14</v>
      </c>
      <c r="B255" s="358" t="s">
        <v>707</v>
      </c>
      <c r="C255" s="119" t="s">
        <v>690</v>
      </c>
      <c r="D255" s="120">
        <v>280000</v>
      </c>
      <c r="E255" s="88" t="s">
        <v>20</v>
      </c>
      <c r="F255" s="329">
        <v>0</v>
      </c>
      <c r="G255" s="206"/>
      <c r="H255" s="206"/>
      <c r="I255" s="237"/>
    </row>
    <row r="256" spans="1:9" ht="15.6" x14ac:dyDescent="0.3">
      <c r="A256" s="117">
        <v>15</v>
      </c>
      <c r="B256" s="358" t="s">
        <v>708</v>
      </c>
      <c r="C256" s="119" t="s">
        <v>691</v>
      </c>
      <c r="D256" s="120">
        <v>330000</v>
      </c>
      <c r="E256" s="88" t="s">
        <v>20</v>
      </c>
      <c r="F256" s="329">
        <v>0</v>
      </c>
      <c r="G256" s="206"/>
      <c r="H256" s="206"/>
      <c r="I256" s="237"/>
    </row>
    <row r="257" spans="1:9" ht="31.2" x14ac:dyDescent="0.3">
      <c r="A257" s="117">
        <v>16</v>
      </c>
      <c r="B257" s="358" t="s">
        <v>709</v>
      </c>
      <c r="C257" s="119" t="s">
        <v>692</v>
      </c>
      <c r="D257" s="120">
        <v>240000</v>
      </c>
      <c r="E257" s="88" t="s">
        <v>20</v>
      </c>
      <c r="F257" s="329">
        <v>0</v>
      </c>
      <c r="G257" s="206"/>
      <c r="H257" s="206"/>
      <c r="I257" s="237"/>
    </row>
    <row r="258" spans="1:9" ht="15.6" x14ac:dyDescent="0.3">
      <c r="A258" s="607" t="s">
        <v>693</v>
      </c>
      <c r="B258" s="607"/>
      <c r="C258" s="607"/>
      <c r="D258" s="98">
        <f>SUM(D242:D257)</f>
        <v>1020000000</v>
      </c>
      <c r="E258" s="103">
        <v>40000000</v>
      </c>
      <c r="F258" s="330">
        <f>SUM(F242:F257)</f>
        <v>816900000</v>
      </c>
      <c r="G258" s="148"/>
      <c r="H258" s="148"/>
      <c r="I258" s="237"/>
    </row>
    <row r="259" spans="1:9" ht="15.6" x14ac:dyDescent="0.3">
      <c r="A259" s="281">
        <v>5</v>
      </c>
      <c r="B259" s="363" t="s">
        <v>356</v>
      </c>
      <c r="C259" s="153"/>
      <c r="D259" s="83"/>
      <c r="E259" s="83"/>
      <c r="F259" s="328"/>
      <c r="G259" s="255"/>
      <c r="H259" s="255"/>
      <c r="I259" s="237"/>
    </row>
    <row r="260" spans="1:9" ht="0.6" customHeight="1" x14ac:dyDescent="0.3">
      <c r="A260" s="117">
        <v>1</v>
      </c>
      <c r="B260" s="358" t="s">
        <v>366</v>
      </c>
      <c r="C260" s="119" t="s">
        <v>360</v>
      </c>
      <c r="D260" s="122">
        <v>0</v>
      </c>
      <c r="E260" s="88" t="s">
        <v>20</v>
      </c>
      <c r="F260" s="329">
        <f>D260</f>
        <v>0</v>
      </c>
      <c r="G260" s="206"/>
      <c r="H260" s="206"/>
      <c r="I260" s="237"/>
    </row>
    <row r="261" spans="1:9" ht="46.8" x14ac:dyDescent="0.3">
      <c r="A261" s="117">
        <v>1</v>
      </c>
      <c r="B261" s="358" t="s">
        <v>367</v>
      </c>
      <c r="C261" s="119" t="s">
        <v>361</v>
      </c>
      <c r="D261" s="120">
        <v>500000</v>
      </c>
      <c r="E261" s="88" t="s">
        <v>20</v>
      </c>
      <c r="F261" s="329">
        <f>D261</f>
        <v>500000</v>
      </c>
      <c r="G261" s="206"/>
      <c r="H261" s="206"/>
      <c r="I261" s="237"/>
    </row>
    <row r="262" spans="1:9" ht="31.2" x14ac:dyDescent="0.3">
      <c r="A262" s="117">
        <v>2</v>
      </c>
      <c r="B262" s="358" t="s">
        <v>368</v>
      </c>
      <c r="C262" s="119" t="s">
        <v>362</v>
      </c>
      <c r="D262" s="120">
        <v>500000</v>
      </c>
      <c r="E262" s="88" t="s">
        <v>20</v>
      </c>
      <c r="F262" s="329">
        <f>D262</f>
        <v>500000</v>
      </c>
      <c r="G262" s="206"/>
      <c r="H262" s="206"/>
      <c r="I262" s="237"/>
    </row>
    <row r="263" spans="1:9" ht="15.6" x14ac:dyDescent="0.3">
      <c r="A263" s="117">
        <v>3</v>
      </c>
      <c r="B263" s="358" t="s">
        <v>369</v>
      </c>
      <c r="C263" s="119" t="s">
        <v>363</v>
      </c>
      <c r="D263" s="120">
        <v>2000000</v>
      </c>
      <c r="E263" s="88" t="s">
        <v>20</v>
      </c>
      <c r="F263" s="329">
        <v>0</v>
      </c>
      <c r="G263" s="206"/>
      <c r="H263" s="206"/>
      <c r="I263" s="237"/>
    </row>
    <row r="264" spans="1:9" ht="15.6" x14ac:dyDescent="0.3">
      <c r="A264" s="117">
        <v>4</v>
      </c>
      <c r="B264" s="358" t="s">
        <v>370</v>
      </c>
      <c r="C264" s="119" t="s">
        <v>364</v>
      </c>
      <c r="D264" s="120">
        <v>2000000</v>
      </c>
      <c r="E264" s="88" t="s">
        <v>20</v>
      </c>
      <c r="F264" s="329">
        <v>1000000</v>
      </c>
      <c r="G264" s="206"/>
      <c r="H264" s="206"/>
      <c r="I264" s="237"/>
    </row>
    <row r="265" spans="1:9" ht="15.6" x14ac:dyDescent="0.3">
      <c r="A265" s="607" t="s">
        <v>359</v>
      </c>
      <c r="B265" s="607"/>
      <c r="C265" s="607"/>
      <c r="D265" s="98">
        <f>SUM(D260:D264)</f>
        <v>5000000</v>
      </c>
      <c r="E265" s="98">
        <f>SUM(E260:E264)</f>
        <v>0</v>
      </c>
      <c r="F265" s="330">
        <f>SUM(F260:F264)</f>
        <v>2000000</v>
      </c>
      <c r="G265" s="148"/>
      <c r="H265" s="148"/>
      <c r="I265" s="237"/>
    </row>
    <row r="266" spans="1:9" ht="15.6" x14ac:dyDescent="0.3">
      <c r="A266" s="607" t="s">
        <v>3417</v>
      </c>
      <c r="B266" s="607"/>
      <c r="C266" s="607"/>
      <c r="D266" s="98">
        <f>D265+D258+D240+D224+D198</f>
        <v>3345000000</v>
      </c>
      <c r="E266" s="98">
        <f>E265+E258+E240+E224+E198</f>
        <v>138304891.13999999</v>
      </c>
      <c r="F266" s="330">
        <f>F265+F258+F240+F224+F198</f>
        <v>2723900000</v>
      </c>
      <c r="G266" s="148"/>
      <c r="H266" s="148"/>
      <c r="I266" s="237"/>
    </row>
    <row r="267" spans="1:9" ht="15.6" x14ac:dyDescent="0.3">
      <c r="A267" s="680" t="s">
        <v>3418</v>
      </c>
      <c r="B267" s="680"/>
      <c r="C267" s="680"/>
      <c r="D267" s="680"/>
      <c r="E267" s="680"/>
      <c r="F267" s="704"/>
      <c r="G267" s="286"/>
      <c r="H267" s="286"/>
      <c r="I267" s="237"/>
    </row>
    <row r="268" spans="1:9" ht="15.6" x14ac:dyDescent="0.3">
      <c r="A268" s="280">
        <v>1</v>
      </c>
      <c r="B268" s="364" t="s">
        <v>941</v>
      </c>
      <c r="C268" s="152"/>
      <c r="D268" s="110"/>
      <c r="E268" s="110"/>
      <c r="F268" s="334"/>
      <c r="G268" s="259"/>
      <c r="H268" s="259"/>
      <c r="I268" s="237"/>
    </row>
    <row r="269" spans="1:9" ht="31.2" x14ac:dyDescent="0.3">
      <c r="A269" s="117">
        <v>1</v>
      </c>
      <c r="B269" s="358" t="s">
        <v>1004</v>
      </c>
      <c r="C269" s="119" t="s">
        <v>957</v>
      </c>
      <c r="D269" s="120">
        <v>20000000</v>
      </c>
      <c r="E269" s="88" t="s">
        <v>20</v>
      </c>
      <c r="F269" s="329">
        <f>D269</f>
        <v>20000000</v>
      </c>
      <c r="G269" s="206"/>
      <c r="H269" s="206"/>
      <c r="I269" s="237"/>
    </row>
    <row r="270" spans="1:9" ht="31.2" x14ac:dyDescent="0.3">
      <c r="A270" s="117">
        <v>2</v>
      </c>
      <c r="B270" s="358" t="s">
        <v>1005</v>
      </c>
      <c r="C270" s="119" t="s">
        <v>958</v>
      </c>
      <c r="D270" s="120">
        <v>30000000</v>
      </c>
      <c r="E270" s="88" t="s">
        <v>20</v>
      </c>
      <c r="F270" s="329">
        <f>D270</f>
        <v>30000000</v>
      </c>
      <c r="G270" s="206"/>
      <c r="H270" s="206"/>
      <c r="I270" s="237"/>
    </row>
    <row r="271" spans="1:9" ht="31.2" x14ac:dyDescent="0.3">
      <c r="A271" s="117">
        <v>3</v>
      </c>
      <c r="B271" s="358" t="s">
        <v>1006</v>
      </c>
      <c r="C271" s="119" t="s">
        <v>959</v>
      </c>
      <c r="D271" s="120">
        <v>20000000</v>
      </c>
      <c r="E271" s="88" t="s">
        <v>20</v>
      </c>
      <c r="F271" s="329">
        <f>D271</f>
        <v>20000000</v>
      </c>
      <c r="G271" s="206"/>
      <c r="H271" s="206"/>
      <c r="I271" s="237"/>
    </row>
    <row r="272" spans="1:9" ht="31.2" x14ac:dyDescent="0.3">
      <c r="A272" s="117">
        <v>4</v>
      </c>
      <c r="B272" s="358" t="s">
        <v>1003</v>
      </c>
      <c r="C272" s="119" t="s">
        <v>960</v>
      </c>
      <c r="D272" s="120">
        <v>20000000</v>
      </c>
      <c r="E272" s="88" t="s">
        <v>20</v>
      </c>
      <c r="F272" s="329">
        <f>D272</f>
        <v>20000000</v>
      </c>
      <c r="G272" s="206"/>
      <c r="H272" s="206"/>
      <c r="I272" s="237"/>
    </row>
    <row r="273" spans="1:9" ht="15.6" x14ac:dyDescent="0.3">
      <c r="A273" s="117">
        <v>5</v>
      </c>
      <c r="B273" s="358" t="s">
        <v>1002</v>
      </c>
      <c r="C273" s="119" t="s">
        <v>961</v>
      </c>
      <c r="D273" s="120">
        <v>235000000</v>
      </c>
      <c r="E273" s="88" t="s">
        <v>20</v>
      </c>
      <c r="F273" s="329">
        <v>150000000</v>
      </c>
      <c r="G273" s="206"/>
      <c r="H273" s="206"/>
      <c r="I273" s="237"/>
    </row>
    <row r="274" spans="1:9" ht="15.6" x14ac:dyDescent="0.3">
      <c r="A274" s="117">
        <v>6</v>
      </c>
      <c r="B274" s="358" t="s">
        <v>1001</v>
      </c>
      <c r="C274" s="119" t="s">
        <v>962</v>
      </c>
      <c r="D274" s="120">
        <v>5000000</v>
      </c>
      <c r="E274" s="88" t="s">
        <v>20</v>
      </c>
      <c r="F274" s="329">
        <f>D274</f>
        <v>5000000</v>
      </c>
      <c r="G274" s="206"/>
      <c r="H274" s="206"/>
      <c r="I274" s="237"/>
    </row>
    <row r="275" spans="1:9" ht="15.6" x14ac:dyDescent="0.3">
      <c r="A275" s="117">
        <v>7</v>
      </c>
      <c r="B275" s="358" t="s">
        <v>1000</v>
      </c>
      <c r="C275" s="119" t="s">
        <v>963</v>
      </c>
      <c r="D275" s="120">
        <v>10000000</v>
      </c>
      <c r="E275" s="123">
        <v>700000</v>
      </c>
      <c r="F275" s="329">
        <v>2000000</v>
      </c>
      <c r="G275" s="206"/>
      <c r="H275" s="206"/>
      <c r="I275" s="237"/>
    </row>
    <row r="276" spans="1:9" ht="31.2" x14ac:dyDescent="0.3">
      <c r="A276" s="117">
        <v>8</v>
      </c>
      <c r="B276" s="358" t="s">
        <v>999</v>
      </c>
      <c r="C276" s="119" t="s">
        <v>964</v>
      </c>
      <c r="D276" s="120">
        <v>5000000</v>
      </c>
      <c r="E276" s="88" t="s">
        <v>20</v>
      </c>
      <c r="F276" s="329">
        <f t="shared" ref="F276:F293" si="10">D276</f>
        <v>5000000</v>
      </c>
      <c r="G276" s="206"/>
      <c r="H276" s="206"/>
      <c r="I276" s="237"/>
    </row>
    <row r="277" spans="1:9" ht="31.2" x14ac:dyDescent="0.3">
      <c r="A277" s="117">
        <v>9</v>
      </c>
      <c r="B277" s="358" t="s">
        <v>998</v>
      </c>
      <c r="C277" s="119" t="s">
        <v>965</v>
      </c>
      <c r="D277" s="120">
        <v>2000000</v>
      </c>
      <c r="E277" s="88" t="s">
        <v>20</v>
      </c>
      <c r="F277" s="329">
        <f t="shared" si="10"/>
        <v>2000000</v>
      </c>
      <c r="G277" s="206"/>
      <c r="H277" s="206"/>
      <c r="I277" s="237"/>
    </row>
    <row r="278" spans="1:9" ht="15.6" x14ac:dyDescent="0.3">
      <c r="A278" s="117">
        <v>10</v>
      </c>
      <c r="B278" s="358" t="s">
        <v>997</v>
      </c>
      <c r="C278" s="119" t="s">
        <v>966</v>
      </c>
      <c r="D278" s="120">
        <v>5000000</v>
      </c>
      <c r="E278" s="88" t="s">
        <v>20</v>
      </c>
      <c r="F278" s="329">
        <f t="shared" si="10"/>
        <v>5000000</v>
      </c>
      <c r="G278" s="206"/>
      <c r="H278" s="206"/>
      <c r="I278" s="237"/>
    </row>
    <row r="279" spans="1:9" ht="31.2" x14ac:dyDescent="0.3">
      <c r="A279" s="117">
        <v>11</v>
      </c>
      <c r="B279" s="358" t="s">
        <v>993</v>
      </c>
      <c r="C279" s="119" t="s">
        <v>967</v>
      </c>
      <c r="D279" s="120">
        <v>3000000</v>
      </c>
      <c r="E279" s="88" t="s">
        <v>20</v>
      </c>
      <c r="F279" s="329">
        <f t="shared" si="10"/>
        <v>3000000</v>
      </c>
      <c r="G279" s="206"/>
      <c r="H279" s="206"/>
      <c r="I279" s="237"/>
    </row>
    <row r="280" spans="1:9" ht="31.2" x14ac:dyDescent="0.3">
      <c r="A280" s="117">
        <v>12</v>
      </c>
      <c r="B280" s="358" t="s">
        <v>994</v>
      </c>
      <c r="C280" s="119" t="s">
        <v>968</v>
      </c>
      <c r="D280" s="120">
        <v>15000000</v>
      </c>
      <c r="E280" s="88" t="s">
        <v>20</v>
      </c>
      <c r="F280" s="329">
        <f t="shared" si="10"/>
        <v>15000000</v>
      </c>
      <c r="G280" s="206"/>
      <c r="H280" s="206"/>
      <c r="I280" s="237"/>
    </row>
    <row r="281" spans="1:9" ht="31.2" x14ac:dyDescent="0.3">
      <c r="A281" s="117">
        <v>13</v>
      </c>
      <c r="B281" s="358" t="s">
        <v>995</v>
      </c>
      <c r="C281" s="119" t="s">
        <v>969</v>
      </c>
      <c r="D281" s="120">
        <v>55000000</v>
      </c>
      <c r="E281" s="88" t="s">
        <v>20</v>
      </c>
      <c r="F281" s="329">
        <f t="shared" si="10"/>
        <v>55000000</v>
      </c>
      <c r="G281" s="206"/>
      <c r="H281" s="206"/>
      <c r="I281" s="237"/>
    </row>
    <row r="282" spans="1:9" ht="15.6" x14ac:dyDescent="0.3">
      <c r="A282" s="117">
        <v>14</v>
      </c>
      <c r="B282" s="358" t="s">
        <v>996</v>
      </c>
      <c r="C282" s="119" t="s">
        <v>970</v>
      </c>
      <c r="D282" s="120">
        <v>5000000</v>
      </c>
      <c r="E282" s="123">
        <v>5000000</v>
      </c>
      <c r="F282" s="329">
        <f t="shared" si="10"/>
        <v>5000000</v>
      </c>
      <c r="G282" s="206"/>
      <c r="H282" s="206"/>
      <c r="I282" s="237"/>
    </row>
    <row r="283" spans="1:9" ht="15.6" x14ac:dyDescent="0.3">
      <c r="A283" s="117">
        <v>15</v>
      </c>
      <c r="B283" s="358" t="s">
        <v>992</v>
      </c>
      <c r="C283" s="119" t="s">
        <v>971</v>
      </c>
      <c r="D283" s="120">
        <v>2000000</v>
      </c>
      <c r="E283" s="88" t="s">
        <v>20</v>
      </c>
      <c r="F283" s="329">
        <f t="shared" si="10"/>
        <v>2000000</v>
      </c>
      <c r="G283" s="206"/>
      <c r="H283" s="206"/>
      <c r="I283" s="237"/>
    </row>
    <row r="284" spans="1:9" ht="15.6" x14ac:dyDescent="0.3">
      <c r="A284" s="117">
        <v>16</v>
      </c>
      <c r="B284" s="358" t="s">
        <v>991</v>
      </c>
      <c r="C284" s="119" t="s">
        <v>972</v>
      </c>
      <c r="D284" s="120">
        <v>2000000</v>
      </c>
      <c r="E284" s="88" t="s">
        <v>20</v>
      </c>
      <c r="F284" s="329">
        <f t="shared" si="10"/>
        <v>2000000</v>
      </c>
      <c r="G284" s="206"/>
      <c r="H284" s="206"/>
      <c r="I284" s="237"/>
    </row>
    <row r="285" spans="1:9" ht="31.2" x14ac:dyDescent="0.3">
      <c r="A285" s="117">
        <v>17</v>
      </c>
      <c r="B285" s="358" t="s">
        <v>990</v>
      </c>
      <c r="C285" s="119" t="s">
        <v>973</v>
      </c>
      <c r="D285" s="120">
        <v>5000000</v>
      </c>
      <c r="E285" s="88" t="s">
        <v>20</v>
      </c>
      <c r="F285" s="329">
        <f t="shared" si="10"/>
        <v>5000000</v>
      </c>
      <c r="G285" s="206"/>
      <c r="H285" s="206"/>
      <c r="I285" s="237"/>
    </row>
    <row r="286" spans="1:9" ht="15.6" x14ac:dyDescent="0.3">
      <c r="A286" s="117">
        <v>18</v>
      </c>
      <c r="B286" s="358" t="s">
        <v>989</v>
      </c>
      <c r="C286" s="119" t="s">
        <v>974</v>
      </c>
      <c r="D286" s="120">
        <v>50000000</v>
      </c>
      <c r="E286" s="88" t="s">
        <v>20</v>
      </c>
      <c r="F286" s="329">
        <f t="shared" si="10"/>
        <v>50000000</v>
      </c>
      <c r="G286" s="206"/>
      <c r="H286" s="206"/>
      <c r="I286" s="237"/>
    </row>
    <row r="287" spans="1:9" ht="15.6" x14ac:dyDescent="0.3">
      <c r="A287" s="117">
        <v>19</v>
      </c>
      <c r="B287" s="358" t="s">
        <v>988</v>
      </c>
      <c r="C287" s="119" t="s">
        <v>975</v>
      </c>
      <c r="D287" s="122">
        <v>0</v>
      </c>
      <c r="E287" s="88" t="s">
        <v>20</v>
      </c>
      <c r="F287" s="329">
        <f t="shared" si="10"/>
        <v>0</v>
      </c>
      <c r="G287" s="206"/>
      <c r="H287" s="206"/>
      <c r="I287" s="237"/>
    </row>
    <row r="288" spans="1:9" ht="15.6" x14ac:dyDescent="0.3">
      <c r="A288" s="117">
        <v>20</v>
      </c>
      <c r="B288" s="358" t="s">
        <v>987</v>
      </c>
      <c r="C288" s="119" t="s">
        <v>976</v>
      </c>
      <c r="D288" s="120">
        <v>50000000</v>
      </c>
      <c r="E288" s="88" t="s">
        <v>20</v>
      </c>
      <c r="F288" s="329">
        <f t="shared" si="10"/>
        <v>50000000</v>
      </c>
      <c r="G288" s="206"/>
      <c r="H288" s="206"/>
      <c r="I288" s="237"/>
    </row>
    <row r="289" spans="1:9" ht="31.2" x14ac:dyDescent="0.3">
      <c r="A289" s="117">
        <v>21</v>
      </c>
      <c r="B289" s="358" t="s">
        <v>986</v>
      </c>
      <c r="C289" s="119" t="s">
        <v>977</v>
      </c>
      <c r="D289" s="120">
        <v>10000000</v>
      </c>
      <c r="E289" s="123">
        <v>1890000</v>
      </c>
      <c r="F289" s="329">
        <f t="shared" si="10"/>
        <v>10000000</v>
      </c>
      <c r="G289" s="206"/>
      <c r="H289" s="206"/>
      <c r="I289" s="237"/>
    </row>
    <row r="290" spans="1:9" ht="15.6" x14ac:dyDescent="0.3">
      <c r="A290" s="117">
        <v>22</v>
      </c>
      <c r="B290" s="358" t="s">
        <v>985</v>
      </c>
      <c r="C290" s="119" t="s">
        <v>978</v>
      </c>
      <c r="D290" s="120">
        <v>60000000</v>
      </c>
      <c r="E290" s="123">
        <v>60000000</v>
      </c>
      <c r="F290" s="329">
        <f t="shared" si="10"/>
        <v>60000000</v>
      </c>
      <c r="G290" s="206"/>
      <c r="H290" s="206"/>
      <c r="I290" s="237"/>
    </row>
    <row r="291" spans="1:9" ht="15.6" x14ac:dyDescent="0.3">
      <c r="A291" s="117">
        <v>23</v>
      </c>
      <c r="B291" s="358" t="s">
        <v>984</v>
      </c>
      <c r="C291" s="119" t="s">
        <v>979</v>
      </c>
      <c r="D291" s="120">
        <v>1000000</v>
      </c>
      <c r="E291" s="88" t="s">
        <v>20</v>
      </c>
      <c r="F291" s="329">
        <f t="shared" si="10"/>
        <v>1000000</v>
      </c>
      <c r="G291" s="206"/>
      <c r="H291" s="206"/>
      <c r="I291" s="237"/>
    </row>
    <row r="292" spans="1:9" ht="15.6" x14ac:dyDescent="0.3">
      <c r="A292" s="117">
        <v>24</v>
      </c>
      <c r="B292" s="358" t="s">
        <v>983</v>
      </c>
      <c r="C292" s="119" t="s">
        <v>980</v>
      </c>
      <c r="D292" s="120">
        <v>10000000</v>
      </c>
      <c r="E292" s="123">
        <v>1800000</v>
      </c>
      <c r="F292" s="329">
        <f t="shared" si="10"/>
        <v>10000000</v>
      </c>
      <c r="G292" s="206"/>
      <c r="H292" s="206"/>
      <c r="I292" s="237"/>
    </row>
    <row r="293" spans="1:9" ht="31.2" x14ac:dyDescent="0.3">
      <c r="A293" s="117">
        <v>25</v>
      </c>
      <c r="B293" s="358" t="s">
        <v>982</v>
      </c>
      <c r="C293" s="119" t="s">
        <v>981</v>
      </c>
      <c r="D293" s="120">
        <v>30000000</v>
      </c>
      <c r="E293" s="88" t="s">
        <v>20</v>
      </c>
      <c r="F293" s="329">
        <f t="shared" si="10"/>
        <v>30000000</v>
      </c>
      <c r="G293" s="206"/>
      <c r="H293" s="206"/>
      <c r="I293" s="237"/>
    </row>
    <row r="294" spans="1:9" ht="15.6" x14ac:dyDescent="0.3">
      <c r="A294" s="607" t="s">
        <v>956</v>
      </c>
      <c r="B294" s="607"/>
      <c r="C294" s="607"/>
      <c r="D294" s="98">
        <f>SUM(D269:D293)</f>
        <v>650000000</v>
      </c>
      <c r="E294" s="98">
        <f>SUM(E269:E293)</f>
        <v>69390000</v>
      </c>
      <c r="F294" s="330">
        <f>SUM(F269:F293)</f>
        <v>557000000</v>
      </c>
      <c r="G294" s="148"/>
      <c r="H294" s="148"/>
      <c r="I294" s="237"/>
    </row>
    <row r="295" spans="1:9" ht="15.6" x14ac:dyDescent="0.3">
      <c r="A295" s="281">
        <v>2</v>
      </c>
      <c r="B295" s="364" t="s">
        <v>2669</v>
      </c>
      <c r="C295" s="153"/>
      <c r="D295" s="83"/>
      <c r="E295" s="83"/>
      <c r="F295" s="335"/>
      <c r="G295" s="93"/>
      <c r="H295" s="93"/>
      <c r="I295" s="237"/>
    </row>
    <row r="296" spans="1:9" ht="15.6" x14ac:dyDescent="0.3">
      <c r="A296" s="117">
        <v>1</v>
      </c>
      <c r="B296" s="358" t="s">
        <v>2670</v>
      </c>
      <c r="C296" s="119" t="s">
        <v>2671</v>
      </c>
      <c r="D296" s="120">
        <v>10000000</v>
      </c>
      <c r="E296" s="123">
        <v>3500000</v>
      </c>
      <c r="F296" s="336">
        <v>5000000</v>
      </c>
      <c r="G296" s="101"/>
      <c r="H296" s="101"/>
      <c r="I296" s="237"/>
    </row>
    <row r="297" spans="1:9" ht="31.2" x14ac:dyDescent="0.3">
      <c r="A297" s="117">
        <v>2</v>
      </c>
      <c r="B297" s="358" t="s">
        <v>2672</v>
      </c>
      <c r="C297" s="119" t="s">
        <v>2673</v>
      </c>
      <c r="D297" s="120">
        <v>5000000</v>
      </c>
      <c r="E297" s="88" t="s">
        <v>20</v>
      </c>
      <c r="F297" s="336">
        <f t="shared" ref="F297:F303" si="11">D297</f>
        <v>5000000</v>
      </c>
      <c r="G297" s="101"/>
      <c r="H297" s="101"/>
      <c r="I297" s="237"/>
    </row>
    <row r="298" spans="1:9" ht="15.6" x14ac:dyDescent="0.3">
      <c r="A298" s="117">
        <v>3</v>
      </c>
      <c r="B298" s="358" t="s">
        <v>2674</v>
      </c>
      <c r="C298" s="119" t="s">
        <v>2675</v>
      </c>
      <c r="D298" s="120">
        <v>5000000</v>
      </c>
      <c r="E298" s="88" t="s">
        <v>20</v>
      </c>
      <c r="F298" s="336">
        <f t="shared" si="11"/>
        <v>5000000</v>
      </c>
      <c r="G298" s="101"/>
      <c r="H298" s="101"/>
      <c r="I298" s="237"/>
    </row>
    <row r="299" spans="1:9" ht="15.6" x14ac:dyDescent="0.3">
      <c r="A299" s="117">
        <v>4</v>
      </c>
      <c r="B299" s="358" t="s">
        <v>2676</v>
      </c>
      <c r="C299" s="119" t="s">
        <v>2677</v>
      </c>
      <c r="D299" s="120">
        <v>1519884078.8599999</v>
      </c>
      <c r="E299" s="88" t="s">
        <v>20</v>
      </c>
      <c r="F299" s="337">
        <f t="shared" si="11"/>
        <v>1519884078.8599999</v>
      </c>
      <c r="G299" s="260"/>
      <c r="H299" s="260"/>
      <c r="I299" s="237"/>
    </row>
    <row r="300" spans="1:9" ht="15.6" x14ac:dyDescent="0.3">
      <c r="A300" s="117">
        <v>5</v>
      </c>
      <c r="B300" s="358" t="s">
        <v>2678</v>
      </c>
      <c r="C300" s="119" t="s">
        <v>2679</v>
      </c>
      <c r="D300" s="120">
        <v>1534884078.8599999</v>
      </c>
      <c r="E300" s="88" t="s">
        <v>20</v>
      </c>
      <c r="F300" s="337">
        <f t="shared" si="11"/>
        <v>1534884078.8599999</v>
      </c>
      <c r="G300" s="260"/>
      <c r="H300" s="260"/>
      <c r="I300" s="237"/>
    </row>
    <row r="301" spans="1:9" ht="31.2" x14ac:dyDescent="0.3">
      <c r="A301" s="117">
        <v>6</v>
      </c>
      <c r="B301" s="358" t="s">
        <v>2680</v>
      </c>
      <c r="C301" s="119" t="s">
        <v>2681</v>
      </c>
      <c r="D301" s="120">
        <v>5000000</v>
      </c>
      <c r="E301" s="88" t="s">
        <v>20</v>
      </c>
      <c r="F301" s="336">
        <f t="shared" si="11"/>
        <v>5000000</v>
      </c>
      <c r="G301" s="101"/>
      <c r="H301" s="101"/>
      <c r="I301" s="237"/>
    </row>
    <row r="302" spans="1:9" ht="31.2" x14ac:dyDescent="0.3">
      <c r="A302" s="117">
        <v>7</v>
      </c>
      <c r="B302" s="358" t="s">
        <v>2682</v>
      </c>
      <c r="C302" s="119" t="s">
        <v>2683</v>
      </c>
      <c r="D302" s="120">
        <v>5000000</v>
      </c>
      <c r="E302" s="88" t="s">
        <v>20</v>
      </c>
      <c r="F302" s="336">
        <f t="shared" si="11"/>
        <v>5000000</v>
      </c>
      <c r="G302" s="101"/>
      <c r="H302" s="101"/>
      <c r="I302" s="237"/>
    </row>
    <row r="303" spans="1:9" ht="15.6" x14ac:dyDescent="0.3">
      <c r="A303" s="117">
        <v>8</v>
      </c>
      <c r="B303" s="358" t="s">
        <v>2684</v>
      </c>
      <c r="C303" s="119" t="s">
        <v>2685</v>
      </c>
      <c r="D303" s="120">
        <v>20000000</v>
      </c>
      <c r="E303" s="88" t="s">
        <v>20</v>
      </c>
      <c r="F303" s="336">
        <f t="shared" si="11"/>
        <v>20000000</v>
      </c>
      <c r="G303" s="101"/>
      <c r="H303" s="101"/>
      <c r="I303" s="237"/>
    </row>
    <row r="304" spans="1:9" ht="46.8" x14ac:dyDescent="0.3">
      <c r="A304" s="117">
        <v>9</v>
      </c>
      <c r="B304" s="358" t="s">
        <v>2686</v>
      </c>
      <c r="C304" s="119" t="s">
        <v>2687</v>
      </c>
      <c r="D304" s="120">
        <v>5000000</v>
      </c>
      <c r="E304" s="88" t="s">
        <v>20</v>
      </c>
      <c r="F304" s="336">
        <f>D304</f>
        <v>5000000</v>
      </c>
      <c r="G304" s="101"/>
      <c r="H304" s="101"/>
      <c r="I304" s="237"/>
    </row>
    <row r="305" spans="1:9" ht="15.6" x14ac:dyDescent="0.3">
      <c r="A305" s="607" t="s">
        <v>2688</v>
      </c>
      <c r="B305" s="607"/>
      <c r="C305" s="607"/>
      <c r="D305" s="167">
        <f>SUM(D296:D304)</f>
        <v>3109768157.7199998</v>
      </c>
      <c r="E305" s="103">
        <v>3500000</v>
      </c>
      <c r="F305" s="338">
        <f>SUM(F296:F304)</f>
        <v>3104768157.7199998</v>
      </c>
      <c r="G305" s="261"/>
      <c r="H305" s="261"/>
      <c r="I305" s="237"/>
    </row>
    <row r="306" spans="1:9" ht="15.6" x14ac:dyDescent="0.3">
      <c r="A306" s="281">
        <v>3</v>
      </c>
      <c r="B306" s="364" t="s">
        <v>2689</v>
      </c>
      <c r="C306" s="153"/>
      <c r="D306" s="83"/>
      <c r="E306" s="83"/>
      <c r="F306" s="335"/>
      <c r="G306" s="93"/>
      <c r="H306" s="93"/>
      <c r="I306" s="237"/>
    </row>
    <row r="307" spans="1:9" ht="15.6" x14ac:dyDescent="0.3">
      <c r="A307" s="117">
        <v>1</v>
      </c>
      <c r="B307" s="358" t="s">
        <v>2690</v>
      </c>
      <c r="C307" s="119" t="s">
        <v>2691</v>
      </c>
      <c r="D307" s="120">
        <v>2000000</v>
      </c>
      <c r="E307" s="88" t="s">
        <v>20</v>
      </c>
      <c r="F307" s="336">
        <v>1000000</v>
      </c>
      <c r="G307" s="101"/>
      <c r="H307" s="101"/>
      <c r="I307" s="237"/>
    </row>
    <row r="308" spans="1:9" ht="15.6" x14ac:dyDescent="0.3">
      <c r="A308" s="117">
        <v>2</v>
      </c>
      <c r="B308" s="358" t="s">
        <v>2692</v>
      </c>
      <c r="C308" s="119" t="s">
        <v>2693</v>
      </c>
      <c r="D308" s="120">
        <v>1000000</v>
      </c>
      <c r="E308" s="88" t="s">
        <v>20</v>
      </c>
      <c r="F308" s="336">
        <v>500000</v>
      </c>
      <c r="G308" s="101"/>
      <c r="H308" s="101"/>
      <c r="I308" s="237"/>
    </row>
    <row r="309" spans="1:9" ht="15.6" x14ac:dyDescent="0.3">
      <c r="A309" s="117">
        <v>3</v>
      </c>
      <c r="B309" s="358" t="s">
        <v>2694</v>
      </c>
      <c r="C309" s="119" t="s">
        <v>2695</v>
      </c>
      <c r="D309" s="120">
        <v>4000000</v>
      </c>
      <c r="E309" s="88" t="s">
        <v>20</v>
      </c>
      <c r="F309" s="336">
        <v>2500000</v>
      </c>
      <c r="G309" s="101"/>
      <c r="H309" s="101"/>
      <c r="I309" s="237"/>
    </row>
    <row r="310" spans="1:9" ht="15.6" x14ac:dyDescent="0.3">
      <c r="A310" s="117">
        <v>4</v>
      </c>
      <c r="B310" s="358" t="s">
        <v>2696</v>
      </c>
      <c r="C310" s="119" t="s">
        <v>2697</v>
      </c>
      <c r="D310" s="120">
        <v>3000000</v>
      </c>
      <c r="E310" s="88" t="s">
        <v>20</v>
      </c>
      <c r="F310" s="336">
        <f>D310</f>
        <v>3000000</v>
      </c>
      <c r="G310" s="101"/>
      <c r="H310" s="101"/>
      <c r="I310" s="237"/>
    </row>
    <row r="311" spans="1:9" ht="15.6" x14ac:dyDescent="0.3">
      <c r="A311" s="607" t="s">
        <v>2698</v>
      </c>
      <c r="B311" s="607"/>
      <c r="C311" s="607"/>
      <c r="D311" s="167">
        <f>SUM(D307:D310)</f>
        <v>10000000</v>
      </c>
      <c r="E311" s="98">
        <f>SUM(E310)</f>
        <v>0</v>
      </c>
      <c r="F311" s="339">
        <f>SUM(F307:F310)</f>
        <v>7000000</v>
      </c>
      <c r="G311" s="168"/>
      <c r="H311" s="168"/>
      <c r="I311" s="237"/>
    </row>
    <row r="312" spans="1:9" ht="15.6" x14ac:dyDescent="0.3">
      <c r="A312" s="281">
        <v>4</v>
      </c>
      <c r="B312" s="364" t="s">
        <v>2705</v>
      </c>
      <c r="C312" s="133"/>
      <c r="D312" s="134"/>
      <c r="E312" s="134"/>
      <c r="F312" s="340"/>
      <c r="G312" s="88"/>
      <c r="H312" s="88"/>
      <c r="I312" s="237"/>
    </row>
    <row r="313" spans="1:9" ht="15.6" x14ac:dyDescent="0.3">
      <c r="A313" s="117">
        <v>1</v>
      </c>
      <c r="B313" s="358" t="s">
        <v>2706</v>
      </c>
      <c r="C313" s="119" t="s">
        <v>2707</v>
      </c>
      <c r="D313" s="123">
        <v>2000000</v>
      </c>
      <c r="E313" s="88" t="s">
        <v>20</v>
      </c>
      <c r="F313" s="336">
        <v>1000000</v>
      </c>
      <c r="G313" s="101"/>
      <c r="H313" s="101"/>
      <c r="I313" s="237"/>
    </row>
    <row r="314" spans="1:9" ht="15.6" x14ac:dyDescent="0.3">
      <c r="A314" s="607" t="s">
        <v>2708</v>
      </c>
      <c r="B314" s="607"/>
      <c r="C314" s="607"/>
      <c r="D314" s="103">
        <v>2000000</v>
      </c>
      <c r="E314" s="98">
        <f>SUM(E313)</f>
        <v>0</v>
      </c>
      <c r="F314" s="339">
        <f>SUM(F313)</f>
        <v>1000000</v>
      </c>
      <c r="G314" s="168"/>
      <c r="H314" s="168"/>
      <c r="I314" s="237"/>
    </row>
    <row r="315" spans="1:9" ht="15.6" x14ac:dyDescent="0.3">
      <c r="A315" s="281">
        <v>5</v>
      </c>
      <c r="B315" s="364" t="s">
        <v>2709</v>
      </c>
      <c r="C315" s="153"/>
      <c r="D315" s="83"/>
      <c r="E315" s="83"/>
      <c r="F315" s="335"/>
      <c r="G315" s="93"/>
      <c r="H315" s="93"/>
      <c r="I315" s="237"/>
    </row>
    <row r="316" spans="1:9" ht="15.6" x14ac:dyDescent="0.3">
      <c r="A316" s="117">
        <v>1</v>
      </c>
      <c r="B316" s="358" t="s">
        <v>2710</v>
      </c>
      <c r="C316" s="119" t="s">
        <v>2711</v>
      </c>
      <c r="D316" s="123">
        <v>2000000</v>
      </c>
      <c r="E316" s="88" t="s">
        <v>20</v>
      </c>
      <c r="F316" s="336">
        <v>1000000</v>
      </c>
      <c r="G316" s="101"/>
      <c r="H316" s="101"/>
      <c r="I316" s="237"/>
    </row>
    <row r="317" spans="1:9" ht="15.6" x14ac:dyDescent="0.3">
      <c r="A317" s="607" t="s">
        <v>2712</v>
      </c>
      <c r="B317" s="607"/>
      <c r="C317" s="607"/>
      <c r="D317" s="103">
        <v>2000000</v>
      </c>
      <c r="E317" s="98">
        <f>SUM(E316)</f>
        <v>0</v>
      </c>
      <c r="F317" s="339">
        <f>SUM(F316)</f>
        <v>1000000</v>
      </c>
      <c r="G317" s="168"/>
      <c r="H317" s="168"/>
      <c r="I317" s="237"/>
    </row>
    <row r="318" spans="1:9" ht="15.6" x14ac:dyDescent="0.3">
      <c r="A318" s="281">
        <v>6</v>
      </c>
      <c r="B318" s="364" t="s">
        <v>2713</v>
      </c>
      <c r="C318" s="153"/>
      <c r="D318" s="83"/>
      <c r="E318" s="83"/>
      <c r="F318" s="335"/>
      <c r="G318" s="93"/>
      <c r="H318" s="93"/>
      <c r="I318" s="237"/>
    </row>
    <row r="319" spans="1:9" ht="15.6" x14ac:dyDescent="0.3">
      <c r="A319" s="117">
        <v>1</v>
      </c>
      <c r="B319" s="358" t="s">
        <v>2714</v>
      </c>
      <c r="C319" s="119" t="s">
        <v>1829</v>
      </c>
      <c r="D319" s="123">
        <v>2000000</v>
      </c>
      <c r="E319" s="88" t="s">
        <v>20</v>
      </c>
      <c r="F319" s="336">
        <v>1000000</v>
      </c>
      <c r="G319" s="101"/>
      <c r="H319" s="101"/>
      <c r="I319" s="237"/>
    </row>
    <row r="320" spans="1:9" ht="15.6" x14ac:dyDescent="0.3">
      <c r="A320" s="607" t="s">
        <v>2715</v>
      </c>
      <c r="B320" s="607"/>
      <c r="C320" s="607"/>
      <c r="D320" s="103">
        <v>2000000</v>
      </c>
      <c r="E320" s="98">
        <f>SUM(E319)</f>
        <v>0</v>
      </c>
      <c r="F320" s="339">
        <f>SUM(F319)</f>
        <v>1000000</v>
      </c>
      <c r="G320" s="168"/>
      <c r="H320" s="168"/>
      <c r="I320" s="237"/>
    </row>
    <row r="321" spans="1:9" ht="15.6" x14ac:dyDescent="0.3">
      <c r="A321" s="281">
        <v>7</v>
      </c>
      <c r="B321" s="364" t="s">
        <v>2716</v>
      </c>
      <c r="C321" s="153"/>
      <c r="D321" s="83"/>
      <c r="E321" s="83"/>
      <c r="F321" s="335"/>
      <c r="G321" s="93"/>
      <c r="H321" s="93"/>
      <c r="I321" s="237"/>
    </row>
    <row r="322" spans="1:9" ht="15.6" x14ac:dyDescent="0.3">
      <c r="A322" s="117">
        <v>1</v>
      </c>
      <c r="B322" s="358" t="s">
        <v>2717</v>
      </c>
      <c r="C322" s="119" t="s">
        <v>2718</v>
      </c>
      <c r="D322" s="123">
        <v>2000000</v>
      </c>
      <c r="E322" s="88" t="s">
        <v>20</v>
      </c>
      <c r="F322" s="336">
        <v>1000000</v>
      </c>
      <c r="G322" s="101"/>
      <c r="H322" s="101"/>
      <c r="I322" s="237"/>
    </row>
    <row r="323" spans="1:9" ht="15.6" x14ac:dyDescent="0.3">
      <c r="A323" s="607" t="s">
        <v>2719</v>
      </c>
      <c r="B323" s="607"/>
      <c r="C323" s="607"/>
      <c r="D323" s="103">
        <v>2000000</v>
      </c>
      <c r="E323" s="98">
        <f>SUM(E322)</f>
        <v>0</v>
      </c>
      <c r="F323" s="339">
        <f>SUM(F322)</f>
        <v>1000000</v>
      </c>
      <c r="G323" s="168"/>
      <c r="H323" s="168"/>
      <c r="I323" s="237"/>
    </row>
    <row r="324" spans="1:9" ht="15.6" x14ac:dyDescent="0.3">
      <c r="A324" s="281">
        <v>8</v>
      </c>
      <c r="B324" s="364" t="s">
        <v>2720</v>
      </c>
      <c r="C324" s="153"/>
      <c r="D324" s="83"/>
      <c r="E324" s="83"/>
      <c r="F324" s="335"/>
      <c r="G324" s="93"/>
      <c r="H324" s="93"/>
      <c r="I324" s="237"/>
    </row>
    <row r="325" spans="1:9" ht="31.2" x14ac:dyDescent="0.3">
      <c r="A325" s="94">
        <v>1</v>
      </c>
      <c r="B325" s="360" t="s">
        <v>2721</v>
      </c>
      <c r="C325" s="96" t="s">
        <v>2722</v>
      </c>
      <c r="D325" s="11">
        <v>2000000</v>
      </c>
      <c r="E325" s="88" t="s">
        <v>20</v>
      </c>
      <c r="F325" s="336">
        <v>1000000</v>
      </c>
      <c r="G325" s="101"/>
      <c r="H325" s="101"/>
      <c r="I325" s="237"/>
    </row>
    <row r="326" spans="1:9" ht="15.6" x14ac:dyDescent="0.3">
      <c r="A326" s="94">
        <v>2</v>
      </c>
      <c r="B326" s="360" t="s">
        <v>2723</v>
      </c>
      <c r="C326" s="96" t="s">
        <v>1829</v>
      </c>
      <c r="D326" s="11">
        <v>1000000</v>
      </c>
      <c r="E326" s="88" t="s">
        <v>20</v>
      </c>
      <c r="F326" s="336">
        <v>500000</v>
      </c>
      <c r="G326" s="101"/>
      <c r="H326" s="101"/>
      <c r="I326" s="237"/>
    </row>
    <row r="327" spans="1:9" ht="15.6" x14ac:dyDescent="0.3">
      <c r="A327" s="607" t="s">
        <v>2724</v>
      </c>
      <c r="B327" s="607"/>
      <c r="C327" s="607"/>
      <c r="D327" s="97">
        <f>SUM(D325:D326)</f>
        <v>3000000</v>
      </c>
      <c r="E327" s="98">
        <f>SUM(E326)</f>
        <v>0</v>
      </c>
      <c r="F327" s="339">
        <f>SUM(F325:F326)</f>
        <v>1500000</v>
      </c>
      <c r="G327" s="168"/>
      <c r="H327" s="168"/>
      <c r="I327" s="237"/>
    </row>
    <row r="328" spans="1:9" ht="15.6" x14ac:dyDescent="0.3">
      <c r="A328" s="281">
        <v>9</v>
      </c>
      <c r="B328" s="364" t="s">
        <v>2725</v>
      </c>
      <c r="C328" s="153"/>
      <c r="D328" s="83"/>
      <c r="E328" s="83"/>
      <c r="F328" s="335"/>
      <c r="G328" s="93"/>
      <c r="H328" s="93"/>
      <c r="I328" s="237"/>
    </row>
    <row r="329" spans="1:9" ht="15.6" x14ac:dyDescent="0.3">
      <c r="A329" s="117">
        <v>1</v>
      </c>
      <c r="B329" s="358" t="s">
        <v>2726</v>
      </c>
      <c r="C329" s="119" t="s">
        <v>2718</v>
      </c>
      <c r="D329" s="123">
        <v>2000000</v>
      </c>
      <c r="E329" s="88" t="s">
        <v>20</v>
      </c>
      <c r="F329" s="336">
        <v>1000000</v>
      </c>
      <c r="G329" s="101"/>
      <c r="H329" s="101"/>
      <c r="I329" s="237"/>
    </row>
    <row r="330" spans="1:9" ht="15.6" x14ac:dyDescent="0.3">
      <c r="A330" s="607" t="s">
        <v>2727</v>
      </c>
      <c r="B330" s="607"/>
      <c r="C330" s="607"/>
      <c r="D330" s="103">
        <v>2000000</v>
      </c>
      <c r="E330" s="98">
        <f>SUM(E329)</f>
        <v>0</v>
      </c>
      <c r="F330" s="339">
        <f>SUM(F329)</f>
        <v>1000000</v>
      </c>
      <c r="G330" s="168"/>
      <c r="H330" s="168"/>
      <c r="I330" s="237"/>
    </row>
    <row r="331" spans="1:9" ht="15.6" x14ac:dyDescent="0.3">
      <c r="A331" s="281">
        <v>10</v>
      </c>
      <c r="B331" s="364" t="s">
        <v>2728</v>
      </c>
      <c r="C331" s="153"/>
      <c r="D331" s="83"/>
      <c r="E331" s="83"/>
      <c r="F331" s="335"/>
      <c r="G331" s="93"/>
      <c r="H331" s="93"/>
      <c r="I331" s="237"/>
    </row>
    <row r="332" spans="1:9" ht="31.2" x14ac:dyDescent="0.3">
      <c r="A332" s="117">
        <v>1</v>
      </c>
      <c r="B332" s="358" t="s">
        <v>2729</v>
      </c>
      <c r="C332" s="119" t="s">
        <v>2730</v>
      </c>
      <c r="D332" s="123">
        <v>2000000</v>
      </c>
      <c r="E332" s="88" t="s">
        <v>20</v>
      </c>
      <c r="F332" s="336">
        <v>1000000</v>
      </c>
      <c r="G332" s="101"/>
      <c r="H332" s="101"/>
      <c r="I332" s="237"/>
    </row>
    <row r="333" spans="1:9" ht="15.6" x14ac:dyDescent="0.3">
      <c r="A333" s="607" t="s">
        <v>2731</v>
      </c>
      <c r="B333" s="607"/>
      <c r="C333" s="607"/>
      <c r="D333" s="103">
        <v>2000000</v>
      </c>
      <c r="E333" s="98">
        <f>SUM(E332)</f>
        <v>0</v>
      </c>
      <c r="F333" s="339">
        <f>SUM(F332)</f>
        <v>1000000</v>
      </c>
      <c r="G333" s="168"/>
      <c r="H333" s="168"/>
      <c r="I333" s="237"/>
    </row>
    <row r="334" spans="1:9" ht="15.6" x14ac:dyDescent="0.3">
      <c r="A334" s="281">
        <v>11</v>
      </c>
      <c r="B334" s="364" t="s">
        <v>2732</v>
      </c>
      <c r="C334" s="153"/>
      <c r="D334" s="83"/>
      <c r="E334" s="83"/>
      <c r="F334" s="335"/>
      <c r="G334" s="93"/>
      <c r="H334" s="93"/>
      <c r="I334" s="237"/>
    </row>
    <row r="335" spans="1:9" ht="15.6" x14ac:dyDescent="0.3">
      <c r="A335" s="117">
        <v>1</v>
      </c>
      <c r="B335" s="358" t="s">
        <v>2714</v>
      </c>
      <c r="C335" s="119" t="s">
        <v>1829</v>
      </c>
      <c r="D335" s="123">
        <v>2000000</v>
      </c>
      <c r="E335" s="88" t="s">
        <v>20</v>
      </c>
      <c r="F335" s="336">
        <v>1000000</v>
      </c>
      <c r="G335" s="101"/>
      <c r="H335" s="101"/>
      <c r="I335" s="237"/>
    </row>
    <row r="336" spans="1:9" ht="15.6" x14ac:dyDescent="0.3">
      <c r="A336" s="607" t="s">
        <v>2733</v>
      </c>
      <c r="B336" s="607"/>
      <c r="C336" s="607"/>
      <c r="D336" s="103">
        <v>2000000</v>
      </c>
      <c r="E336" s="98">
        <f>SUM(E335)</f>
        <v>0</v>
      </c>
      <c r="F336" s="339">
        <f>SUM(F335)</f>
        <v>1000000</v>
      </c>
      <c r="G336" s="168"/>
      <c r="H336" s="168"/>
      <c r="I336" s="237"/>
    </row>
    <row r="337" spans="1:9" ht="15.6" x14ac:dyDescent="0.3">
      <c r="A337" s="281">
        <v>12</v>
      </c>
      <c r="B337" s="364" t="s">
        <v>3204</v>
      </c>
      <c r="C337" s="153"/>
      <c r="D337" s="83"/>
      <c r="E337" s="83"/>
      <c r="F337" s="335"/>
      <c r="G337" s="93"/>
      <c r="H337" s="93"/>
      <c r="I337" s="237"/>
    </row>
    <row r="338" spans="1:9" ht="15.6" x14ac:dyDescent="0.3">
      <c r="A338" s="117">
        <v>1</v>
      </c>
      <c r="B338" s="358" t="s">
        <v>2734</v>
      </c>
      <c r="C338" s="119" t="s">
        <v>2735</v>
      </c>
      <c r="D338" s="123">
        <v>2000000</v>
      </c>
      <c r="E338" s="88" t="s">
        <v>20</v>
      </c>
      <c r="F338" s="336">
        <v>1000000</v>
      </c>
      <c r="G338" s="101"/>
      <c r="H338" s="101"/>
      <c r="I338" s="237"/>
    </row>
    <row r="339" spans="1:9" ht="15.6" x14ac:dyDescent="0.3">
      <c r="A339" s="607" t="s">
        <v>3419</v>
      </c>
      <c r="B339" s="607"/>
      <c r="C339" s="607"/>
      <c r="D339" s="103">
        <v>2000000</v>
      </c>
      <c r="E339" s="98">
        <f>SUM(E338)</f>
        <v>0</v>
      </c>
      <c r="F339" s="330">
        <f>SUM(F338)</f>
        <v>1000000</v>
      </c>
      <c r="G339" s="148"/>
      <c r="H339" s="148"/>
      <c r="I339" s="237"/>
    </row>
    <row r="340" spans="1:9" ht="15.6" x14ac:dyDescent="0.3">
      <c r="A340" s="108">
        <v>13</v>
      </c>
      <c r="B340" s="365" t="s">
        <v>156</v>
      </c>
      <c r="C340" s="152"/>
      <c r="D340" s="110"/>
      <c r="E340" s="83"/>
      <c r="F340" s="328"/>
      <c r="G340" s="255"/>
      <c r="H340" s="255"/>
      <c r="I340" s="237"/>
    </row>
    <row r="341" spans="1:9" ht="93.6" x14ac:dyDescent="0.3">
      <c r="A341" s="94">
        <v>1</v>
      </c>
      <c r="B341" s="360" t="s">
        <v>213</v>
      </c>
      <c r="C341" s="96" t="s">
        <v>186</v>
      </c>
      <c r="D341" s="11">
        <v>800000</v>
      </c>
      <c r="E341" s="88" t="s">
        <v>20</v>
      </c>
      <c r="F341" s="329">
        <f>D341</f>
        <v>800000</v>
      </c>
      <c r="G341" s="206"/>
      <c r="H341" s="206"/>
      <c r="I341" s="237"/>
    </row>
    <row r="342" spans="1:9" ht="93.6" x14ac:dyDescent="0.3">
      <c r="A342" s="94">
        <v>2</v>
      </c>
      <c r="B342" s="360" t="s">
        <v>200</v>
      </c>
      <c r="C342" s="96" t="s">
        <v>187</v>
      </c>
      <c r="D342" s="11">
        <v>5000000</v>
      </c>
      <c r="E342" s="88" t="s">
        <v>20</v>
      </c>
      <c r="F342" s="329">
        <f>D342</f>
        <v>5000000</v>
      </c>
      <c r="G342" s="206"/>
      <c r="H342" s="206"/>
      <c r="I342" s="237"/>
    </row>
    <row r="343" spans="1:9" ht="15.6" x14ac:dyDescent="0.3">
      <c r="A343" s="94">
        <v>3</v>
      </c>
      <c r="B343" s="360" t="s">
        <v>201</v>
      </c>
      <c r="C343" s="96" t="s">
        <v>188</v>
      </c>
      <c r="D343" s="11">
        <v>500000</v>
      </c>
      <c r="E343" s="88" t="s">
        <v>20</v>
      </c>
      <c r="F343" s="329">
        <f>D343</f>
        <v>500000</v>
      </c>
      <c r="G343" s="206"/>
      <c r="H343" s="206"/>
      <c r="I343" s="237"/>
    </row>
    <row r="344" spans="1:9" ht="109.2" x14ac:dyDescent="0.3">
      <c r="A344" s="94">
        <v>4</v>
      </c>
      <c r="B344" s="360" t="s">
        <v>202</v>
      </c>
      <c r="C344" s="96" t="s">
        <v>189</v>
      </c>
      <c r="D344" s="11">
        <v>1500000</v>
      </c>
      <c r="E344" s="88" t="s">
        <v>20</v>
      </c>
      <c r="F344" s="329">
        <f>D344</f>
        <v>1500000</v>
      </c>
      <c r="G344" s="206"/>
      <c r="H344" s="206"/>
      <c r="I344" s="237"/>
    </row>
    <row r="345" spans="1:9" ht="46.8" x14ac:dyDescent="0.3">
      <c r="A345" s="94">
        <v>5</v>
      </c>
      <c r="B345" s="360" t="s">
        <v>203</v>
      </c>
      <c r="C345" s="96" t="s">
        <v>190</v>
      </c>
      <c r="D345" s="11">
        <v>500000</v>
      </c>
      <c r="E345" s="88" t="s">
        <v>20</v>
      </c>
      <c r="F345" s="329">
        <f>D345</f>
        <v>500000</v>
      </c>
      <c r="G345" s="206"/>
      <c r="H345" s="206"/>
      <c r="I345" s="237"/>
    </row>
    <row r="346" spans="1:9" ht="31.2" x14ac:dyDescent="0.3">
      <c r="A346" s="94">
        <v>6</v>
      </c>
      <c r="B346" s="360" t="s">
        <v>204</v>
      </c>
      <c r="C346" s="96" t="s">
        <v>191</v>
      </c>
      <c r="D346" s="11">
        <v>80000000</v>
      </c>
      <c r="E346" s="88" t="s">
        <v>20</v>
      </c>
      <c r="F346" s="329">
        <v>30000000</v>
      </c>
      <c r="G346" s="206"/>
      <c r="H346" s="206"/>
      <c r="I346" s="237"/>
    </row>
    <row r="347" spans="1:9" ht="15.6" x14ac:dyDescent="0.3">
      <c r="A347" s="94">
        <v>7</v>
      </c>
      <c r="B347" s="360" t="s">
        <v>205</v>
      </c>
      <c r="C347" s="96" t="s">
        <v>192</v>
      </c>
      <c r="D347" s="11">
        <v>6900000</v>
      </c>
      <c r="E347" s="88" t="s">
        <v>20</v>
      </c>
      <c r="F347" s="329">
        <v>0</v>
      </c>
      <c r="G347" s="206"/>
      <c r="H347" s="206"/>
      <c r="I347" s="237"/>
    </row>
    <row r="348" spans="1:9" ht="31.2" x14ac:dyDescent="0.3">
      <c r="A348" s="94">
        <v>8</v>
      </c>
      <c r="B348" s="360" t="s">
        <v>206</v>
      </c>
      <c r="C348" s="96" t="s">
        <v>193</v>
      </c>
      <c r="D348" s="11">
        <v>5000000</v>
      </c>
      <c r="E348" s="88" t="s">
        <v>20</v>
      </c>
      <c r="F348" s="329">
        <f t="shared" ref="F348:F354" si="12">D348</f>
        <v>5000000</v>
      </c>
      <c r="G348" s="206"/>
      <c r="H348" s="206"/>
      <c r="I348" s="237"/>
    </row>
    <row r="349" spans="1:9" ht="31.2" x14ac:dyDescent="0.3">
      <c r="A349" s="94">
        <v>9</v>
      </c>
      <c r="B349" s="360" t="s">
        <v>207</v>
      </c>
      <c r="C349" s="96" t="s">
        <v>194</v>
      </c>
      <c r="D349" s="11">
        <v>5000000</v>
      </c>
      <c r="E349" s="88" t="s">
        <v>20</v>
      </c>
      <c r="F349" s="329">
        <f t="shared" si="12"/>
        <v>5000000</v>
      </c>
      <c r="G349" s="206"/>
      <c r="H349" s="206"/>
      <c r="I349" s="237"/>
    </row>
    <row r="350" spans="1:9" ht="31.2" x14ac:dyDescent="0.3">
      <c r="A350" s="94">
        <v>10</v>
      </c>
      <c r="B350" s="360" t="s">
        <v>208</v>
      </c>
      <c r="C350" s="96" t="s">
        <v>195</v>
      </c>
      <c r="D350" s="11">
        <v>5000000</v>
      </c>
      <c r="E350" s="88" t="s">
        <v>20</v>
      </c>
      <c r="F350" s="329">
        <f t="shared" si="12"/>
        <v>5000000</v>
      </c>
      <c r="G350" s="206"/>
      <c r="H350" s="206"/>
      <c r="I350" s="237"/>
    </row>
    <row r="351" spans="1:9" ht="62.4" x14ac:dyDescent="0.3">
      <c r="A351" s="94">
        <v>11</v>
      </c>
      <c r="B351" s="360" t="s">
        <v>209</v>
      </c>
      <c r="C351" s="96" t="s">
        <v>196</v>
      </c>
      <c r="D351" s="11">
        <v>1500000</v>
      </c>
      <c r="E351" s="101">
        <v>750000</v>
      </c>
      <c r="F351" s="329">
        <f t="shared" si="12"/>
        <v>1500000</v>
      </c>
      <c r="G351" s="206"/>
      <c r="H351" s="206"/>
      <c r="I351" s="237"/>
    </row>
    <row r="352" spans="1:9" ht="78" x14ac:dyDescent="0.3">
      <c r="A352" s="94">
        <v>12</v>
      </c>
      <c r="B352" s="360" t="s">
        <v>210</v>
      </c>
      <c r="C352" s="96" t="s">
        <v>197</v>
      </c>
      <c r="D352" s="11">
        <v>800000</v>
      </c>
      <c r="E352" s="88" t="s">
        <v>20</v>
      </c>
      <c r="F352" s="329">
        <f t="shared" si="12"/>
        <v>800000</v>
      </c>
      <c r="G352" s="206"/>
      <c r="H352" s="206"/>
      <c r="I352" s="237"/>
    </row>
    <row r="353" spans="1:9" ht="31.2" x14ac:dyDescent="0.3">
      <c r="A353" s="94">
        <v>13</v>
      </c>
      <c r="B353" s="360" t="s">
        <v>211</v>
      </c>
      <c r="C353" s="96" t="s">
        <v>198</v>
      </c>
      <c r="D353" s="11">
        <v>1500000</v>
      </c>
      <c r="E353" s="88" t="s">
        <v>20</v>
      </c>
      <c r="F353" s="329">
        <f t="shared" si="12"/>
        <v>1500000</v>
      </c>
      <c r="G353" s="206"/>
      <c r="H353" s="206"/>
      <c r="I353" s="237"/>
    </row>
    <row r="354" spans="1:9" ht="46.8" x14ac:dyDescent="0.3">
      <c r="A354" s="94">
        <v>14</v>
      </c>
      <c r="B354" s="360" t="s">
        <v>212</v>
      </c>
      <c r="C354" s="96" t="s">
        <v>199</v>
      </c>
      <c r="D354" s="11">
        <v>1000000</v>
      </c>
      <c r="E354" s="88" t="s">
        <v>20</v>
      </c>
      <c r="F354" s="329">
        <f t="shared" si="12"/>
        <v>1000000</v>
      </c>
      <c r="G354" s="206"/>
      <c r="H354" s="206"/>
      <c r="I354" s="237"/>
    </row>
    <row r="355" spans="1:9" ht="15.6" x14ac:dyDescent="0.3">
      <c r="A355" s="615" t="s">
        <v>185</v>
      </c>
      <c r="B355" s="616"/>
      <c r="C355" s="617"/>
      <c r="D355" s="98">
        <f>SUM(D341:D354)</f>
        <v>115000000</v>
      </c>
      <c r="E355" s="103">
        <v>750000</v>
      </c>
      <c r="F355" s="330">
        <f>SUM(F341:F354)</f>
        <v>58100000</v>
      </c>
      <c r="G355" s="148"/>
      <c r="H355" s="148"/>
      <c r="I355" s="237"/>
    </row>
    <row r="356" spans="1:9" ht="15.6" x14ac:dyDescent="0.3">
      <c r="A356" s="281">
        <v>14</v>
      </c>
      <c r="B356" s="364" t="s">
        <v>2242</v>
      </c>
      <c r="C356" s="153"/>
      <c r="D356" s="83"/>
      <c r="E356" s="83"/>
      <c r="F356" s="328"/>
      <c r="G356" s="255"/>
      <c r="H356" s="255"/>
      <c r="I356" s="237"/>
    </row>
    <row r="357" spans="1:9" ht="15.6" x14ac:dyDescent="0.3">
      <c r="A357" s="117">
        <v>1</v>
      </c>
      <c r="B357" s="358" t="s">
        <v>2261</v>
      </c>
      <c r="C357" s="119" t="s">
        <v>2246</v>
      </c>
      <c r="D357" s="115" t="s">
        <v>20</v>
      </c>
      <c r="E357" s="88" t="s">
        <v>20</v>
      </c>
      <c r="F357" s="329" t="str">
        <f t="shared" ref="F357:F364" si="13">D357</f>
        <v>-</v>
      </c>
      <c r="G357" s="206"/>
      <c r="H357" s="206"/>
      <c r="I357" s="237"/>
    </row>
    <row r="358" spans="1:9" ht="15.6" x14ac:dyDescent="0.3">
      <c r="A358" s="117">
        <v>2</v>
      </c>
      <c r="B358" s="358" t="s">
        <v>2260</v>
      </c>
      <c r="C358" s="119" t="s">
        <v>2247</v>
      </c>
      <c r="D358" s="115" t="s">
        <v>20</v>
      </c>
      <c r="E358" s="88" t="s">
        <v>20</v>
      </c>
      <c r="F358" s="329" t="str">
        <f t="shared" si="13"/>
        <v>-</v>
      </c>
      <c r="G358" s="206"/>
      <c r="H358" s="206"/>
      <c r="I358" s="237"/>
    </row>
    <row r="359" spans="1:9" ht="15.6" x14ac:dyDescent="0.3">
      <c r="A359" s="117">
        <v>3</v>
      </c>
      <c r="B359" s="358" t="s">
        <v>2259</v>
      </c>
      <c r="C359" s="119" t="s">
        <v>2248</v>
      </c>
      <c r="D359" s="120">
        <v>22750000</v>
      </c>
      <c r="E359" s="88" t="s">
        <v>20</v>
      </c>
      <c r="F359" s="329">
        <f t="shared" si="13"/>
        <v>22750000</v>
      </c>
      <c r="G359" s="206"/>
      <c r="H359" s="206"/>
      <c r="I359" s="237"/>
    </row>
    <row r="360" spans="1:9" ht="15.6" x14ac:dyDescent="0.3">
      <c r="A360" s="117">
        <v>4</v>
      </c>
      <c r="B360" s="358" t="s">
        <v>2258</v>
      </c>
      <c r="C360" s="119" t="s">
        <v>2249</v>
      </c>
      <c r="D360" s="120">
        <v>360000</v>
      </c>
      <c r="E360" s="88" t="s">
        <v>20</v>
      </c>
      <c r="F360" s="329">
        <f t="shared" si="13"/>
        <v>360000</v>
      </c>
      <c r="G360" s="206"/>
      <c r="H360" s="206"/>
      <c r="I360" s="237"/>
    </row>
    <row r="361" spans="1:9" ht="15.6" x14ac:dyDescent="0.3">
      <c r="A361" s="117">
        <v>5</v>
      </c>
      <c r="B361" s="358" t="s">
        <v>2257</v>
      </c>
      <c r="C361" s="119" t="s">
        <v>2250</v>
      </c>
      <c r="D361" s="120">
        <v>540000</v>
      </c>
      <c r="E361" s="88" t="s">
        <v>20</v>
      </c>
      <c r="F361" s="329">
        <f t="shared" si="13"/>
        <v>540000</v>
      </c>
      <c r="G361" s="206"/>
      <c r="H361" s="206"/>
      <c r="I361" s="237"/>
    </row>
    <row r="362" spans="1:9" ht="15.6" x14ac:dyDescent="0.3">
      <c r="A362" s="117">
        <v>6</v>
      </c>
      <c r="B362" s="358" t="s">
        <v>2256</v>
      </c>
      <c r="C362" s="119" t="s">
        <v>2251</v>
      </c>
      <c r="D362" s="120">
        <v>800000</v>
      </c>
      <c r="E362" s="88" t="s">
        <v>20</v>
      </c>
      <c r="F362" s="329">
        <f t="shared" si="13"/>
        <v>800000</v>
      </c>
      <c r="G362" s="206"/>
      <c r="H362" s="206"/>
      <c r="I362" s="237"/>
    </row>
    <row r="363" spans="1:9" ht="15.6" x14ac:dyDescent="0.3">
      <c r="A363" s="117">
        <v>7</v>
      </c>
      <c r="B363" s="358" t="s">
        <v>2255</v>
      </c>
      <c r="C363" s="119" t="s">
        <v>2252</v>
      </c>
      <c r="D363" s="120">
        <v>90000</v>
      </c>
      <c r="E363" s="88" t="s">
        <v>20</v>
      </c>
      <c r="F363" s="329">
        <f t="shared" si="13"/>
        <v>90000</v>
      </c>
      <c r="G363" s="206"/>
      <c r="H363" s="206"/>
      <c r="I363" s="237"/>
    </row>
    <row r="364" spans="1:9" ht="15.6" x14ac:dyDescent="0.3">
      <c r="A364" s="117">
        <v>8</v>
      </c>
      <c r="B364" s="358" t="s">
        <v>2254</v>
      </c>
      <c r="C364" s="119" t="s">
        <v>2253</v>
      </c>
      <c r="D364" s="120">
        <v>460000</v>
      </c>
      <c r="E364" s="88" t="s">
        <v>20</v>
      </c>
      <c r="F364" s="329">
        <f t="shared" si="13"/>
        <v>460000</v>
      </c>
      <c r="G364" s="206"/>
      <c r="H364" s="206"/>
      <c r="I364" s="237"/>
    </row>
    <row r="365" spans="1:9" ht="15.6" x14ac:dyDescent="0.3">
      <c r="A365" s="607" t="s">
        <v>2245</v>
      </c>
      <c r="B365" s="607"/>
      <c r="C365" s="607"/>
      <c r="D365" s="102">
        <v>25000000</v>
      </c>
      <c r="E365" s="98">
        <f>SUM(E357:E364)</f>
        <v>0</v>
      </c>
      <c r="F365" s="330">
        <f>SUM(F357:F364)</f>
        <v>25000000</v>
      </c>
      <c r="G365" s="148"/>
      <c r="H365" s="148"/>
      <c r="I365" s="237"/>
    </row>
    <row r="366" spans="1:9" ht="15.6" x14ac:dyDescent="0.3">
      <c r="A366" s="281">
        <v>15</v>
      </c>
      <c r="B366" s="364" t="s">
        <v>2100</v>
      </c>
      <c r="C366" s="153"/>
      <c r="D366" s="83"/>
      <c r="E366" s="83"/>
      <c r="F366" s="328"/>
      <c r="G366" s="255"/>
      <c r="H366" s="255"/>
      <c r="I366" s="237"/>
    </row>
    <row r="367" spans="1:9" ht="46.8" x14ac:dyDescent="0.3">
      <c r="A367" s="94">
        <v>1</v>
      </c>
      <c r="B367" s="360" t="s">
        <v>2106</v>
      </c>
      <c r="C367" s="96" t="s">
        <v>2104</v>
      </c>
      <c r="D367" s="11">
        <v>7000000</v>
      </c>
      <c r="E367" s="88" t="s">
        <v>20</v>
      </c>
      <c r="F367" s="329">
        <f>D367</f>
        <v>7000000</v>
      </c>
      <c r="G367" s="206"/>
      <c r="H367" s="206"/>
      <c r="I367" s="237"/>
    </row>
    <row r="368" spans="1:9" ht="31.2" x14ac:dyDescent="0.3">
      <c r="A368" s="94">
        <v>2</v>
      </c>
      <c r="B368" s="360" t="s">
        <v>2107</v>
      </c>
      <c r="C368" s="96" t="s">
        <v>2105</v>
      </c>
      <c r="D368" s="11">
        <v>3000000</v>
      </c>
      <c r="E368" s="88" t="s">
        <v>20</v>
      </c>
      <c r="F368" s="329">
        <f>D368</f>
        <v>3000000</v>
      </c>
      <c r="G368" s="206"/>
      <c r="H368" s="206"/>
      <c r="I368" s="237"/>
    </row>
    <row r="369" spans="1:9" ht="15.6" x14ac:dyDescent="0.3">
      <c r="A369" s="608" t="s">
        <v>2103</v>
      </c>
      <c r="B369" s="608"/>
      <c r="C369" s="608"/>
      <c r="D369" s="113">
        <v>10000000</v>
      </c>
      <c r="E369" s="98">
        <f>SUM(E367:E368)</f>
        <v>0</v>
      </c>
      <c r="F369" s="330">
        <f>SUM(F367:F368)</f>
        <v>10000000</v>
      </c>
      <c r="G369" s="148"/>
      <c r="H369" s="148"/>
      <c r="I369" s="237"/>
    </row>
    <row r="370" spans="1:9" ht="15.6" x14ac:dyDescent="0.3">
      <c r="A370" s="82">
        <v>16</v>
      </c>
      <c r="B370" s="635" t="s">
        <v>9</v>
      </c>
      <c r="C370" s="636"/>
      <c r="D370" s="83"/>
      <c r="E370" s="83"/>
      <c r="F370" s="328"/>
      <c r="G370" s="255"/>
      <c r="H370" s="255"/>
      <c r="I370" s="237"/>
    </row>
    <row r="371" spans="1:9" ht="15.6" x14ac:dyDescent="0.3">
      <c r="A371" s="85">
        <v>1</v>
      </c>
      <c r="B371" s="359" t="s">
        <v>40</v>
      </c>
      <c r="C371" s="149" t="s">
        <v>5</v>
      </c>
      <c r="D371" s="87">
        <v>30000000</v>
      </c>
      <c r="E371" s="88" t="s">
        <v>20</v>
      </c>
      <c r="F371" s="329">
        <v>0</v>
      </c>
      <c r="G371" s="206"/>
      <c r="H371" s="206"/>
      <c r="I371" s="237"/>
    </row>
    <row r="372" spans="1:9" ht="31.2" x14ac:dyDescent="0.3">
      <c r="A372" s="85">
        <v>2</v>
      </c>
      <c r="B372" s="359" t="s">
        <v>41</v>
      </c>
      <c r="C372" s="149" t="s">
        <v>6</v>
      </c>
      <c r="D372" s="87">
        <v>20000000</v>
      </c>
      <c r="E372" s="88" t="s">
        <v>20</v>
      </c>
      <c r="F372" s="329">
        <v>0</v>
      </c>
      <c r="G372" s="206"/>
      <c r="H372" s="206"/>
      <c r="I372" s="237"/>
    </row>
    <row r="373" spans="1:9" ht="16.2" thickBot="1" x14ac:dyDescent="0.35">
      <c r="A373" s="706" t="s">
        <v>10</v>
      </c>
      <c r="B373" s="707"/>
      <c r="C373" s="708"/>
      <c r="D373" s="241">
        <f>SUM(D371:D372)</f>
        <v>50000000</v>
      </c>
      <c r="E373" s="242">
        <f>SUM(E371:E372)</f>
        <v>0</v>
      </c>
      <c r="F373" s="341">
        <v>0</v>
      </c>
      <c r="G373" s="262"/>
      <c r="H373" s="262"/>
      <c r="I373" s="237"/>
    </row>
    <row r="374" spans="1:9" ht="15.6" x14ac:dyDescent="0.3">
      <c r="A374" s="243">
        <v>17</v>
      </c>
      <c r="B374" s="366" t="s">
        <v>2319</v>
      </c>
      <c r="C374" s="245"/>
      <c r="D374" s="246"/>
      <c r="E374" s="246"/>
      <c r="F374" s="342"/>
      <c r="G374" s="275"/>
      <c r="H374" s="275"/>
      <c r="I374" s="237"/>
    </row>
    <row r="375" spans="1:9" ht="15.6" x14ac:dyDescent="0.3">
      <c r="A375" s="247">
        <v>1</v>
      </c>
      <c r="B375" s="358" t="s">
        <v>2322</v>
      </c>
      <c r="C375" s="119" t="s">
        <v>2320</v>
      </c>
      <c r="D375" s="120">
        <v>250000000</v>
      </c>
      <c r="E375" s="123">
        <v>100000000</v>
      </c>
      <c r="F375" s="329">
        <f>D375</f>
        <v>250000000</v>
      </c>
      <c r="G375" s="206"/>
      <c r="H375" s="206"/>
      <c r="I375" s="237"/>
    </row>
    <row r="376" spans="1:9" ht="16.2" thickBot="1" x14ac:dyDescent="0.35">
      <c r="A376" s="709" t="s">
        <v>2321</v>
      </c>
      <c r="B376" s="710"/>
      <c r="C376" s="710"/>
      <c r="D376" s="248">
        <v>250000000</v>
      </c>
      <c r="E376" s="249">
        <v>100000000</v>
      </c>
      <c r="F376" s="343">
        <f>SUM(F375)</f>
        <v>250000000</v>
      </c>
      <c r="G376" s="257"/>
      <c r="H376" s="257"/>
      <c r="I376" s="237"/>
    </row>
    <row r="377" spans="1:9" ht="15.6" x14ac:dyDescent="0.3">
      <c r="A377" s="281">
        <v>18</v>
      </c>
      <c r="B377" s="363" t="s">
        <v>2346</v>
      </c>
      <c r="C377" s="153"/>
      <c r="D377" s="83"/>
      <c r="E377" s="83"/>
      <c r="F377" s="328"/>
      <c r="G377" s="255"/>
      <c r="H377" s="255"/>
      <c r="I377" s="237"/>
    </row>
    <row r="378" spans="1:9" ht="15.6" x14ac:dyDescent="0.3">
      <c r="A378" s="117">
        <v>1</v>
      </c>
      <c r="B378" s="358" t="s">
        <v>2353</v>
      </c>
      <c r="C378" s="119" t="s">
        <v>2347</v>
      </c>
      <c r="D378" s="120">
        <v>30000000</v>
      </c>
      <c r="E378" s="88" t="s">
        <v>20</v>
      </c>
      <c r="F378" s="329">
        <v>10000000</v>
      </c>
      <c r="G378" s="206"/>
      <c r="H378" s="206"/>
      <c r="I378" s="237"/>
    </row>
    <row r="379" spans="1:9" ht="15.6" x14ac:dyDescent="0.3">
      <c r="A379" s="117">
        <v>2</v>
      </c>
      <c r="B379" s="358" t="s">
        <v>2354</v>
      </c>
      <c r="C379" s="119" t="s">
        <v>2348</v>
      </c>
      <c r="D379" s="120">
        <v>25000000</v>
      </c>
      <c r="E379" s="88" t="s">
        <v>20</v>
      </c>
      <c r="F379" s="329">
        <v>20000000</v>
      </c>
      <c r="G379" s="206"/>
      <c r="H379" s="206"/>
      <c r="I379" s="237"/>
    </row>
    <row r="380" spans="1:9" ht="15.6" x14ac:dyDescent="0.3">
      <c r="A380" s="117">
        <v>3</v>
      </c>
      <c r="B380" s="358" t="s">
        <v>2355</v>
      </c>
      <c r="C380" s="119" t="s">
        <v>2349</v>
      </c>
      <c r="D380" s="120">
        <v>20000000</v>
      </c>
      <c r="E380" s="88" t="s">
        <v>20</v>
      </c>
      <c r="F380" s="329">
        <f>D380</f>
        <v>20000000</v>
      </c>
      <c r="G380" s="206"/>
      <c r="H380" s="206"/>
      <c r="I380" s="237"/>
    </row>
    <row r="381" spans="1:9" ht="15.6" x14ac:dyDescent="0.3">
      <c r="A381" s="117">
        <v>4</v>
      </c>
      <c r="B381" s="358" t="s">
        <v>2356</v>
      </c>
      <c r="C381" s="119" t="s">
        <v>2350</v>
      </c>
      <c r="D381" s="120">
        <v>20000000</v>
      </c>
      <c r="E381" s="88" t="s">
        <v>20</v>
      </c>
      <c r="F381" s="329">
        <f>D381</f>
        <v>20000000</v>
      </c>
      <c r="G381" s="206"/>
      <c r="H381" s="206"/>
      <c r="I381" s="237"/>
    </row>
    <row r="382" spans="1:9" ht="15.6" x14ac:dyDescent="0.3">
      <c r="A382" s="117">
        <v>5</v>
      </c>
      <c r="B382" s="358" t="s">
        <v>2357</v>
      </c>
      <c r="C382" s="119" t="s">
        <v>2351</v>
      </c>
      <c r="D382" s="120">
        <v>150000000</v>
      </c>
      <c r="E382" s="88" t="s">
        <v>20</v>
      </c>
      <c r="F382" s="329">
        <v>100000000</v>
      </c>
      <c r="G382" s="206"/>
      <c r="H382" s="206"/>
      <c r="I382" s="237"/>
    </row>
    <row r="383" spans="1:9" ht="15.6" x14ac:dyDescent="0.3">
      <c r="A383" s="117">
        <v>6</v>
      </c>
      <c r="B383" s="358" t="s">
        <v>2358</v>
      </c>
      <c r="C383" s="119" t="s">
        <v>2352</v>
      </c>
      <c r="D383" s="120">
        <v>5000000</v>
      </c>
      <c r="E383" s="88" t="s">
        <v>20</v>
      </c>
      <c r="F383" s="329">
        <f>D383</f>
        <v>5000000</v>
      </c>
      <c r="G383" s="206"/>
      <c r="H383" s="206"/>
      <c r="I383" s="237"/>
    </row>
    <row r="384" spans="1:9" ht="28.8" customHeight="1" x14ac:dyDescent="0.3">
      <c r="A384" s="607" t="s">
        <v>2359</v>
      </c>
      <c r="B384" s="607"/>
      <c r="C384" s="607"/>
      <c r="D384" s="102">
        <v>250000000</v>
      </c>
      <c r="E384" s="98">
        <f>SUM(E378:E383)</f>
        <v>0</v>
      </c>
      <c r="F384" s="330">
        <f>SUM(F378:F383)</f>
        <v>175000000</v>
      </c>
      <c r="G384" s="148"/>
      <c r="H384" s="148"/>
      <c r="I384" s="237"/>
    </row>
    <row r="385" spans="1:9" s="83" customFormat="1" ht="15.6" x14ac:dyDescent="0.3">
      <c r="A385" s="281">
        <v>19</v>
      </c>
      <c r="B385" s="363" t="s">
        <v>2549</v>
      </c>
      <c r="C385" s="153"/>
      <c r="F385" s="335"/>
      <c r="G385" s="93"/>
      <c r="H385" s="93"/>
      <c r="I385" s="85"/>
    </row>
    <row r="386" spans="1:9" s="83" customFormat="1" ht="31.2" x14ac:dyDescent="0.3">
      <c r="A386" s="117">
        <v>1</v>
      </c>
      <c r="B386" s="358" t="s">
        <v>2550</v>
      </c>
      <c r="C386" s="119" t="s">
        <v>2551</v>
      </c>
      <c r="D386" s="88" t="s">
        <v>20</v>
      </c>
      <c r="E386" s="88" t="s">
        <v>20</v>
      </c>
      <c r="F386" s="340" t="s">
        <v>20</v>
      </c>
      <c r="G386" s="88"/>
      <c r="H386" s="88"/>
      <c r="I386" s="85"/>
    </row>
    <row r="387" spans="1:9" s="83" customFormat="1" ht="15.6" x14ac:dyDescent="0.3">
      <c r="A387" s="117">
        <v>2</v>
      </c>
      <c r="B387" s="358" t="s">
        <v>2552</v>
      </c>
      <c r="C387" s="119" t="s">
        <v>2553</v>
      </c>
      <c r="D387" s="120">
        <v>50000000</v>
      </c>
      <c r="E387" s="88" t="s">
        <v>20</v>
      </c>
      <c r="F387" s="336">
        <f>D387</f>
        <v>50000000</v>
      </c>
      <c r="G387" s="101"/>
      <c r="H387" s="101"/>
      <c r="I387" s="85"/>
    </row>
    <row r="388" spans="1:9" s="83" customFormat="1" ht="15" customHeight="1" x14ac:dyDescent="0.3">
      <c r="A388" s="607" t="s">
        <v>2554</v>
      </c>
      <c r="B388" s="607"/>
      <c r="C388" s="607"/>
      <c r="D388" s="102">
        <v>50000000</v>
      </c>
      <c r="E388" s="98">
        <f>SUM(E386:E387)</f>
        <v>0</v>
      </c>
      <c r="F388" s="330">
        <f>SUM(F386:F387)</f>
        <v>50000000</v>
      </c>
      <c r="G388" s="148"/>
      <c r="H388" s="148"/>
      <c r="I388" s="85"/>
    </row>
    <row r="389" spans="1:9" ht="15.6" x14ac:dyDescent="0.3">
      <c r="A389" s="607" t="s">
        <v>3423</v>
      </c>
      <c r="B389" s="607"/>
      <c r="C389" s="607"/>
      <c r="D389" s="98">
        <f>D388+D384+D376+D373+D369+D365+D355+D339+D333+D336+D330+D327+D323+D320+D317+D314+D311+D305+D294</f>
        <v>4538768157.7199993</v>
      </c>
      <c r="E389" s="98">
        <f>E388+E384+E376+E373+E369+E365+E355+E339+E333+E336+E330+E327+E323+E320+E317+E314+E311+E305+E294</f>
        <v>173640000</v>
      </c>
      <c r="F389" s="330">
        <f>F388+F384+F376+F373+F369+F365+F355+F339+F333+F336+F330+F327+F323+F320+F317+F314+F311+F305+F294</f>
        <v>4246368157.7199998</v>
      </c>
      <c r="G389" s="148"/>
      <c r="H389" s="148"/>
      <c r="I389" s="237"/>
    </row>
    <row r="390" spans="1:9" ht="15.6" x14ac:dyDescent="0.3">
      <c r="A390" s="680" t="s">
        <v>3420</v>
      </c>
      <c r="B390" s="680"/>
      <c r="C390" s="680"/>
      <c r="D390" s="680"/>
      <c r="E390" s="680"/>
      <c r="F390" s="704"/>
      <c r="G390" s="286"/>
      <c r="H390" s="286"/>
      <c r="I390" s="237"/>
    </row>
    <row r="391" spans="1:9" s="83" customFormat="1" ht="15.6" x14ac:dyDescent="0.3">
      <c r="A391" s="136">
        <v>1</v>
      </c>
      <c r="B391" s="364" t="s">
        <v>1154</v>
      </c>
      <c r="C391" s="154"/>
      <c r="D391" s="126"/>
      <c r="E391" s="126"/>
      <c r="F391" s="334"/>
      <c r="G391" s="259"/>
      <c r="H391" s="259"/>
      <c r="I391" s="85"/>
    </row>
    <row r="392" spans="1:9" s="83" customFormat="1" ht="31.2" x14ac:dyDescent="0.3">
      <c r="A392" s="117">
        <v>1</v>
      </c>
      <c r="B392" s="358" t="s">
        <v>1217</v>
      </c>
      <c r="C392" s="119" t="s">
        <v>1159</v>
      </c>
      <c r="D392" s="120">
        <v>10000000</v>
      </c>
      <c r="E392" s="88" t="s">
        <v>20</v>
      </c>
      <c r="F392" s="329">
        <f t="shared" ref="F392:F428" si="14">D392</f>
        <v>10000000</v>
      </c>
      <c r="G392" s="206"/>
      <c r="H392" s="206"/>
      <c r="I392" s="85"/>
    </row>
    <row r="393" spans="1:9" s="83" customFormat="1" ht="15.6" x14ac:dyDescent="0.3">
      <c r="A393" s="117">
        <v>2</v>
      </c>
      <c r="B393" s="358" t="s">
        <v>1218</v>
      </c>
      <c r="C393" s="119" t="s">
        <v>1160</v>
      </c>
      <c r="D393" s="120">
        <v>70000000</v>
      </c>
      <c r="E393" s="88" t="s">
        <v>20</v>
      </c>
      <c r="F393" s="329">
        <f t="shared" si="14"/>
        <v>70000000</v>
      </c>
      <c r="G393" s="206"/>
      <c r="H393" s="206"/>
      <c r="I393" s="85"/>
    </row>
    <row r="394" spans="1:9" s="83" customFormat="1" ht="31.2" x14ac:dyDescent="0.3">
      <c r="A394" s="117">
        <v>3</v>
      </c>
      <c r="B394" s="358" t="s">
        <v>1219</v>
      </c>
      <c r="C394" s="119" t="s">
        <v>1161</v>
      </c>
      <c r="D394" s="120">
        <v>40000000</v>
      </c>
      <c r="E394" s="88" t="s">
        <v>20</v>
      </c>
      <c r="F394" s="329">
        <f t="shared" si="14"/>
        <v>40000000</v>
      </c>
      <c r="G394" s="206"/>
      <c r="H394" s="206"/>
      <c r="I394" s="85"/>
    </row>
    <row r="395" spans="1:9" s="83" customFormat="1" ht="15" customHeight="1" x14ac:dyDescent="0.3">
      <c r="A395" s="117">
        <v>4</v>
      </c>
      <c r="B395" s="358" t="s">
        <v>1220</v>
      </c>
      <c r="C395" s="119" t="s">
        <v>1162</v>
      </c>
      <c r="D395" s="120">
        <v>10000000</v>
      </c>
      <c r="E395" s="88" t="s">
        <v>20</v>
      </c>
      <c r="F395" s="329">
        <f t="shared" si="14"/>
        <v>10000000</v>
      </c>
      <c r="G395" s="206"/>
      <c r="H395" s="206"/>
      <c r="I395" s="85"/>
    </row>
    <row r="396" spans="1:9" s="83" customFormat="1" ht="15.6" x14ac:dyDescent="0.3">
      <c r="A396" s="117">
        <v>5</v>
      </c>
      <c r="B396" s="358" t="s">
        <v>1221</v>
      </c>
      <c r="C396" s="119" t="s">
        <v>1163</v>
      </c>
      <c r="D396" s="120">
        <v>7000000</v>
      </c>
      <c r="E396" s="123">
        <v>888333.34</v>
      </c>
      <c r="F396" s="329">
        <f t="shared" si="14"/>
        <v>7000000</v>
      </c>
      <c r="G396" s="206"/>
      <c r="H396" s="206"/>
      <c r="I396" s="85"/>
    </row>
    <row r="397" spans="1:9" s="83" customFormat="1" ht="15.6" x14ac:dyDescent="0.3">
      <c r="A397" s="117">
        <v>6</v>
      </c>
      <c r="B397" s="358" t="s">
        <v>1222</v>
      </c>
      <c r="C397" s="119" t="s">
        <v>1164</v>
      </c>
      <c r="D397" s="120">
        <v>2000000</v>
      </c>
      <c r="E397" s="88" t="s">
        <v>20</v>
      </c>
      <c r="F397" s="329">
        <f t="shared" si="14"/>
        <v>2000000</v>
      </c>
      <c r="G397" s="206"/>
      <c r="H397" s="206"/>
      <c r="I397" s="85"/>
    </row>
    <row r="398" spans="1:9" s="83" customFormat="1" ht="15.6" x14ac:dyDescent="0.3">
      <c r="A398" s="117">
        <v>7</v>
      </c>
      <c r="B398" s="358" t="s">
        <v>1223</v>
      </c>
      <c r="C398" s="119" t="s">
        <v>1165</v>
      </c>
      <c r="D398" s="120">
        <v>2000000</v>
      </c>
      <c r="E398" s="88" t="s">
        <v>20</v>
      </c>
      <c r="F398" s="329">
        <f t="shared" si="14"/>
        <v>2000000</v>
      </c>
      <c r="G398" s="206"/>
      <c r="H398" s="206"/>
      <c r="I398" s="85"/>
    </row>
    <row r="399" spans="1:9" s="83" customFormat="1" ht="15.6" x14ac:dyDescent="0.3">
      <c r="A399" s="117">
        <v>8</v>
      </c>
      <c r="B399" s="358" t="s">
        <v>1224</v>
      </c>
      <c r="C399" s="119" t="s">
        <v>1166</v>
      </c>
      <c r="D399" s="120">
        <v>1000000</v>
      </c>
      <c r="E399" s="88" t="s">
        <v>20</v>
      </c>
      <c r="F399" s="329">
        <f t="shared" si="14"/>
        <v>1000000</v>
      </c>
      <c r="G399" s="206"/>
      <c r="H399" s="206"/>
      <c r="I399" s="85"/>
    </row>
    <row r="400" spans="1:9" s="83" customFormat="1" ht="15.6" x14ac:dyDescent="0.3">
      <c r="A400" s="117">
        <v>9</v>
      </c>
      <c r="B400" s="358" t="s">
        <v>1225</v>
      </c>
      <c r="C400" s="119" t="s">
        <v>1167</v>
      </c>
      <c r="D400" s="120">
        <v>1000000</v>
      </c>
      <c r="E400" s="88" t="s">
        <v>20</v>
      </c>
      <c r="F400" s="329">
        <f t="shared" si="14"/>
        <v>1000000</v>
      </c>
      <c r="G400" s="206"/>
      <c r="H400" s="206"/>
      <c r="I400" s="85"/>
    </row>
    <row r="401" spans="1:9" s="83" customFormat="1" ht="15.6" x14ac:dyDescent="0.3">
      <c r="A401" s="117">
        <v>10</v>
      </c>
      <c r="B401" s="358" t="s">
        <v>1226</v>
      </c>
      <c r="C401" s="119" t="s">
        <v>1168</v>
      </c>
      <c r="D401" s="120">
        <v>1000000</v>
      </c>
      <c r="E401" s="88" t="s">
        <v>20</v>
      </c>
      <c r="F401" s="329">
        <f t="shared" si="14"/>
        <v>1000000</v>
      </c>
      <c r="G401" s="206"/>
      <c r="H401" s="206"/>
      <c r="I401" s="85"/>
    </row>
    <row r="402" spans="1:9" s="83" customFormat="1" ht="31.2" x14ac:dyDescent="0.3">
      <c r="A402" s="117">
        <v>11</v>
      </c>
      <c r="B402" s="358" t="s">
        <v>1227</v>
      </c>
      <c r="C402" s="119" t="s">
        <v>1169</v>
      </c>
      <c r="D402" s="120">
        <v>1000000</v>
      </c>
      <c r="E402" s="88" t="s">
        <v>20</v>
      </c>
      <c r="F402" s="329">
        <f t="shared" si="14"/>
        <v>1000000</v>
      </c>
      <c r="G402" s="206"/>
      <c r="H402" s="206"/>
      <c r="I402" s="85"/>
    </row>
    <row r="403" spans="1:9" s="83" customFormat="1" ht="15.6" x14ac:dyDescent="0.3">
      <c r="A403" s="117">
        <v>12</v>
      </c>
      <c r="B403" s="358" t="s">
        <v>1228</v>
      </c>
      <c r="C403" s="119" t="s">
        <v>1170</v>
      </c>
      <c r="D403" s="120">
        <v>2000000</v>
      </c>
      <c r="E403" s="88" t="s">
        <v>20</v>
      </c>
      <c r="F403" s="329">
        <f t="shared" si="14"/>
        <v>2000000</v>
      </c>
      <c r="G403" s="206"/>
      <c r="H403" s="206"/>
      <c r="I403" s="85"/>
    </row>
    <row r="404" spans="1:9" s="83" customFormat="1" ht="15.6" x14ac:dyDescent="0.3">
      <c r="A404" s="117">
        <v>13</v>
      </c>
      <c r="B404" s="358" t="s">
        <v>1229</v>
      </c>
      <c r="C404" s="119" t="s">
        <v>1171</v>
      </c>
      <c r="D404" s="120">
        <v>50000000</v>
      </c>
      <c r="E404" s="88" t="s">
        <v>20</v>
      </c>
      <c r="F404" s="329">
        <f t="shared" si="14"/>
        <v>50000000</v>
      </c>
      <c r="G404" s="206"/>
      <c r="H404" s="206"/>
      <c r="I404" s="85"/>
    </row>
    <row r="405" spans="1:9" s="83" customFormat="1" ht="31.2" x14ac:dyDescent="0.3">
      <c r="A405" s="117">
        <v>14</v>
      </c>
      <c r="B405" s="358" t="s">
        <v>1230</v>
      </c>
      <c r="C405" s="119" t="s">
        <v>1172</v>
      </c>
      <c r="D405" s="120">
        <v>2200000</v>
      </c>
      <c r="E405" s="88" t="s">
        <v>20</v>
      </c>
      <c r="F405" s="329">
        <f t="shared" si="14"/>
        <v>2200000</v>
      </c>
      <c r="G405" s="206"/>
      <c r="H405" s="206"/>
      <c r="I405" s="85"/>
    </row>
    <row r="406" spans="1:9" s="83" customFormat="1" ht="31.2" x14ac:dyDescent="0.3">
      <c r="A406" s="117">
        <v>15</v>
      </c>
      <c r="B406" s="358" t="s">
        <v>1231</v>
      </c>
      <c r="C406" s="119" t="s">
        <v>1173</v>
      </c>
      <c r="D406" s="120">
        <v>2000000</v>
      </c>
      <c r="E406" s="88" t="s">
        <v>20</v>
      </c>
      <c r="F406" s="329">
        <f t="shared" si="14"/>
        <v>2000000</v>
      </c>
      <c r="G406" s="206"/>
      <c r="H406" s="206"/>
      <c r="I406" s="85"/>
    </row>
    <row r="407" spans="1:9" s="83" customFormat="1" ht="31.2" x14ac:dyDescent="0.3">
      <c r="A407" s="117">
        <v>16</v>
      </c>
      <c r="B407" s="358" t="s">
        <v>1232</v>
      </c>
      <c r="C407" s="119" t="s">
        <v>1174</v>
      </c>
      <c r="D407" s="120">
        <v>500000</v>
      </c>
      <c r="E407" s="88" t="s">
        <v>20</v>
      </c>
      <c r="F407" s="329">
        <f t="shared" si="14"/>
        <v>500000</v>
      </c>
      <c r="G407" s="206"/>
      <c r="H407" s="206"/>
      <c r="I407" s="85"/>
    </row>
    <row r="408" spans="1:9" s="83" customFormat="1" ht="15.6" x14ac:dyDescent="0.3">
      <c r="A408" s="117">
        <v>17</v>
      </c>
      <c r="B408" s="358" t="s">
        <v>1233</v>
      </c>
      <c r="C408" s="119" t="s">
        <v>1175</v>
      </c>
      <c r="D408" s="120">
        <v>9000000</v>
      </c>
      <c r="E408" s="88" t="s">
        <v>20</v>
      </c>
      <c r="F408" s="329">
        <f t="shared" si="14"/>
        <v>9000000</v>
      </c>
      <c r="G408" s="206"/>
      <c r="H408" s="206"/>
      <c r="I408" s="85"/>
    </row>
    <row r="409" spans="1:9" s="83" customFormat="1" ht="15.6" x14ac:dyDescent="0.3">
      <c r="A409" s="117">
        <v>18</v>
      </c>
      <c r="B409" s="358" t="s">
        <v>1234</v>
      </c>
      <c r="C409" s="119" t="s">
        <v>1176</v>
      </c>
      <c r="D409" s="120">
        <v>500000</v>
      </c>
      <c r="E409" s="123">
        <v>1250000</v>
      </c>
      <c r="F409" s="329">
        <f t="shared" si="14"/>
        <v>500000</v>
      </c>
      <c r="G409" s="206"/>
      <c r="H409" s="206"/>
      <c r="I409" s="85"/>
    </row>
    <row r="410" spans="1:9" s="83" customFormat="1" ht="15.6" x14ac:dyDescent="0.3">
      <c r="A410" s="117">
        <v>19</v>
      </c>
      <c r="B410" s="358" t="s">
        <v>1235</v>
      </c>
      <c r="C410" s="119" t="s">
        <v>1177</v>
      </c>
      <c r="D410" s="120">
        <v>1000000</v>
      </c>
      <c r="E410" s="88" t="s">
        <v>20</v>
      </c>
      <c r="F410" s="329">
        <f t="shared" si="14"/>
        <v>1000000</v>
      </c>
      <c r="G410" s="206"/>
      <c r="H410" s="206"/>
      <c r="I410" s="85"/>
    </row>
    <row r="411" spans="1:9" s="83" customFormat="1" ht="15.6" x14ac:dyDescent="0.3">
      <c r="A411" s="117">
        <v>20</v>
      </c>
      <c r="B411" s="358" t="s">
        <v>1236</v>
      </c>
      <c r="C411" s="119" t="s">
        <v>1178</v>
      </c>
      <c r="D411" s="120">
        <v>200000</v>
      </c>
      <c r="E411" s="88" t="s">
        <v>20</v>
      </c>
      <c r="F411" s="329">
        <f t="shared" si="14"/>
        <v>200000</v>
      </c>
      <c r="G411" s="206"/>
      <c r="H411" s="206"/>
      <c r="I411" s="85"/>
    </row>
    <row r="412" spans="1:9" s="83" customFormat="1" ht="15.6" x14ac:dyDescent="0.3">
      <c r="A412" s="117">
        <v>21</v>
      </c>
      <c r="B412" s="358" t="s">
        <v>1237</v>
      </c>
      <c r="C412" s="119" t="s">
        <v>1179</v>
      </c>
      <c r="D412" s="120">
        <v>100000000</v>
      </c>
      <c r="E412" s="88" t="s">
        <v>20</v>
      </c>
      <c r="F412" s="329">
        <f t="shared" si="14"/>
        <v>100000000</v>
      </c>
      <c r="G412" s="206"/>
      <c r="H412" s="206"/>
      <c r="I412" s="85"/>
    </row>
    <row r="413" spans="1:9" s="83" customFormat="1" ht="15.6" x14ac:dyDescent="0.3">
      <c r="A413" s="117">
        <v>22</v>
      </c>
      <c r="B413" s="358" t="s">
        <v>1238</v>
      </c>
      <c r="C413" s="119" t="s">
        <v>1180</v>
      </c>
      <c r="D413" s="120">
        <v>2000000</v>
      </c>
      <c r="E413" s="88" t="s">
        <v>20</v>
      </c>
      <c r="F413" s="329">
        <f t="shared" si="14"/>
        <v>2000000</v>
      </c>
      <c r="G413" s="206"/>
      <c r="H413" s="206"/>
      <c r="I413" s="85"/>
    </row>
    <row r="414" spans="1:9" s="83" customFormat="1" ht="15.6" x14ac:dyDescent="0.3">
      <c r="A414" s="117">
        <v>23</v>
      </c>
      <c r="B414" s="358" t="s">
        <v>1239</v>
      </c>
      <c r="C414" s="119" t="s">
        <v>1181</v>
      </c>
      <c r="D414" s="120">
        <v>1000000</v>
      </c>
      <c r="E414" s="123">
        <v>999625</v>
      </c>
      <c r="F414" s="329">
        <f t="shared" si="14"/>
        <v>1000000</v>
      </c>
      <c r="G414" s="206"/>
      <c r="H414" s="206"/>
      <c r="I414" s="85"/>
    </row>
    <row r="415" spans="1:9" s="83" customFormat="1" ht="15.6" x14ac:dyDescent="0.3">
      <c r="A415" s="117">
        <v>24</v>
      </c>
      <c r="B415" s="358" t="s">
        <v>1240</v>
      </c>
      <c r="C415" s="119" t="s">
        <v>1182</v>
      </c>
      <c r="D415" s="120">
        <v>2000000</v>
      </c>
      <c r="E415" s="88" t="s">
        <v>20</v>
      </c>
      <c r="F415" s="329">
        <f t="shared" si="14"/>
        <v>2000000</v>
      </c>
      <c r="G415" s="206"/>
      <c r="H415" s="206"/>
      <c r="I415" s="85"/>
    </row>
    <row r="416" spans="1:9" s="83" customFormat="1" ht="15.6" x14ac:dyDescent="0.3">
      <c r="A416" s="117">
        <v>25</v>
      </c>
      <c r="B416" s="358" t="s">
        <v>1241</v>
      </c>
      <c r="C416" s="119" t="s">
        <v>1183</v>
      </c>
      <c r="D416" s="120">
        <v>500000</v>
      </c>
      <c r="E416" s="88" t="s">
        <v>20</v>
      </c>
      <c r="F416" s="329">
        <f t="shared" si="14"/>
        <v>500000</v>
      </c>
      <c r="G416" s="206"/>
      <c r="H416" s="206"/>
      <c r="I416" s="85"/>
    </row>
    <row r="417" spans="1:9" s="83" customFormat="1" ht="15.6" x14ac:dyDescent="0.3">
      <c r="A417" s="117">
        <v>26</v>
      </c>
      <c r="B417" s="358" t="s">
        <v>1242</v>
      </c>
      <c r="C417" s="119" t="s">
        <v>1184</v>
      </c>
      <c r="D417" s="120">
        <v>20000000</v>
      </c>
      <c r="E417" s="123">
        <v>5000000</v>
      </c>
      <c r="F417" s="329">
        <f t="shared" si="14"/>
        <v>20000000</v>
      </c>
      <c r="G417" s="206"/>
      <c r="H417" s="206"/>
      <c r="I417" s="85"/>
    </row>
    <row r="418" spans="1:9" s="83" customFormat="1" ht="15.6" x14ac:dyDescent="0.3">
      <c r="A418" s="117">
        <v>27</v>
      </c>
      <c r="B418" s="358" t="s">
        <v>1243</v>
      </c>
      <c r="C418" s="119" t="s">
        <v>1185</v>
      </c>
      <c r="D418" s="120">
        <v>6000000</v>
      </c>
      <c r="E418" s="88" t="s">
        <v>20</v>
      </c>
      <c r="F418" s="329">
        <f t="shared" si="14"/>
        <v>6000000</v>
      </c>
      <c r="G418" s="206"/>
      <c r="H418" s="206"/>
      <c r="I418" s="85"/>
    </row>
    <row r="419" spans="1:9" s="83" customFormat="1" ht="15.6" x14ac:dyDescent="0.3">
      <c r="A419" s="117">
        <v>28</v>
      </c>
      <c r="B419" s="358" t="s">
        <v>1252</v>
      </c>
      <c r="C419" s="119" t="s">
        <v>1186</v>
      </c>
      <c r="D419" s="120">
        <v>300000</v>
      </c>
      <c r="E419" s="88" t="s">
        <v>20</v>
      </c>
      <c r="F419" s="329">
        <f t="shared" si="14"/>
        <v>300000</v>
      </c>
      <c r="G419" s="206"/>
      <c r="H419" s="206"/>
      <c r="I419" s="85"/>
    </row>
    <row r="420" spans="1:9" s="83" customFormat="1" ht="15.6" x14ac:dyDescent="0.3">
      <c r="A420" s="117">
        <v>29</v>
      </c>
      <c r="B420" s="358" t="s">
        <v>1253</v>
      </c>
      <c r="C420" s="119" t="s">
        <v>1187</v>
      </c>
      <c r="D420" s="120">
        <v>300000</v>
      </c>
      <c r="E420" s="88" t="s">
        <v>20</v>
      </c>
      <c r="F420" s="329">
        <f t="shared" si="14"/>
        <v>300000</v>
      </c>
      <c r="G420" s="206"/>
      <c r="H420" s="206"/>
      <c r="I420" s="85"/>
    </row>
    <row r="421" spans="1:9" s="83" customFormat="1" ht="15.6" x14ac:dyDescent="0.3">
      <c r="A421" s="117">
        <v>30</v>
      </c>
      <c r="B421" s="358" t="s">
        <v>1254</v>
      </c>
      <c r="C421" s="119" t="s">
        <v>1188</v>
      </c>
      <c r="D421" s="120">
        <v>200000</v>
      </c>
      <c r="E421" s="88" t="s">
        <v>20</v>
      </c>
      <c r="F421" s="329">
        <f t="shared" si="14"/>
        <v>200000</v>
      </c>
      <c r="G421" s="206"/>
      <c r="H421" s="206"/>
      <c r="I421" s="85"/>
    </row>
    <row r="422" spans="1:9" s="83" customFormat="1" ht="15.6" x14ac:dyDescent="0.3">
      <c r="A422" s="117">
        <v>31</v>
      </c>
      <c r="B422" s="358" t="s">
        <v>1255</v>
      </c>
      <c r="C422" s="119" t="s">
        <v>1189</v>
      </c>
      <c r="D422" s="120">
        <v>100000</v>
      </c>
      <c r="E422" s="88" t="s">
        <v>20</v>
      </c>
      <c r="F422" s="329">
        <f t="shared" si="14"/>
        <v>100000</v>
      </c>
      <c r="G422" s="206"/>
      <c r="H422" s="206"/>
      <c r="I422" s="85"/>
    </row>
    <row r="423" spans="1:9" s="83" customFormat="1" ht="15.6" x14ac:dyDescent="0.3">
      <c r="A423" s="117">
        <v>32</v>
      </c>
      <c r="B423" s="358" t="s">
        <v>1256</v>
      </c>
      <c r="C423" s="119" t="s">
        <v>1190</v>
      </c>
      <c r="D423" s="120">
        <v>1000000</v>
      </c>
      <c r="E423" s="88" t="s">
        <v>20</v>
      </c>
      <c r="F423" s="329">
        <f t="shared" si="14"/>
        <v>1000000</v>
      </c>
      <c r="G423" s="206"/>
      <c r="H423" s="206"/>
      <c r="I423" s="85"/>
    </row>
    <row r="424" spans="1:9" s="83" customFormat="1" ht="15.6" x14ac:dyDescent="0.3">
      <c r="A424" s="117">
        <v>33</v>
      </c>
      <c r="B424" s="358" t="s">
        <v>1257</v>
      </c>
      <c r="C424" s="119" t="s">
        <v>1191</v>
      </c>
      <c r="D424" s="120">
        <v>200000</v>
      </c>
      <c r="E424" s="88" t="s">
        <v>20</v>
      </c>
      <c r="F424" s="329">
        <f t="shared" si="14"/>
        <v>200000</v>
      </c>
      <c r="G424" s="206"/>
      <c r="H424" s="206"/>
      <c r="I424" s="85"/>
    </row>
    <row r="425" spans="1:9" s="83" customFormat="1" ht="15.6" x14ac:dyDescent="0.3">
      <c r="A425" s="117">
        <v>34</v>
      </c>
      <c r="B425" s="358" t="s">
        <v>1258</v>
      </c>
      <c r="C425" s="119" t="s">
        <v>1192</v>
      </c>
      <c r="D425" s="120">
        <v>1000000</v>
      </c>
      <c r="E425" s="88" t="s">
        <v>20</v>
      </c>
      <c r="F425" s="329">
        <f t="shared" si="14"/>
        <v>1000000</v>
      </c>
      <c r="G425" s="206"/>
      <c r="H425" s="206"/>
      <c r="I425" s="85"/>
    </row>
    <row r="426" spans="1:9" s="83" customFormat="1" ht="15.6" x14ac:dyDescent="0.3">
      <c r="A426" s="117">
        <v>35</v>
      </c>
      <c r="B426" s="358" t="s">
        <v>1259</v>
      </c>
      <c r="C426" s="119" t="s">
        <v>1193</v>
      </c>
      <c r="D426" s="120">
        <v>1000000</v>
      </c>
      <c r="E426" s="88" t="s">
        <v>20</v>
      </c>
      <c r="F426" s="329">
        <f t="shared" si="14"/>
        <v>1000000</v>
      </c>
      <c r="G426" s="206"/>
      <c r="H426" s="206"/>
      <c r="I426" s="85"/>
    </row>
    <row r="427" spans="1:9" s="83" customFormat="1" ht="15.6" x14ac:dyDescent="0.3">
      <c r="A427" s="117">
        <v>36</v>
      </c>
      <c r="B427" s="358" t="s">
        <v>1260</v>
      </c>
      <c r="C427" s="119" t="s">
        <v>1194</v>
      </c>
      <c r="D427" s="120">
        <v>300000</v>
      </c>
      <c r="E427" s="88" t="s">
        <v>20</v>
      </c>
      <c r="F427" s="329">
        <f t="shared" si="14"/>
        <v>300000</v>
      </c>
      <c r="G427" s="206"/>
      <c r="H427" s="206"/>
      <c r="I427" s="85"/>
    </row>
    <row r="428" spans="1:9" s="83" customFormat="1" ht="15.6" x14ac:dyDescent="0.3">
      <c r="A428" s="117">
        <v>37</v>
      </c>
      <c r="B428" s="358" t="s">
        <v>1261</v>
      </c>
      <c r="C428" s="119" t="s">
        <v>1195</v>
      </c>
      <c r="D428" s="120">
        <v>200000</v>
      </c>
      <c r="E428" s="88" t="s">
        <v>20</v>
      </c>
      <c r="F428" s="329">
        <f t="shared" si="14"/>
        <v>200000</v>
      </c>
      <c r="G428" s="206"/>
      <c r="H428" s="206"/>
      <c r="I428" s="85"/>
    </row>
    <row r="429" spans="1:9" s="83" customFormat="1" ht="15.75" customHeight="1" x14ac:dyDescent="0.3">
      <c r="A429" s="117">
        <v>38</v>
      </c>
      <c r="B429" s="358" t="s">
        <v>1262</v>
      </c>
      <c r="C429" s="119" t="s">
        <v>1196</v>
      </c>
      <c r="D429" s="120">
        <v>2000000</v>
      </c>
      <c r="E429" s="88" t="s">
        <v>20</v>
      </c>
      <c r="F429" s="329">
        <v>0</v>
      </c>
      <c r="G429" s="206"/>
      <c r="H429" s="206"/>
      <c r="I429" s="85"/>
    </row>
    <row r="430" spans="1:9" s="83" customFormat="1" ht="31.2" x14ac:dyDescent="0.3">
      <c r="A430" s="117">
        <v>39</v>
      </c>
      <c r="B430" s="358" t="s">
        <v>1263</v>
      </c>
      <c r="C430" s="119" t="s">
        <v>1197</v>
      </c>
      <c r="D430" s="120">
        <v>25000000</v>
      </c>
      <c r="E430" s="88" t="s">
        <v>20</v>
      </c>
      <c r="F430" s="329">
        <v>0</v>
      </c>
      <c r="G430" s="206"/>
      <c r="H430" s="206"/>
      <c r="I430" s="85"/>
    </row>
    <row r="431" spans="1:9" s="83" customFormat="1" ht="15.6" x14ac:dyDescent="0.3">
      <c r="A431" s="117">
        <v>40</v>
      </c>
      <c r="B431" s="358" t="s">
        <v>1264</v>
      </c>
      <c r="C431" s="119" t="s">
        <v>1198</v>
      </c>
      <c r="D431" s="120">
        <v>500000</v>
      </c>
      <c r="E431" s="88" t="s">
        <v>20</v>
      </c>
      <c r="F431" s="329">
        <f t="shared" ref="F431:F449" si="15">D431</f>
        <v>500000</v>
      </c>
      <c r="G431" s="206"/>
      <c r="H431" s="206"/>
      <c r="I431" s="85"/>
    </row>
    <row r="432" spans="1:9" s="83" customFormat="1" ht="31.2" x14ac:dyDescent="0.3">
      <c r="A432" s="117">
        <v>41</v>
      </c>
      <c r="B432" s="358" t="s">
        <v>1274</v>
      </c>
      <c r="C432" s="119" t="s">
        <v>1199</v>
      </c>
      <c r="D432" s="120">
        <v>500000</v>
      </c>
      <c r="E432" s="88" t="s">
        <v>20</v>
      </c>
      <c r="F432" s="329">
        <f t="shared" si="15"/>
        <v>500000</v>
      </c>
      <c r="G432" s="206"/>
      <c r="H432" s="206"/>
      <c r="I432" s="85"/>
    </row>
    <row r="433" spans="1:9" s="83" customFormat="1" ht="15.6" x14ac:dyDescent="0.3">
      <c r="A433" s="117">
        <v>42</v>
      </c>
      <c r="B433" s="358" t="s">
        <v>1273</v>
      </c>
      <c r="C433" s="119" t="s">
        <v>1200</v>
      </c>
      <c r="D433" s="120">
        <v>500000</v>
      </c>
      <c r="E433" s="88" t="s">
        <v>20</v>
      </c>
      <c r="F433" s="329">
        <f t="shared" si="15"/>
        <v>500000</v>
      </c>
      <c r="G433" s="206"/>
      <c r="H433" s="206"/>
      <c r="I433" s="85"/>
    </row>
    <row r="434" spans="1:9" s="83" customFormat="1" ht="15.6" x14ac:dyDescent="0.3">
      <c r="A434" s="117">
        <v>43</v>
      </c>
      <c r="B434" s="358" t="s">
        <v>1272</v>
      </c>
      <c r="C434" s="119" t="s">
        <v>1201</v>
      </c>
      <c r="D434" s="120">
        <v>200000</v>
      </c>
      <c r="E434" s="88" t="s">
        <v>20</v>
      </c>
      <c r="F434" s="329">
        <f t="shared" si="15"/>
        <v>200000</v>
      </c>
      <c r="G434" s="206"/>
      <c r="H434" s="206"/>
      <c r="I434" s="85"/>
    </row>
    <row r="435" spans="1:9" s="83" customFormat="1" ht="15.6" x14ac:dyDescent="0.3">
      <c r="A435" s="117">
        <v>44</v>
      </c>
      <c r="B435" s="358" t="s">
        <v>1271</v>
      </c>
      <c r="C435" s="119" t="s">
        <v>1202</v>
      </c>
      <c r="D435" s="120">
        <v>5000000</v>
      </c>
      <c r="E435" s="88" t="s">
        <v>20</v>
      </c>
      <c r="F435" s="329">
        <f t="shared" si="15"/>
        <v>5000000</v>
      </c>
      <c r="G435" s="206"/>
      <c r="H435" s="206"/>
      <c r="I435" s="85"/>
    </row>
    <row r="436" spans="1:9" s="83" customFormat="1" ht="15.6" x14ac:dyDescent="0.3">
      <c r="A436" s="117">
        <v>45</v>
      </c>
      <c r="B436" s="358" t="s">
        <v>1270</v>
      </c>
      <c r="C436" s="119" t="s">
        <v>1203</v>
      </c>
      <c r="D436" s="120">
        <v>500000</v>
      </c>
      <c r="E436" s="88" t="s">
        <v>20</v>
      </c>
      <c r="F436" s="329">
        <f t="shared" si="15"/>
        <v>500000</v>
      </c>
      <c r="G436" s="206"/>
      <c r="H436" s="206"/>
      <c r="I436" s="85"/>
    </row>
    <row r="437" spans="1:9" s="83" customFormat="1" ht="31.2" x14ac:dyDescent="0.3">
      <c r="A437" s="117">
        <v>46</v>
      </c>
      <c r="B437" s="358" t="s">
        <v>1269</v>
      </c>
      <c r="C437" s="119" t="s">
        <v>1204</v>
      </c>
      <c r="D437" s="120">
        <v>500000</v>
      </c>
      <c r="E437" s="88" t="s">
        <v>20</v>
      </c>
      <c r="F437" s="329">
        <f t="shared" si="15"/>
        <v>500000</v>
      </c>
      <c r="G437" s="206"/>
      <c r="H437" s="206"/>
      <c r="I437" s="85"/>
    </row>
    <row r="438" spans="1:9" s="83" customFormat="1" ht="15.6" x14ac:dyDescent="0.3">
      <c r="A438" s="117">
        <v>47</v>
      </c>
      <c r="B438" s="358" t="s">
        <v>1268</v>
      </c>
      <c r="C438" s="119" t="s">
        <v>1205</v>
      </c>
      <c r="D438" s="120">
        <v>200000</v>
      </c>
      <c r="E438" s="88" t="s">
        <v>20</v>
      </c>
      <c r="F438" s="329">
        <f t="shared" si="15"/>
        <v>200000</v>
      </c>
      <c r="G438" s="206"/>
      <c r="H438" s="206"/>
      <c r="I438" s="85"/>
    </row>
    <row r="439" spans="1:9" s="83" customFormat="1" ht="15.6" x14ac:dyDescent="0.3">
      <c r="A439" s="117">
        <v>48</v>
      </c>
      <c r="B439" s="358" t="s">
        <v>1267</v>
      </c>
      <c r="C439" s="119" t="s">
        <v>1206</v>
      </c>
      <c r="D439" s="120">
        <v>900000</v>
      </c>
      <c r="E439" s="123">
        <v>265000</v>
      </c>
      <c r="F439" s="329">
        <f t="shared" si="15"/>
        <v>900000</v>
      </c>
      <c r="G439" s="206"/>
      <c r="H439" s="206"/>
      <c r="I439" s="85"/>
    </row>
    <row r="440" spans="1:9" s="83" customFormat="1" ht="15.6" x14ac:dyDescent="0.3">
      <c r="A440" s="117">
        <v>49</v>
      </c>
      <c r="B440" s="358" t="s">
        <v>1266</v>
      </c>
      <c r="C440" s="119" t="s">
        <v>1207</v>
      </c>
      <c r="D440" s="120">
        <v>900000</v>
      </c>
      <c r="E440" s="88" t="s">
        <v>20</v>
      </c>
      <c r="F440" s="329">
        <f t="shared" si="15"/>
        <v>900000</v>
      </c>
      <c r="G440" s="206"/>
      <c r="H440" s="206"/>
      <c r="I440" s="85"/>
    </row>
    <row r="441" spans="1:9" s="83" customFormat="1" ht="15.6" x14ac:dyDescent="0.3">
      <c r="A441" s="117">
        <v>50</v>
      </c>
      <c r="B441" s="358" t="s">
        <v>1265</v>
      </c>
      <c r="C441" s="119" t="s">
        <v>1208</v>
      </c>
      <c r="D441" s="120">
        <v>900000</v>
      </c>
      <c r="E441" s="88" t="s">
        <v>20</v>
      </c>
      <c r="F441" s="329">
        <f t="shared" si="15"/>
        <v>900000</v>
      </c>
      <c r="G441" s="206"/>
      <c r="H441" s="206"/>
      <c r="I441" s="85"/>
    </row>
    <row r="442" spans="1:9" s="83" customFormat="1" ht="31.2" x14ac:dyDescent="0.3">
      <c r="A442" s="117">
        <v>51</v>
      </c>
      <c r="B442" s="358" t="s">
        <v>1251</v>
      </c>
      <c r="C442" s="119" t="s">
        <v>1209</v>
      </c>
      <c r="D442" s="120">
        <v>300000</v>
      </c>
      <c r="E442" s="88" t="s">
        <v>20</v>
      </c>
      <c r="F442" s="329">
        <f t="shared" si="15"/>
        <v>300000</v>
      </c>
      <c r="G442" s="206"/>
      <c r="H442" s="206"/>
      <c r="I442" s="85"/>
    </row>
    <row r="443" spans="1:9" s="83" customFormat="1" ht="15.6" x14ac:dyDescent="0.3">
      <c r="A443" s="117">
        <v>52</v>
      </c>
      <c r="B443" s="358" t="s">
        <v>1250</v>
      </c>
      <c r="C443" s="119" t="s">
        <v>1210</v>
      </c>
      <c r="D443" s="120">
        <v>200000</v>
      </c>
      <c r="E443" s="88" t="s">
        <v>20</v>
      </c>
      <c r="F443" s="329">
        <f t="shared" si="15"/>
        <v>200000</v>
      </c>
      <c r="G443" s="206"/>
      <c r="H443" s="206"/>
      <c r="I443" s="85"/>
    </row>
    <row r="444" spans="1:9" s="83" customFormat="1" ht="15.6" x14ac:dyDescent="0.3">
      <c r="A444" s="117">
        <v>53</v>
      </c>
      <c r="B444" s="358" t="s">
        <v>1249</v>
      </c>
      <c r="C444" s="119" t="s">
        <v>1211</v>
      </c>
      <c r="D444" s="120">
        <v>5000000</v>
      </c>
      <c r="E444" s="88" t="s">
        <v>20</v>
      </c>
      <c r="F444" s="329">
        <f t="shared" si="15"/>
        <v>5000000</v>
      </c>
      <c r="G444" s="206"/>
      <c r="H444" s="206"/>
      <c r="I444" s="85"/>
    </row>
    <row r="445" spans="1:9" s="83" customFormat="1" ht="15.6" x14ac:dyDescent="0.3">
      <c r="A445" s="117">
        <v>54</v>
      </c>
      <c r="B445" s="358" t="s">
        <v>1248</v>
      </c>
      <c r="C445" s="119" t="s">
        <v>1212</v>
      </c>
      <c r="D445" s="120">
        <v>200000</v>
      </c>
      <c r="E445" s="88" t="s">
        <v>20</v>
      </c>
      <c r="F445" s="329">
        <f t="shared" si="15"/>
        <v>200000</v>
      </c>
      <c r="G445" s="206"/>
      <c r="H445" s="206"/>
      <c r="I445" s="85"/>
    </row>
    <row r="446" spans="1:9" s="83" customFormat="1" ht="15.6" x14ac:dyDescent="0.3">
      <c r="A446" s="117">
        <v>55</v>
      </c>
      <c r="B446" s="358" t="s">
        <v>1247</v>
      </c>
      <c r="C446" s="119" t="s">
        <v>1213</v>
      </c>
      <c r="D446" s="120">
        <v>200000</v>
      </c>
      <c r="E446" s="88" t="s">
        <v>20</v>
      </c>
      <c r="F446" s="329">
        <f t="shared" si="15"/>
        <v>200000</v>
      </c>
      <c r="G446" s="206"/>
      <c r="H446" s="206"/>
      <c r="I446" s="85"/>
    </row>
    <row r="447" spans="1:9" s="83" customFormat="1" ht="31.2" x14ac:dyDescent="0.3">
      <c r="A447" s="117">
        <v>56</v>
      </c>
      <c r="B447" s="358" t="s">
        <v>1246</v>
      </c>
      <c r="C447" s="119" t="s">
        <v>1214</v>
      </c>
      <c r="D447" s="120">
        <v>20000000</v>
      </c>
      <c r="E447" s="88" t="s">
        <v>20</v>
      </c>
      <c r="F447" s="329">
        <f t="shared" si="15"/>
        <v>20000000</v>
      </c>
      <c r="G447" s="206"/>
      <c r="H447" s="206"/>
      <c r="I447" s="85"/>
    </row>
    <row r="448" spans="1:9" s="83" customFormat="1" ht="15.6" x14ac:dyDescent="0.3">
      <c r="A448" s="117">
        <v>57</v>
      </c>
      <c r="B448" s="358" t="s">
        <v>1245</v>
      </c>
      <c r="C448" s="119" t="s">
        <v>1215</v>
      </c>
      <c r="D448" s="120">
        <v>783659375</v>
      </c>
      <c r="E448" s="88" t="s">
        <v>20</v>
      </c>
      <c r="F448" s="329">
        <f t="shared" si="15"/>
        <v>783659375</v>
      </c>
      <c r="G448" s="206"/>
      <c r="H448" s="206"/>
      <c r="I448" s="85"/>
    </row>
    <row r="449" spans="1:9" s="83" customFormat="1" ht="31.2" x14ac:dyDescent="0.3">
      <c r="A449" s="117">
        <v>58</v>
      </c>
      <c r="B449" s="358" t="s">
        <v>1244</v>
      </c>
      <c r="C449" s="119" t="s">
        <v>1216</v>
      </c>
      <c r="D449" s="115" t="s">
        <v>20</v>
      </c>
      <c r="E449" s="88" t="s">
        <v>20</v>
      </c>
      <c r="F449" s="329" t="str">
        <f t="shared" si="15"/>
        <v>-</v>
      </c>
      <c r="G449" s="206"/>
      <c r="H449" s="206"/>
      <c r="I449" s="85"/>
    </row>
    <row r="450" spans="1:9" s="83" customFormat="1" ht="15" customHeight="1" x14ac:dyDescent="0.3">
      <c r="A450" s="607" t="s">
        <v>1158</v>
      </c>
      <c r="B450" s="607"/>
      <c r="C450" s="607"/>
      <c r="D450" s="98">
        <f>SUM(D392:D449)</f>
        <v>1195659375</v>
      </c>
      <c r="E450" s="103">
        <v>8402958.3399999999</v>
      </c>
      <c r="F450" s="330">
        <f>SUM(F392:F449)</f>
        <v>1168659375</v>
      </c>
      <c r="G450" s="148"/>
      <c r="H450" s="148"/>
      <c r="I450" s="85"/>
    </row>
    <row r="451" spans="1:9" s="83" customFormat="1" ht="15.6" x14ac:dyDescent="0.3">
      <c r="A451" s="136">
        <v>2</v>
      </c>
      <c r="B451" s="364" t="s">
        <v>567</v>
      </c>
      <c r="C451" s="154"/>
      <c r="D451" s="126"/>
      <c r="E451" s="126"/>
      <c r="F451" s="334"/>
      <c r="G451" s="259"/>
      <c r="H451" s="259"/>
      <c r="I451" s="85"/>
    </row>
    <row r="452" spans="1:9" s="83" customFormat="1" ht="31.2" x14ac:dyDescent="0.3">
      <c r="A452" s="117">
        <v>1</v>
      </c>
      <c r="B452" s="358" t="s">
        <v>629</v>
      </c>
      <c r="C452" s="119" t="s">
        <v>573</v>
      </c>
      <c r="D452" s="120">
        <v>110000000</v>
      </c>
      <c r="E452" s="88" t="s">
        <v>20</v>
      </c>
      <c r="F452" s="329">
        <f>D452</f>
        <v>110000000</v>
      </c>
      <c r="G452" s="206"/>
      <c r="H452" s="206"/>
      <c r="I452" s="85"/>
    </row>
    <row r="453" spans="1:9" s="83" customFormat="1" ht="15.6" x14ac:dyDescent="0.3">
      <c r="A453" s="117">
        <v>2</v>
      </c>
      <c r="B453" s="358" t="s">
        <v>630</v>
      </c>
      <c r="C453" s="119" t="s">
        <v>373</v>
      </c>
      <c r="D453" s="120">
        <v>20000000</v>
      </c>
      <c r="E453" s="88" t="s">
        <v>20</v>
      </c>
      <c r="F453" s="329">
        <v>10000000</v>
      </c>
      <c r="G453" s="206"/>
      <c r="H453" s="206"/>
      <c r="I453" s="85"/>
    </row>
    <row r="454" spans="1:9" s="83" customFormat="1" ht="31.2" x14ac:dyDescent="0.3">
      <c r="A454" s="117">
        <v>3</v>
      </c>
      <c r="B454" s="358" t="s">
        <v>631</v>
      </c>
      <c r="C454" s="119" t="s">
        <v>574</v>
      </c>
      <c r="D454" s="120">
        <v>170000000</v>
      </c>
      <c r="E454" s="123">
        <v>40524775.450000003</v>
      </c>
      <c r="F454" s="329">
        <f>D454</f>
        <v>170000000</v>
      </c>
      <c r="G454" s="206"/>
      <c r="H454" s="206"/>
      <c r="I454" s="85"/>
    </row>
    <row r="455" spans="1:9" s="83" customFormat="1" ht="15" customHeight="1" x14ac:dyDescent="0.3">
      <c r="A455" s="607" t="s">
        <v>572</v>
      </c>
      <c r="B455" s="607"/>
      <c r="C455" s="607"/>
      <c r="D455" s="102">
        <v>300000000</v>
      </c>
      <c r="E455" s="103">
        <v>40524775.450000003</v>
      </c>
      <c r="F455" s="330">
        <f>SUM(F452:F454)</f>
        <v>290000000</v>
      </c>
      <c r="G455" s="148"/>
      <c r="H455" s="148"/>
      <c r="I455" s="85"/>
    </row>
    <row r="456" spans="1:9" s="83" customFormat="1" ht="15.6" x14ac:dyDescent="0.3">
      <c r="A456" s="281">
        <v>3</v>
      </c>
      <c r="B456" s="363" t="s">
        <v>2491</v>
      </c>
      <c r="C456" s="153"/>
      <c r="F456" s="335"/>
      <c r="G456" s="93"/>
      <c r="H456" s="93"/>
      <c r="I456" s="85"/>
    </row>
    <row r="457" spans="1:9" s="83" customFormat="1" ht="15.6" x14ac:dyDescent="0.3">
      <c r="A457" s="117">
        <v>1</v>
      </c>
      <c r="B457" s="358" t="s">
        <v>2492</v>
      </c>
      <c r="C457" s="119" t="s">
        <v>2493</v>
      </c>
      <c r="D457" s="120">
        <v>750000</v>
      </c>
      <c r="E457" s="88" t="s">
        <v>20</v>
      </c>
      <c r="F457" s="336">
        <f t="shared" ref="F457:F478" si="16">D457</f>
        <v>750000</v>
      </c>
      <c r="G457" s="101"/>
      <c r="H457" s="101"/>
      <c r="I457" s="85"/>
    </row>
    <row r="458" spans="1:9" s="83" customFormat="1" ht="15.6" x14ac:dyDescent="0.3">
      <c r="A458" s="117">
        <v>2</v>
      </c>
      <c r="B458" s="358" t="s">
        <v>2494</v>
      </c>
      <c r="C458" s="119" t="s">
        <v>2495</v>
      </c>
      <c r="D458" s="120">
        <v>7000000</v>
      </c>
      <c r="E458" s="88" t="s">
        <v>20</v>
      </c>
      <c r="F458" s="336">
        <f t="shared" si="16"/>
        <v>7000000</v>
      </c>
      <c r="G458" s="101"/>
      <c r="H458" s="101"/>
      <c r="I458" s="85"/>
    </row>
    <row r="459" spans="1:9" s="83" customFormat="1" ht="15.6" x14ac:dyDescent="0.3">
      <c r="A459" s="117">
        <v>3</v>
      </c>
      <c r="B459" s="358" t="s">
        <v>2496</v>
      </c>
      <c r="C459" s="119" t="s">
        <v>2497</v>
      </c>
      <c r="D459" s="120">
        <v>125000</v>
      </c>
      <c r="E459" s="88" t="s">
        <v>20</v>
      </c>
      <c r="F459" s="336">
        <f t="shared" si="16"/>
        <v>125000</v>
      </c>
      <c r="G459" s="101"/>
      <c r="H459" s="101"/>
      <c r="I459" s="85"/>
    </row>
    <row r="460" spans="1:9" s="83" customFormat="1" ht="15.6" x14ac:dyDescent="0.3">
      <c r="A460" s="117">
        <v>4</v>
      </c>
      <c r="B460" s="358" t="s">
        <v>2498</v>
      </c>
      <c r="C460" s="119" t="s">
        <v>1182</v>
      </c>
      <c r="D460" s="120">
        <v>250000</v>
      </c>
      <c r="E460" s="88" t="s">
        <v>20</v>
      </c>
      <c r="F460" s="336">
        <f t="shared" si="16"/>
        <v>250000</v>
      </c>
      <c r="G460" s="101"/>
      <c r="H460" s="101"/>
      <c r="I460" s="85"/>
    </row>
    <row r="461" spans="1:9" s="83" customFormat="1" ht="15.6" x14ac:dyDescent="0.3">
      <c r="A461" s="117">
        <v>5</v>
      </c>
      <c r="B461" s="358" t="s">
        <v>2499</v>
      </c>
      <c r="C461" s="119" t="s">
        <v>2500</v>
      </c>
      <c r="D461" s="120">
        <v>250000</v>
      </c>
      <c r="E461" s="88" t="s">
        <v>20</v>
      </c>
      <c r="F461" s="336">
        <f t="shared" si="16"/>
        <v>250000</v>
      </c>
      <c r="G461" s="101"/>
      <c r="H461" s="101"/>
      <c r="I461" s="85"/>
    </row>
    <row r="462" spans="1:9" s="83" customFormat="1" ht="15.6" x14ac:dyDescent="0.3">
      <c r="A462" s="117">
        <v>6</v>
      </c>
      <c r="B462" s="358" t="s">
        <v>2501</v>
      </c>
      <c r="C462" s="119" t="s">
        <v>2502</v>
      </c>
      <c r="D462" s="120">
        <v>125000</v>
      </c>
      <c r="E462" s="88" t="s">
        <v>20</v>
      </c>
      <c r="F462" s="336">
        <f t="shared" si="16"/>
        <v>125000</v>
      </c>
      <c r="G462" s="101"/>
      <c r="H462" s="101"/>
      <c r="I462" s="85"/>
    </row>
    <row r="463" spans="1:9" s="83" customFormat="1" ht="15.6" x14ac:dyDescent="0.3">
      <c r="A463" s="117">
        <v>7</v>
      </c>
      <c r="B463" s="358" t="s">
        <v>2503</v>
      </c>
      <c r="C463" s="119" t="s">
        <v>2504</v>
      </c>
      <c r="D463" s="120">
        <v>125000</v>
      </c>
      <c r="E463" s="88" t="s">
        <v>20</v>
      </c>
      <c r="F463" s="336">
        <f t="shared" si="16"/>
        <v>125000</v>
      </c>
      <c r="G463" s="101"/>
      <c r="H463" s="101"/>
      <c r="I463" s="85"/>
    </row>
    <row r="464" spans="1:9" s="83" customFormat="1" ht="15.6" x14ac:dyDescent="0.3">
      <c r="A464" s="117">
        <v>8</v>
      </c>
      <c r="B464" s="358" t="s">
        <v>2505</v>
      </c>
      <c r="C464" s="119" t="s">
        <v>2506</v>
      </c>
      <c r="D464" s="120">
        <v>2500000</v>
      </c>
      <c r="E464" s="88" t="s">
        <v>20</v>
      </c>
      <c r="F464" s="336">
        <f t="shared" si="16"/>
        <v>2500000</v>
      </c>
      <c r="G464" s="101"/>
      <c r="H464" s="101"/>
      <c r="I464" s="85"/>
    </row>
    <row r="465" spans="1:9" s="83" customFormat="1" ht="15.6" x14ac:dyDescent="0.3">
      <c r="A465" s="117">
        <v>9</v>
      </c>
      <c r="B465" s="358" t="s">
        <v>2507</v>
      </c>
      <c r="C465" s="119" t="s">
        <v>2508</v>
      </c>
      <c r="D465" s="120">
        <v>2000000</v>
      </c>
      <c r="E465" s="88" t="s">
        <v>20</v>
      </c>
      <c r="F465" s="336">
        <f t="shared" si="16"/>
        <v>2000000</v>
      </c>
      <c r="G465" s="101"/>
      <c r="H465" s="101"/>
      <c r="I465" s="85"/>
    </row>
    <row r="466" spans="1:9" s="83" customFormat="1" ht="15.6" x14ac:dyDescent="0.3">
      <c r="A466" s="117">
        <v>10</v>
      </c>
      <c r="B466" s="358" t="s">
        <v>2509</v>
      </c>
      <c r="C466" s="119" t="s">
        <v>2510</v>
      </c>
      <c r="D466" s="120">
        <v>125000</v>
      </c>
      <c r="E466" s="88" t="s">
        <v>20</v>
      </c>
      <c r="F466" s="336">
        <f t="shared" si="16"/>
        <v>125000</v>
      </c>
      <c r="G466" s="101"/>
      <c r="H466" s="101"/>
      <c r="I466" s="85"/>
    </row>
    <row r="467" spans="1:9" s="83" customFormat="1" ht="15.6" x14ac:dyDescent="0.3">
      <c r="A467" s="117">
        <v>11</v>
      </c>
      <c r="B467" s="358" t="s">
        <v>2511</v>
      </c>
      <c r="C467" s="119" t="s">
        <v>2512</v>
      </c>
      <c r="D467" s="120">
        <v>1000000</v>
      </c>
      <c r="E467" s="88" t="s">
        <v>20</v>
      </c>
      <c r="F467" s="336">
        <f t="shared" si="16"/>
        <v>1000000</v>
      </c>
      <c r="G467" s="101"/>
      <c r="H467" s="101"/>
      <c r="I467" s="85"/>
    </row>
    <row r="468" spans="1:9" s="83" customFormat="1" ht="15.6" x14ac:dyDescent="0.3">
      <c r="A468" s="117">
        <v>12</v>
      </c>
      <c r="B468" s="358" t="s">
        <v>2513</v>
      </c>
      <c r="C468" s="119" t="s">
        <v>2514</v>
      </c>
      <c r="D468" s="120">
        <v>125000</v>
      </c>
      <c r="E468" s="88" t="s">
        <v>20</v>
      </c>
      <c r="F468" s="336">
        <f t="shared" si="16"/>
        <v>125000</v>
      </c>
      <c r="G468" s="101"/>
      <c r="H468" s="101"/>
      <c r="I468" s="85"/>
    </row>
    <row r="469" spans="1:9" s="83" customFormat="1" ht="15.6" x14ac:dyDescent="0.3">
      <c r="A469" s="117">
        <v>13</v>
      </c>
      <c r="B469" s="358" t="s">
        <v>2515</v>
      </c>
      <c r="C469" s="119" t="s">
        <v>2516</v>
      </c>
      <c r="D469" s="120">
        <v>5000000</v>
      </c>
      <c r="E469" s="88" t="s">
        <v>20</v>
      </c>
      <c r="F469" s="336">
        <f t="shared" si="16"/>
        <v>5000000</v>
      </c>
      <c r="G469" s="101"/>
      <c r="H469" s="101"/>
      <c r="I469" s="85"/>
    </row>
    <row r="470" spans="1:9" s="83" customFormat="1" ht="15.6" x14ac:dyDescent="0.3">
      <c r="A470" s="117">
        <v>14</v>
      </c>
      <c r="B470" s="358" t="s">
        <v>2517</v>
      </c>
      <c r="C470" s="119" t="s">
        <v>2518</v>
      </c>
      <c r="D470" s="120">
        <v>8250000</v>
      </c>
      <c r="E470" s="88" t="s">
        <v>20</v>
      </c>
      <c r="F470" s="336">
        <f t="shared" si="16"/>
        <v>8250000</v>
      </c>
      <c r="G470" s="101"/>
      <c r="H470" s="101"/>
      <c r="I470" s="85"/>
    </row>
    <row r="471" spans="1:9" s="83" customFormat="1" ht="15.6" x14ac:dyDescent="0.3">
      <c r="A471" s="117">
        <v>15</v>
      </c>
      <c r="B471" s="358" t="s">
        <v>2519</v>
      </c>
      <c r="C471" s="119" t="s">
        <v>2520</v>
      </c>
      <c r="D471" s="120">
        <v>250000</v>
      </c>
      <c r="E471" s="88" t="s">
        <v>20</v>
      </c>
      <c r="F471" s="336">
        <f t="shared" si="16"/>
        <v>250000</v>
      </c>
      <c r="G471" s="101"/>
      <c r="H471" s="101"/>
      <c r="I471" s="85"/>
    </row>
    <row r="472" spans="1:9" s="83" customFormat="1" ht="15.6" x14ac:dyDescent="0.3">
      <c r="A472" s="117">
        <v>16</v>
      </c>
      <c r="B472" s="358" t="s">
        <v>2521</v>
      </c>
      <c r="C472" s="119" t="s">
        <v>2522</v>
      </c>
      <c r="D472" s="120">
        <v>5000000</v>
      </c>
      <c r="E472" s="88" t="s">
        <v>20</v>
      </c>
      <c r="F472" s="336">
        <f t="shared" si="16"/>
        <v>5000000</v>
      </c>
      <c r="G472" s="101"/>
      <c r="H472" s="101"/>
      <c r="I472" s="85"/>
    </row>
    <row r="473" spans="1:9" s="83" customFormat="1" ht="31.2" x14ac:dyDescent="0.3">
      <c r="A473" s="117">
        <v>17</v>
      </c>
      <c r="B473" s="358" t="s">
        <v>2523</v>
      </c>
      <c r="C473" s="119" t="s">
        <v>2524</v>
      </c>
      <c r="D473" s="120">
        <v>7000000</v>
      </c>
      <c r="E473" s="88" t="s">
        <v>20</v>
      </c>
      <c r="F473" s="336">
        <f t="shared" si="16"/>
        <v>7000000</v>
      </c>
      <c r="G473" s="101"/>
      <c r="H473" s="101"/>
      <c r="I473" s="85"/>
    </row>
    <row r="474" spans="1:9" s="83" customFormat="1" ht="46.8" x14ac:dyDescent="0.3">
      <c r="A474" s="117">
        <v>18</v>
      </c>
      <c r="B474" s="358" t="s">
        <v>2525</v>
      </c>
      <c r="C474" s="119" t="s">
        <v>2526</v>
      </c>
      <c r="D474" s="120">
        <v>6000000</v>
      </c>
      <c r="E474" s="88" t="s">
        <v>20</v>
      </c>
      <c r="F474" s="336">
        <f t="shared" si="16"/>
        <v>6000000</v>
      </c>
      <c r="G474" s="101"/>
      <c r="H474" s="101"/>
      <c r="I474" s="85"/>
    </row>
    <row r="475" spans="1:9" s="83" customFormat="1" ht="15.6" x14ac:dyDescent="0.3">
      <c r="A475" s="117">
        <v>19</v>
      </c>
      <c r="B475" s="358" t="s">
        <v>2527</v>
      </c>
      <c r="C475" s="119" t="s">
        <v>2528</v>
      </c>
      <c r="D475" s="120">
        <v>125000</v>
      </c>
      <c r="E475" s="88" t="s">
        <v>20</v>
      </c>
      <c r="F475" s="336">
        <f t="shared" si="16"/>
        <v>125000</v>
      </c>
      <c r="G475" s="101"/>
      <c r="H475" s="101"/>
      <c r="I475" s="85"/>
    </row>
    <row r="476" spans="1:9" s="83" customFormat="1" ht="31.2" x14ac:dyDescent="0.3">
      <c r="A476" s="117">
        <v>20</v>
      </c>
      <c r="B476" s="358" t="s">
        <v>2529</v>
      </c>
      <c r="C476" s="119" t="s">
        <v>2530</v>
      </c>
      <c r="D476" s="120">
        <v>1429311700</v>
      </c>
      <c r="E476" s="88" t="s">
        <v>20</v>
      </c>
      <c r="F476" s="336">
        <f t="shared" si="16"/>
        <v>1429311700</v>
      </c>
      <c r="G476" s="101"/>
      <c r="H476" s="101"/>
      <c r="I476" s="85"/>
    </row>
    <row r="477" spans="1:9" s="83" customFormat="1" ht="31.2" x14ac:dyDescent="0.3">
      <c r="A477" s="117">
        <v>21</v>
      </c>
      <c r="B477" s="358" t="s">
        <v>2531</v>
      </c>
      <c r="C477" s="119" t="s">
        <v>2532</v>
      </c>
      <c r="D477" s="120">
        <v>6000000</v>
      </c>
      <c r="E477" s="88" t="s">
        <v>20</v>
      </c>
      <c r="F477" s="336">
        <f t="shared" si="16"/>
        <v>6000000</v>
      </c>
      <c r="G477" s="101"/>
      <c r="H477" s="101"/>
      <c r="I477" s="85"/>
    </row>
    <row r="478" spans="1:9" s="83" customFormat="1" ht="15.6" x14ac:dyDescent="0.3">
      <c r="A478" s="117">
        <v>22</v>
      </c>
      <c r="B478" s="358" t="s">
        <v>2533</v>
      </c>
      <c r="C478" s="119" t="s">
        <v>2534</v>
      </c>
      <c r="D478" s="120">
        <v>800000000</v>
      </c>
      <c r="E478" s="88" t="s">
        <v>20</v>
      </c>
      <c r="F478" s="336">
        <f t="shared" si="16"/>
        <v>800000000</v>
      </c>
      <c r="G478" s="101"/>
      <c r="H478" s="101"/>
      <c r="I478" s="85"/>
    </row>
    <row r="479" spans="1:9" s="83" customFormat="1" ht="15" customHeight="1" x14ac:dyDescent="0.3">
      <c r="A479" s="607" t="s">
        <v>2535</v>
      </c>
      <c r="B479" s="607"/>
      <c r="C479" s="607"/>
      <c r="D479" s="102">
        <v>2281311700</v>
      </c>
      <c r="E479" s="206">
        <f>D479-F479</f>
        <v>0</v>
      </c>
      <c r="F479" s="339">
        <f>SUM(F457:F478)</f>
        <v>2281311700</v>
      </c>
      <c r="G479" s="168"/>
      <c r="H479" s="168"/>
      <c r="I479" s="85"/>
    </row>
    <row r="480" spans="1:9" ht="15.6" x14ac:dyDescent="0.3">
      <c r="A480" s="125">
        <v>4</v>
      </c>
      <c r="B480" s="363" t="s">
        <v>371</v>
      </c>
      <c r="C480" s="154"/>
      <c r="D480" s="126"/>
      <c r="E480" s="126"/>
      <c r="F480" s="334"/>
      <c r="G480" s="259"/>
      <c r="H480" s="259"/>
      <c r="I480" s="237"/>
    </row>
    <row r="481" spans="1:9" ht="15.6" x14ac:dyDescent="0.3">
      <c r="A481" s="117">
        <v>1</v>
      </c>
      <c r="B481" s="358" t="s">
        <v>390</v>
      </c>
      <c r="C481" s="119" t="s">
        <v>372</v>
      </c>
      <c r="D481" s="120">
        <v>400000000</v>
      </c>
      <c r="E481" s="88" t="s">
        <v>20</v>
      </c>
      <c r="F481" s="329">
        <v>0</v>
      </c>
      <c r="G481" s="206"/>
      <c r="H481" s="206"/>
      <c r="I481" s="237"/>
    </row>
    <row r="482" spans="1:9" ht="15.6" x14ac:dyDescent="0.3">
      <c r="A482" s="117">
        <v>2</v>
      </c>
      <c r="B482" s="358" t="s">
        <v>391</v>
      </c>
      <c r="C482" s="119" t="s">
        <v>373</v>
      </c>
      <c r="D482" s="120">
        <v>20300000</v>
      </c>
      <c r="E482" s="88" t="s">
        <v>20</v>
      </c>
      <c r="F482" s="329">
        <f t="shared" ref="F482:F490" si="17">D482</f>
        <v>20300000</v>
      </c>
      <c r="G482" s="206"/>
      <c r="H482" s="206"/>
      <c r="I482" s="237"/>
    </row>
    <row r="483" spans="1:9" ht="15.6" x14ac:dyDescent="0.3">
      <c r="A483" s="117">
        <v>3</v>
      </c>
      <c r="B483" s="358" t="s">
        <v>392</v>
      </c>
      <c r="C483" s="119" t="s">
        <v>374</v>
      </c>
      <c r="D483" s="120">
        <v>10280000</v>
      </c>
      <c r="E483" s="88" t="s">
        <v>20</v>
      </c>
      <c r="F483" s="329">
        <f t="shared" si="17"/>
        <v>10280000</v>
      </c>
      <c r="G483" s="206"/>
      <c r="H483" s="206"/>
      <c r="I483" s="237"/>
    </row>
    <row r="484" spans="1:9" ht="15.6" x14ac:dyDescent="0.3">
      <c r="A484" s="117">
        <v>4</v>
      </c>
      <c r="B484" s="358" t="s">
        <v>393</v>
      </c>
      <c r="C484" s="119" t="s">
        <v>375</v>
      </c>
      <c r="D484" s="120">
        <v>820000</v>
      </c>
      <c r="E484" s="88" t="s">
        <v>20</v>
      </c>
      <c r="F484" s="329">
        <f t="shared" si="17"/>
        <v>820000</v>
      </c>
      <c r="G484" s="206"/>
      <c r="H484" s="206"/>
      <c r="I484" s="237"/>
    </row>
    <row r="485" spans="1:9" ht="15.6" x14ac:dyDescent="0.3">
      <c r="A485" s="117">
        <v>5</v>
      </c>
      <c r="B485" s="358" t="s">
        <v>394</v>
      </c>
      <c r="C485" s="119" t="s">
        <v>376</v>
      </c>
      <c r="D485" s="120">
        <v>600000</v>
      </c>
      <c r="E485" s="88" t="s">
        <v>20</v>
      </c>
      <c r="F485" s="329">
        <f t="shared" si="17"/>
        <v>600000</v>
      </c>
      <c r="G485" s="206"/>
      <c r="H485" s="206"/>
      <c r="I485" s="237"/>
    </row>
    <row r="486" spans="1:9" ht="15.6" x14ac:dyDescent="0.3">
      <c r="A486" s="117">
        <v>6</v>
      </c>
      <c r="B486" s="358" t="s">
        <v>395</v>
      </c>
      <c r="C486" s="119" t="s">
        <v>377</v>
      </c>
      <c r="D486" s="120">
        <v>1200000</v>
      </c>
      <c r="E486" s="88" t="s">
        <v>20</v>
      </c>
      <c r="F486" s="329">
        <f t="shared" si="17"/>
        <v>1200000</v>
      </c>
      <c r="G486" s="206"/>
      <c r="H486" s="206"/>
      <c r="I486" s="237"/>
    </row>
    <row r="487" spans="1:9" ht="15.6" x14ac:dyDescent="0.3">
      <c r="A487" s="117">
        <v>7</v>
      </c>
      <c r="B487" s="358" t="s">
        <v>396</v>
      </c>
      <c r="C487" s="119" t="s">
        <v>378</v>
      </c>
      <c r="D487" s="120">
        <v>400000</v>
      </c>
      <c r="E487" s="88" t="s">
        <v>20</v>
      </c>
      <c r="F487" s="329">
        <f t="shared" si="17"/>
        <v>400000</v>
      </c>
      <c r="G487" s="206"/>
      <c r="H487" s="206"/>
      <c r="I487" s="237"/>
    </row>
    <row r="488" spans="1:9" ht="15.6" x14ac:dyDescent="0.3">
      <c r="A488" s="117">
        <v>8</v>
      </c>
      <c r="B488" s="358" t="s">
        <v>397</v>
      </c>
      <c r="C488" s="119" t="s">
        <v>379</v>
      </c>
      <c r="D488" s="120">
        <v>600000</v>
      </c>
      <c r="E488" s="88" t="s">
        <v>20</v>
      </c>
      <c r="F488" s="329">
        <f t="shared" si="17"/>
        <v>600000</v>
      </c>
      <c r="G488" s="206"/>
      <c r="H488" s="206"/>
      <c r="I488" s="237"/>
    </row>
    <row r="489" spans="1:9" ht="15.6" x14ac:dyDescent="0.3">
      <c r="A489" s="117">
        <v>9</v>
      </c>
      <c r="B489" s="358" t="s">
        <v>398</v>
      </c>
      <c r="C489" s="119" t="s">
        <v>380</v>
      </c>
      <c r="D489" s="120">
        <v>500000</v>
      </c>
      <c r="E489" s="88" t="s">
        <v>20</v>
      </c>
      <c r="F489" s="329">
        <f t="shared" si="17"/>
        <v>500000</v>
      </c>
      <c r="G489" s="206"/>
      <c r="H489" s="206"/>
      <c r="I489" s="237"/>
    </row>
    <row r="490" spans="1:9" ht="15.6" x14ac:dyDescent="0.3">
      <c r="A490" s="117">
        <v>10</v>
      </c>
      <c r="B490" s="358" t="s">
        <v>399</v>
      </c>
      <c r="C490" s="119" t="s">
        <v>381</v>
      </c>
      <c r="D490" s="120">
        <v>600000000</v>
      </c>
      <c r="E490" s="123">
        <v>100000000</v>
      </c>
      <c r="F490" s="329">
        <f t="shared" si="17"/>
        <v>600000000</v>
      </c>
      <c r="G490" s="206"/>
      <c r="H490" s="206"/>
      <c r="I490" s="237"/>
    </row>
    <row r="491" spans="1:9" ht="15.6" x14ac:dyDescent="0.3">
      <c r="A491" s="117">
        <v>11</v>
      </c>
      <c r="B491" s="358" t="s">
        <v>400</v>
      </c>
      <c r="C491" s="119" t="s">
        <v>382</v>
      </c>
      <c r="D491" s="120">
        <v>856000000</v>
      </c>
      <c r="E491" s="88" t="s">
        <v>20</v>
      </c>
      <c r="F491" s="329">
        <f>256000000</f>
        <v>256000000</v>
      </c>
      <c r="G491" s="206"/>
      <c r="H491" s="206"/>
      <c r="I491" s="237"/>
    </row>
    <row r="492" spans="1:9" ht="15.6" x14ac:dyDescent="0.3">
      <c r="A492" s="117">
        <v>12</v>
      </c>
      <c r="B492" s="358" t="s">
        <v>401</v>
      </c>
      <c r="C492" s="119" t="s">
        <v>383</v>
      </c>
      <c r="D492" s="120">
        <v>15000000</v>
      </c>
      <c r="E492" s="88" t="s">
        <v>20</v>
      </c>
      <c r="F492" s="329">
        <f t="shared" ref="F492:F498" si="18">D492</f>
        <v>15000000</v>
      </c>
      <c r="G492" s="206"/>
      <c r="H492" s="206"/>
      <c r="I492" s="85"/>
    </row>
    <row r="493" spans="1:9" ht="15.6" x14ac:dyDescent="0.3">
      <c r="A493" s="117">
        <v>13</v>
      </c>
      <c r="B493" s="358" t="s">
        <v>402</v>
      </c>
      <c r="C493" s="119" t="s">
        <v>384</v>
      </c>
      <c r="D493" s="120">
        <v>3000000</v>
      </c>
      <c r="E493" s="88" t="s">
        <v>20</v>
      </c>
      <c r="F493" s="329">
        <f t="shared" si="18"/>
        <v>3000000</v>
      </c>
      <c r="G493" s="206"/>
      <c r="H493" s="206"/>
      <c r="I493" s="85"/>
    </row>
    <row r="494" spans="1:9" ht="15.6" x14ac:dyDescent="0.3">
      <c r="A494" s="117">
        <v>14</v>
      </c>
      <c r="B494" s="358" t="s">
        <v>403</v>
      </c>
      <c r="C494" s="119" t="s">
        <v>385</v>
      </c>
      <c r="D494" s="120">
        <v>1000000</v>
      </c>
      <c r="E494" s="88" t="s">
        <v>20</v>
      </c>
      <c r="F494" s="329">
        <f t="shared" si="18"/>
        <v>1000000</v>
      </c>
      <c r="G494" s="206"/>
      <c r="H494" s="206"/>
      <c r="I494" s="85"/>
    </row>
    <row r="495" spans="1:9" ht="31.2" x14ac:dyDescent="0.3">
      <c r="A495" s="117">
        <v>15</v>
      </c>
      <c r="B495" s="358" t="s">
        <v>404</v>
      </c>
      <c r="C495" s="119" t="s">
        <v>386</v>
      </c>
      <c r="D495" s="120">
        <v>3000000</v>
      </c>
      <c r="E495" s="88" t="s">
        <v>20</v>
      </c>
      <c r="F495" s="329">
        <f t="shared" si="18"/>
        <v>3000000</v>
      </c>
      <c r="G495" s="206"/>
      <c r="H495" s="206"/>
      <c r="I495" s="85"/>
    </row>
    <row r="496" spans="1:9" ht="15.6" x14ac:dyDescent="0.3">
      <c r="A496" s="117">
        <v>16</v>
      </c>
      <c r="B496" s="358" t="s">
        <v>405</v>
      </c>
      <c r="C496" s="119" t="s">
        <v>387</v>
      </c>
      <c r="D496" s="120">
        <v>1200000</v>
      </c>
      <c r="E496" s="88" t="s">
        <v>20</v>
      </c>
      <c r="F496" s="329">
        <f t="shared" si="18"/>
        <v>1200000</v>
      </c>
      <c r="G496" s="206"/>
      <c r="H496" s="206"/>
      <c r="I496" s="85"/>
    </row>
    <row r="497" spans="1:9" ht="15.6" x14ac:dyDescent="0.3">
      <c r="A497" s="117">
        <v>17</v>
      </c>
      <c r="B497" s="358" t="s">
        <v>406</v>
      </c>
      <c r="C497" s="119" t="s">
        <v>388</v>
      </c>
      <c r="D497" s="120">
        <v>200000</v>
      </c>
      <c r="E497" s="88" t="s">
        <v>20</v>
      </c>
      <c r="F497" s="329">
        <f t="shared" si="18"/>
        <v>200000</v>
      </c>
      <c r="G497" s="206"/>
      <c r="H497" s="206"/>
      <c r="I497" s="85"/>
    </row>
    <row r="498" spans="1:9" ht="15.6" customHeight="1" x14ac:dyDescent="0.3">
      <c r="A498" s="117">
        <v>18</v>
      </c>
      <c r="B498" s="358" t="s">
        <v>407</v>
      </c>
      <c r="C498" s="119" t="s">
        <v>389</v>
      </c>
      <c r="D498" s="120">
        <v>21900000</v>
      </c>
      <c r="E498" s="88" t="s">
        <v>20</v>
      </c>
      <c r="F498" s="329">
        <f t="shared" si="18"/>
        <v>21900000</v>
      </c>
      <c r="G498" s="206"/>
      <c r="H498" s="206"/>
      <c r="I498" s="85"/>
    </row>
    <row r="499" spans="1:9" ht="15.6" x14ac:dyDescent="0.3">
      <c r="A499" s="607" t="s">
        <v>408</v>
      </c>
      <c r="B499" s="607"/>
      <c r="C499" s="607"/>
      <c r="D499" s="102">
        <v>1936000000</v>
      </c>
      <c r="E499" s="103">
        <v>100000000</v>
      </c>
      <c r="F499" s="330">
        <f>SUM(F481:F498)</f>
        <v>936000000</v>
      </c>
      <c r="G499" s="148"/>
      <c r="H499" s="148"/>
      <c r="I499" s="237"/>
    </row>
    <row r="500" spans="1:9" s="83" customFormat="1" ht="15.6" x14ac:dyDescent="0.3">
      <c r="A500" s="137">
        <v>5</v>
      </c>
      <c r="B500" s="363" t="s">
        <v>1697</v>
      </c>
      <c r="C500" s="153"/>
      <c r="F500" s="328"/>
      <c r="G500" s="255"/>
      <c r="H500" s="255"/>
      <c r="I500" s="85"/>
    </row>
    <row r="501" spans="1:9" s="83" customFormat="1" ht="15" customHeight="1" x14ac:dyDescent="0.3">
      <c r="A501" s="117">
        <v>1</v>
      </c>
      <c r="B501" s="358" t="s">
        <v>1710</v>
      </c>
      <c r="C501" s="119" t="s">
        <v>1698</v>
      </c>
      <c r="D501" s="120">
        <v>5000000</v>
      </c>
      <c r="E501" s="88" t="s">
        <v>20</v>
      </c>
      <c r="F501" s="329">
        <f t="shared" ref="F501:F512" si="19">D501</f>
        <v>5000000</v>
      </c>
      <c r="G501" s="206"/>
      <c r="H501" s="206"/>
      <c r="I501" s="85"/>
    </row>
    <row r="502" spans="1:9" s="83" customFormat="1" ht="31.2" x14ac:dyDescent="0.3">
      <c r="A502" s="117">
        <v>2</v>
      </c>
      <c r="B502" s="358" t="s">
        <v>1711</v>
      </c>
      <c r="C502" s="119" t="s">
        <v>1699</v>
      </c>
      <c r="D502" s="120">
        <v>1500000</v>
      </c>
      <c r="E502" s="88" t="s">
        <v>20</v>
      </c>
      <c r="F502" s="329">
        <f t="shared" si="19"/>
        <v>1500000</v>
      </c>
      <c r="G502" s="206"/>
      <c r="H502" s="206"/>
      <c r="I502" s="85"/>
    </row>
    <row r="503" spans="1:9" s="83" customFormat="1" ht="46.8" x14ac:dyDescent="0.3">
      <c r="A503" s="117">
        <v>3</v>
      </c>
      <c r="B503" s="358" t="s">
        <v>1712</v>
      </c>
      <c r="C503" s="119" t="s">
        <v>1700</v>
      </c>
      <c r="D503" s="120">
        <v>5000000</v>
      </c>
      <c r="E503" s="88" t="s">
        <v>20</v>
      </c>
      <c r="F503" s="329">
        <f t="shared" si="19"/>
        <v>5000000</v>
      </c>
      <c r="G503" s="206"/>
      <c r="H503" s="206"/>
      <c r="I503" s="85"/>
    </row>
    <row r="504" spans="1:9" s="83" customFormat="1" ht="31.2" x14ac:dyDescent="0.3">
      <c r="A504" s="117">
        <v>4</v>
      </c>
      <c r="B504" s="358" t="s">
        <v>1713</v>
      </c>
      <c r="C504" s="119" t="s">
        <v>1701</v>
      </c>
      <c r="D504" s="120">
        <v>1000000</v>
      </c>
      <c r="E504" s="88" t="s">
        <v>20</v>
      </c>
      <c r="F504" s="329">
        <f t="shared" si="19"/>
        <v>1000000</v>
      </c>
      <c r="G504" s="206"/>
      <c r="H504" s="206"/>
      <c r="I504" s="85"/>
    </row>
    <row r="505" spans="1:9" s="83" customFormat="1" ht="31.2" x14ac:dyDescent="0.3">
      <c r="A505" s="117">
        <v>5</v>
      </c>
      <c r="B505" s="358" t="s">
        <v>1714</v>
      </c>
      <c r="C505" s="119" t="s">
        <v>1702</v>
      </c>
      <c r="D505" s="120">
        <v>1000000</v>
      </c>
      <c r="E505" s="88" t="s">
        <v>20</v>
      </c>
      <c r="F505" s="329">
        <f t="shared" si="19"/>
        <v>1000000</v>
      </c>
      <c r="G505" s="206"/>
      <c r="H505" s="206"/>
      <c r="I505" s="85"/>
    </row>
    <row r="506" spans="1:9" s="83" customFormat="1" ht="15.6" x14ac:dyDescent="0.3">
      <c r="A506" s="117">
        <v>6</v>
      </c>
      <c r="B506" s="358" t="s">
        <v>1715</v>
      </c>
      <c r="C506" s="119" t="s">
        <v>1703</v>
      </c>
      <c r="D506" s="120">
        <v>1500000</v>
      </c>
      <c r="E506" s="88" t="s">
        <v>20</v>
      </c>
      <c r="F506" s="329">
        <f t="shared" si="19"/>
        <v>1500000</v>
      </c>
      <c r="G506" s="206"/>
      <c r="H506" s="206"/>
      <c r="I506" s="85"/>
    </row>
    <row r="507" spans="1:9" s="83" customFormat="1" ht="15.6" x14ac:dyDescent="0.3">
      <c r="A507" s="117">
        <v>7</v>
      </c>
      <c r="B507" s="358" t="s">
        <v>1716</v>
      </c>
      <c r="C507" s="119" t="s">
        <v>1704</v>
      </c>
      <c r="D507" s="120">
        <v>950000</v>
      </c>
      <c r="E507" s="88" t="s">
        <v>20</v>
      </c>
      <c r="F507" s="329">
        <f t="shared" si="19"/>
        <v>950000</v>
      </c>
      <c r="G507" s="206"/>
      <c r="H507" s="206"/>
      <c r="I507" s="85"/>
    </row>
    <row r="508" spans="1:9" s="83" customFormat="1" ht="31.2" x14ac:dyDescent="0.3">
      <c r="A508" s="117">
        <v>8</v>
      </c>
      <c r="B508" s="358" t="s">
        <v>1717</v>
      </c>
      <c r="C508" s="119" t="s">
        <v>1705</v>
      </c>
      <c r="D508" s="120">
        <v>840000</v>
      </c>
      <c r="E508" s="88" t="s">
        <v>20</v>
      </c>
      <c r="F508" s="329">
        <f t="shared" si="19"/>
        <v>840000</v>
      </c>
      <c r="G508" s="206"/>
      <c r="H508" s="206"/>
      <c r="I508" s="85"/>
    </row>
    <row r="509" spans="1:9" s="83" customFormat="1" ht="15.6" x14ac:dyDescent="0.3">
      <c r="A509" s="117">
        <v>9</v>
      </c>
      <c r="B509" s="358" t="s">
        <v>1718</v>
      </c>
      <c r="C509" s="119" t="s">
        <v>1706</v>
      </c>
      <c r="D509" s="120">
        <v>500000</v>
      </c>
      <c r="E509" s="88" t="s">
        <v>20</v>
      </c>
      <c r="F509" s="329">
        <f t="shared" si="19"/>
        <v>500000</v>
      </c>
      <c r="G509" s="206"/>
      <c r="H509" s="206"/>
      <c r="I509" s="85"/>
    </row>
    <row r="510" spans="1:9" s="83" customFormat="1" ht="31.2" x14ac:dyDescent="0.3">
      <c r="A510" s="117">
        <v>10</v>
      </c>
      <c r="B510" s="358" t="s">
        <v>1719</v>
      </c>
      <c r="C510" s="119" t="s">
        <v>1707</v>
      </c>
      <c r="D510" s="120">
        <v>960000</v>
      </c>
      <c r="E510" s="88" t="s">
        <v>20</v>
      </c>
      <c r="F510" s="329">
        <f t="shared" si="19"/>
        <v>960000</v>
      </c>
      <c r="G510" s="206"/>
      <c r="H510" s="206"/>
      <c r="I510" s="85"/>
    </row>
    <row r="511" spans="1:9" s="83" customFormat="1" ht="15.6" x14ac:dyDescent="0.3">
      <c r="A511" s="117">
        <v>11</v>
      </c>
      <c r="B511" s="358" t="s">
        <v>1720</v>
      </c>
      <c r="C511" s="119" t="s">
        <v>1708</v>
      </c>
      <c r="D511" s="120">
        <v>850000</v>
      </c>
      <c r="E511" s="88" t="s">
        <v>20</v>
      </c>
      <c r="F511" s="329">
        <f t="shared" si="19"/>
        <v>850000</v>
      </c>
      <c r="G511" s="206"/>
      <c r="H511" s="206"/>
      <c r="I511" s="85"/>
    </row>
    <row r="512" spans="1:9" s="83" customFormat="1" ht="15.6" x14ac:dyDescent="0.3">
      <c r="A512" s="117">
        <v>12</v>
      </c>
      <c r="B512" s="358" t="s">
        <v>1721</v>
      </c>
      <c r="C512" s="119" t="s">
        <v>1709</v>
      </c>
      <c r="D512" s="120">
        <v>900000</v>
      </c>
      <c r="E512" s="88" t="s">
        <v>20</v>
      </c>
      <c r="F512" s="329">
        <f t="shared" si="19"/>
        <v>900000</v>
      </c>
      <c r="G512" s="206"/>
      <c r="H512" s="206"/>
      <c r="I512" s="85"/>
    </row>
    <row r="513" spans="1:9" s="83" customFormat="1" ht="15" customHeight="1" x14ac:dyDescent="0.3">
      <c r="A513" s="607" t="s">
        <v>1722</v>
      </c>
      <c r="B513" s="607"/>
      <c r="C513" s="607"/>
      <c r="D513" s="102">
        <v>20000000</v>
      </c>
      <c r="E513" s="98">
        <f>SUM(E501:E512)</f>
        <v>0</v>
      </c>
      <c r="F513" s="330">
        <f>SUM(F501:F512)</f>
        <v>20000000</v>
      </c>
      <c r="G513" s="148"/>
      <c r="H513" s="148"/>
      <c r="I513" s="85"/>
    </row>
    <row r="514" spans="1:9" ht="15.6" x14ac:dyDescent="0.3">
      <c r="A514" s="281">
        <v>6</v>
      </c>
      <c r="B514" s="364" t="s">
        <v>510</v>
      </c>
      <c r="C514" s="153"/>
      <c r="D514" s="83"/>
      <c r="E514" s="83"/>
      <c r="F514" s="328"/>
      <c r="G514" s="255"/>
      <c r="H514" s="255"/>
      <c r="I514" s="237"/>
    </row>
    <row r="515" spans="1:9" ht="46.8" x14ac:dyDescent="0.3">
      <c r="A515" s="117">
        <v>1</v>
      </c>
      <c r="B515" s="358" t="s">
        <v>519</v>
      </c>
      <c r="C515" s="119" t="s">
        <v>512</v>
      </c>
      <c r="D515" s="120">
        <v>1000000</v>
      </c>
      <c r="E515" s="88" t="s">
        <v>20</v>
      </c>
      <c r="F515" s="329">
        <f t="shared" ref="F515:F521" si="20">D515</f>
        <v>1000000</v>
      </c>
      <c r="G515" s="206"/>
      <c r="H515" s="206"/>
      <c r="I515" s="237"/>
    </row>
    <row r="516" spans="1:9" ht="31.2" x14ac:dyDescent="0.3">
      <c r="A516" s="117">
        <v>2</v>
      </c>
      <c r="B516" s="358" t="s">
        <v>520</v>
      </c>
      <c r="C516" s="119" t="s">
        <v>513</v>
      </c>
      <c r="D516" s="120">
        <v>500000</v>
      </c>
      <c r="E516" s="88" t="s">
        <v>20</v>
      </c>
      <c r="F516" s="329">
        <f t="shared" si="20"/>
        <v>500000</v>
      </c>
      <c r="G516" s="206"/>
      <c r="H516" s="206"/>
      <c r="I516" s="237"/>
    </row>
    <row r="517" spans="1:9" ht="15.6" x14ac:dyDescent="0.3">
      <c r="A517" s="117">
        <v>3</v>
      </c>
      <c r="B517" s="358" t="s">
        <v>521</v>
      </c>
      <c r="C517" s="119" t="s">
        <v>514</v>
      </c>
      <c r="D517" s="120">
        <v>1000000</v>
      </c>
      <c r="E517" s="88" t="s">
        <v>20</v>
      </c>
      <c r="F517" s="329">
        <f t="shared" si="20"/>
        <v>1000000</v>
      </c>
      <c r="G517" s="206"/>
      <c r="H517" s="206"/>
      <c r="I517" s="237"/>
    </row>
    <row r="518" spans="1:9" ht="31.2" x14ac:dyDescent="0.3">
      <c r="A518" s="117">
        <v>4</v>
      </c>
      <c r="B518" s="358" t="s">
        <v>522</v>
      </c>
      <c r="C518" s="119" t="s">
        <v>515</v>
      </c>
      <c r="D518" s="120">
        <v>8000000</v>
      </c>
      <c r="E518" s="88" t="s">
        <v>20</v>
      </c>
      <c r="F518" s="329">
        <f t="shared" si="20"/>
        <v>8000000</v>
      </c>
      <c r="G518" s="206"/>
      <c r="H518" s="206"/>
      <c r="I518" s="237"/>
    </row>
    <row r="519" spans="1:9" ht="31.2" x14ac:dyDescent="0.3">
      <c r="A519" s="117">
        <v>5</v>
      </c>
      <c r="B519" s="358" t="s">
        <v>523</v>
      </c>
      <c r="C519" s="119" t="s">
        <v>516</v>
      </c>
      <c r="D519" s="120">
        <v>1000000</v>
      </c>
      <c r="E519" s="88" t="s">
        <v>20</v>
      </c>
      <c r="F519" s="329">
        <f t="shared" si="20"/>
        <v>1000000</v>
      </c>
      <c r="G519" s="206"/>
      <c r="H519" s="206"/>
      <c r="I519" s="237"/>
    </row>
    <row r="520" spans="1:9" ht="31.2" x14ac:dyDescent="0.3">
      <c r="A520" s="117">
        <v>6</v>
      </c>
      <c r="B520" s="358" t="s">
        <v>524</v>
      </c>
      <c r="C520" s="119" t="s">
        <v>517</v>
      </c>
      <c r="D520" s="120">
        <v>1500000</v>
      </c>
      <c r="E520" s="88" t="s">
        <v>20</v>
      </c>
      <c r="F520" s="329">
        <f t="shared" si="20"/>
        <v>1500000</v>
      </c>
      <c r="G520" s="206"/>
      <c r="H520" s="206"/>
      <c r="I520" s="237"/>
    </row>
    <row r="521" spans="1:9" ht="15.6" x14ac:dyDescent="0.3">
      <c r="A521" s="117">
        <v>7</v>
      </c>
      <c r="B521" s="358" t="s">
        <v>525</v>
      </c>
      <c r="C521" s="119" t="s">
        <v>518</v>
      </c>
      <c r="D521" s="120">
        <v>1000000</v>
      </c>
      <c r="E521" s="88" t="s">
        <v>20</v>
      </c>
      <c r="F521" s="329">
        <f t="shared" si="20"/>
        <v>1000000</v>
      </c>
      <c r="G521" s="206"/>
      <c r="H521" s="206"/>
      <c r="I521" s="237"/>
    </row>
    <row r="522" spans="1:9" ht="15.6" x14ac:dyDescent="0.3">
      <c r="A522" s="607" t="s">
        <v>511</v>
      </c>
      <c r="B522" s="607"/>
      <c r="C522" s="607"/>
      <c r="D522" s="102">
        <v>14000000</v>
      </c>
      <c r="E522" s="98">
        <f>SUM(E515:E521)</f>
        <v>0</v>
      </c>
      <c r="F522" s="330">
        <f>SUM(F515:F521)</f>
        <v>14000000</v>
      </c>
      <c r="G522" s="148"/>
      <c r="H522" s="148"/>
      <c r="I522" s="237"/>
    </row>
    <row r="523" spans="1:9" s="83" customFormat="1" ht="15.6" x14ac:dyDescent="0.3">
      <c r="A523" s="111">
        <v>7</v>
      </c>
      <c r="B523" s="363" t="s">
        <v>214</v>
      </c>
      <c r="C523" s="152"/>
      <c r="D523" s="110"/>
      <c r="E523" s="110"/>
      <c r="F523" s="328"/>
      <c r="G523" s="255"/>
      <c r="H523" s="255"/>
      <c r="I523" s="85"/>
    </row>
    <row r="524" spans="1:9" s="83" customFormat="1" ht="15.6" x14ac:dyDescent="0.3">
      <c r="A524" s="94">
        <v>1</v>
      </c>
      <c r="B524" s="360" t="s">
        <v>217</v>
      </c>
      <c r="C524" s="96" t="s">
        <v>215</v>
      </c>
      <c r="D524" s="11">
        <v>1200000</v>
      </c>
      <c r="E524" s="88" t="s">
        <v>20</v>
      </c>
      <c r="F524" s="329">
        <f>D524</f>
        <v>1200000</v>
      </c>
      <c r="G524" s="206"/>
      <c r="H524" s="206"/>
      <c r="I524" s="85"/>
    </row>
    <row r="525" spans="1:9" s="83" customFormat="1" ht="15.6" x14ac:dyDescent="0.3">
      <c r="A525" s="94">
        <v>2</v>
      </c>
      <c r="B525" s="360" t="s">
        <v>218</v>
      </c>
      <c r="C525" s="96" t="s">
        <v>216</v>
      </c>
      <c r="D525" s="11">
        <v>800000</v>
      </c>
      <c r="E525" s="88" t="s">
        <v>20</v>
      </c>
      <c r="F525" s="329">
        <f>D525</f>
        <v>800000</v>
      </c>
      <c r="G525" s="206"/>
      <c r="H525" s="206"/>
      <c r="I525" s="85"/>
    </row>
    <row r="526" spans="1:9" s="83" customFormat="1" ht="15" customHeight="1" x14ac:dyDescent="0.3">
      <c r="A526" s="279"/>
      <c r="B526" s="367"/>
      <c r="C526" s="282" t="s">
        <v>219</v>
      </c>
      <c r="D526" s="113">
        <v>2000000</v>
      </c>
      <c r="E526" s="98">
        <f>SUM(E524:E525)</f>
        <v>0</v>
      </c>
      <c r="F526" s="330">
        <f>SUM(F524:F525)</f>
        <v>2000000</v>
      </c>
      <c r="G526" s="148"/>
      <c r="H526" s="148"/>
      <c r="I526" s="85"/>
    </row>
    <row r="527" spans="1:9" ht="15.6" x14ac:dyDescent="0.3">
      <c r="A527" s="281">
        <v>8</v>
      </c>
      <c r="B527" s="363" t="s">
        <v>2323</v>
      </c>
      <c r="C527" s="153"/>
      <c r="D527" s="83"/>
      <c r="E527" s="83"/>
      <c r="F527" s="328"/>
      <c r="G527" s="255"/>
      <c r="H527" s="255"/>
      <c r="I527" s="237"/>
    </row>
    <row r="528" spans="1:9" ht="15.6" x14ac:dyDescent="0.3">
      <c r="A528" s="117">
        <v>1</v>
      </c>
      <c r="B528" s="358" t="s">
        <v>2335</v>
      </c>
      <c r="C528" s="119" t="s">
        <v>2324</v>
      </c>
      <c r="D528" s="120">
        <v>150000000</v>
      </c>
      <c r="E528" s="88" t="s">
        <v>20</v>
      </c>
      <c r="F528" s="329">
        <f>D528</f>
        <v>150000000</v>
      </c>
      <c r="G528" s="206"/>
      <c r="H528" s="206"/>
      <c r="I528" s="237"/>
    </row>
    <row r="529" spans="1:9" ht="15.6" x14ac:dyDescent="0.3">
      <c r="A529" s="117">
        <v>2</v>
      </c>
      <c r="B529" s="358" t="s">
        <v>2336</v>
      </c>
      <c r="C529" s="119" t="s">
        <v>1970</v>
      </c>
      <c r="D529" s="120">
        <v>45000000</v>
      </c>
      <c r="E529" s="88" t="s">
        <v>20</v>
      </c>
      <c r="F529" s="329">
        <v>20000000</v>
      </c>
      <c r="G529" s="206"/>
      <c r="H529" s="206"/>
      <c r="I529" s="237"/>
    </row>
    <row r="530" spans="1:9" ht="15.6" x14ac:dyDescent="0.3">
      <c r="A530" s="117">
        <v>3</v>
      </c>
      <c r="B530" s="358" t="s">
        <v>2337</v>
      </c>
      <c r="C530" s="119" t="s">
        <v>2325</v>
      </c>
      <c r="D530" s="120">
        <v>35000000</v>
      </c>
      <c r="E530" s="88" t="s">
        <v>20</v>
      </c>
      <c r="F530" s="329">
        <v>15000000</v>
      </c>
      <c r="G530" s="206"/>
      <c r="H530" s="206"/>
      <c r="I530" s="237"/>
    </row>
    <row r="531" spans="1:9" ht="62.4" x14ac:dyDescent="0.3">
      <c r="A531" s="117">
        <v>4</v>
      </c>
      <c r="B531" s="358" t="s">
        <v>2338</v>
      </c>
      <c r="C531" s="119" t="s">
        <v>2326</v>
      </c>
      <c r="D531" s="120">
        <v>3200000000</v>
      </c>
      <c r="E531" s="88" t="s">
        <v>20</v>
      </c>
      <c r="F531" s="329">
        <f t="shared" ref="F531:F538" si="21">D531</f>
        <v>3200000000</v>
      </c>
      <c r="G531" s="206"/>
      <c r="H531" s="206"/>
      <c r="I531" s="237"/>
    </row>
    <row r="532" spans="1:9" ht="46.8" x14ac:dyDescent="0.3">
      <c r="A532" s="117">
        <v>5</v>
      </c>
      <c r="B532" s="358" t="s">
        <v>2339</v>
      </c>
      <c r="C532" s="119" t="s">
        <v>2327</v>
      </c>
      <c r="D532" s="122">
        <v>0</v>
      </c>
      <c r="E532" s="88" t="s">
        <v>20</v>
      </c>
      <c r="F532" s="329">
        <f t="shared" si="21"/>
        <v>0</v>
      </c>
      <c r="G532" s="206"/>
      <c r="H532" s="206"/>
      <c r="I532" s="237"/>
    </row>
    <row r="533" spans="1:9" ht="31.2" x14ac:dyDescent="0.3">
      <c r="A533" s="117">
        <v>6</v>
      </c>
      <c r="B533" s="358" t="s">
        <v>2340</v>
      </c>
      <c r="C533" s="119" t="s">
        <v>2328</v>
      </c>
      <c r="D533" s="120">
        <v>35000000</v>
      </c>
      <c r="E533" s="88" t="s">
        <v>20</v>
      </c>
      <c r="F533" s="329">
        <f t="shared" si="21"/>
        <v>35000000</v>
      </c>
      <c r="G533" s="206"/>
      <c r="H533" s="206"/>
      <c r="I533" s="237"/>
    </row>
    <row r="534" spans="1:9" ht="15.6" x14ac:dyDescent="0.3">
      <c r="A534" s="117">
        <v>7</v>
      </c>
      <c r="B534" s="358" t="s">
        <v>2341</v>
      </c>
      <c r="C534" s="119" t="s">
        <v>2329</v>
      </c>
      <c r="D534" s="120">
        <v>150000000</v>
      </c>
      <c r="E534" s="88" t="s">
        <v>20</v>
      </c>
      <c r="F534" s="329">
        <f t="shared" si="21"/>
        <v>150000000</v>
      </c>
      <c r="G534" s="206"/>
      <c r="H534" s="206"/>
      <c r="I534" s="237"/>
    </row>
    <row r="535" spans="1:9" ht="15.6" x14ac:dyDescent="0.3">
      <c r="A535" s="117">
        <v>8</v>
      </c>
      <c r="B535" s="358" t="s">
        <v>2342</v>
      </c>
      <c r="C535" s="119" t="s">
        <v>2330</v>
      </c>
      <c r="D535" s="120">
        <v>300000000</v>
      </c>
      <c r="E535" s="88" t="s">
        <v>20</v>
      </c>
      <c r="F535" s="329">
        <f t="shared" si="21"/>
        <v>300000000</v>
      </c>
      <c r="G535" s="206"/>
      <c r="H535" s="206"/>
      <c r="I535" s="237"/>
    </row>
    <row r="536" spans="1:9" ht="15.6" x14ac:dyDescent="0.3">
      <c r="A536" s="117">
        <v>9</v>
      </c>
      <c r="B536" s="358" t="s">
        <v>2343</v>
      </c>
      <c r="C536" s="119" t="s">
        <v>2331</v>
      </c>
      <c r="D536" s="120">
        <v>100000000</v>
      </c>
      <c r="E536" s="88" t="s">
        <v>20</v>
      </c>
      <c r="F536" s="329">
        <f t="shared" si="21"/>
        <v>100000000</v>
      </c>
      <c r="G536" s="206"/>
      <c r="H536" s="206"/>
      <c r="I536" s="237"/>
    </row>
    <row r="537" spans="1:9" ht="15.6" x14ac:dyDescent="0.3">
      <c r="A537" s="117">
        <v>10</v>
      </c>
      <c r="B537" s="358" t="s">
        <v>2344</v>
      </c>
      <c r="C537" s="119" t="s">
        <v>2332</v>
      </c>
      <c r="D537" s="120">
        <v>65000000</v>
      </c>
      <c r="E537" s="88" t="s">
        <v>20</v>
      </c>
      <c r="F537" s="329">
        <f t="shared" si="21"/>
        <v>65000000</v>
      </c>
      <c r="G537" s="206"/>
      <c r="H537" s="206"/>
      <c r="I537" s="237"/>
    </row>
    <row r="538" spans="1:9" ht="15.6" x14ac:dyDescent="0.3">
      <c r="A538" s="117">
        <v>11</v>
      </c>
      <c r="B538" s="358" t="s">
        <v>2345</v>
      </c>
      <c r="C538" s="119" t="s">
        <v>2333</v>
      </c>
      <c r="D538" s="120">
        <v>20000000</v>
      </c>
      <c r="E538" s="88" t="s">
        <v>20</v>
      </c>
      <c r="F538" s="329">
        <f t="shared" si="21"/>
        <v>20000000</v>
      </c>
      <c r="G538" s="206"/>
      <c r="H538" s="206"/>
      <c r="I538" s="237"/>
    </row>
    <row r="539" spans="1:9" ht="15.6" x14ac:dyDescent="0.3">
      <c r="A539" s="607" t="s">
        <v>2334</v>
      </c>
      <c r="B539" s="607"/>
      <c r="C539" s="607"/>
      <c r="D539" s="102">
        <v>4100000000</v>
      </c>
      <c r="E539" s="148">
        <f>SUM(E528:E538)</f>
        <v>0</v>
      </c>
      <c r="F539" s="330">
        <f>SUM(F528:F538)</f>
        <v>4055000000</v>
      </c>
      <c r="G539" s="148"/>
      <c r="H539" s="148"/>
      <c r="I539" s="237"/>
    </row>
    <row r="540" spans="1:9" ht="15.6" x14ac:dyDescent="0.3">
      <c r="A540" s="281">
        <v>9</v>
      </c>
      <c r="B540" s="363" t="s">
        <v>2555</v>
      </c>
      <c r="C540" s="153"/>
      <c r="D540" s="83"/>
      <c r="E540" s="83"/>
      <c r="F540" s="335"/>
      <c r="G540" s="93"/>
      <c r="H540" s="93"/>
      <c r="I540" s="237"/>
    </row>
    <row r="541" spans="1:9" ht="15.6" x14ac:dyDescent="0.3">
      <c r="A541" s="117">
        <v>1</v>
      </c>
      <c r="B541" s="358" t="s">
        <v>2556</v>
      </c>
      <c r="C541" s="119" t="s">
        <v>2557</v>
      </c>
      <c r="D541" s="120">
        <v>5000000</v>
      </c>
      <c r="E541" s="88" t="s">
        <v>20</v>
      </c>
      <c r="F541" s="336">
        <v>3000000</v>
      </c>
      <c r="G541" s="101"/>
      <c r="H541" s="101"/>
      <c r="I541" s="237"/>
    </row>
    <row r="542" spans="1:9" ht="31.2" x14ac:dyDescent="0.3">
      <c r="A542" s="117">
        <v>2</v>
      </c>
      <c r="B542" s="358" t="s">
        <v>2558</v>
      </c>
      <c r="C542" s="119" t="s">
        <v>2559</v>
      </c>
      <c r="D542" s="120">
        <v>5000000</v>
      </c>
      <c r="E542" s="88" t="s">
        <v>20</v>
      </c>
      <c r="F542" s="336">
        <v>3000000</v>
      </c>
      <c r="G542" s="101"/>
      <c r="H542" s="101"/>
      <c r="I542" s="237"/>
    </row>
    <row r="543" spans="1:9" ht="15.6" x14ac:dyDescent="0.3">
      <c r="A543" s="117">
        <v>3</v>
      </c>
      <c r="B543" s="358" t="s">
        <v>2560</v>
      </c>
      <c r="C543" s="119" t="s">
        <v>2561</v>
      </c>
      <c r="D543" s="120">
        <v>3000000</v>
      </c>
      <c r="E543" s="88" t="s">
        <v>20</v>
      </c>
      <c r="F543" s="336">
        <v>2000000</v>
      </c>
      <c r="G543" s="101"/>
      <c r="H543" s="101"/>
      <c r="I543" s="237"/>
    </row>
    <row r="544" spans="1:9" ht="15.6" x14ac:dyDescent="0.3">
      <c r="A544" s="117">
        <v>4</v>
      </c>
      <c r="B544" s="358" t="s">
        <v>2562</v>
      </c>
      <c r="C544" s="119" t="s">
        <v>2563</v>
      </c>
      <c r="D544" s="120">
        <v>3000000</v>
      </c>
      <c r="E544" s="88" t="s">
        <v>20</v>
      </c>
      <c r="F544" s="336">
        <f>D544</f>
        <v>3000000</v>
      </c>
      <c r="G544" s="101"/>
      <c r="H544" s="101"/>
      <c r="I544" s="237"/>
    </row>
    <row r="545" spans="1:9" ht="15.6" x14ac:dyDescent="0.3">
      <c r="A545" s="117">
        <v>5</v>
      </c>
      <c r="B545" s="358" t="s">
        <v>2564</v>
      </c>
      <c r="C545" s="119" t="s">
        <v>2565</v>
      </c>
      <c r="D545" s="120">
        <v>4000000</v>
      </c>
      <c r="E545" s="88" t="s">
        <v>20</v>
      </c>
      <c r="F545" s="336">
        <f>D545</f>
        <v>4000000</v>
      </c>
      <c r="G545" s="101"/>
      <c r="H545" s="101"/>
      <c r="I545" s="237"/>
    </row>
    <row r="546" spans="1:9" ht="15.6" x14ac:dyDescent="0.3">
      <c r="A546" s="607" t="s">
        <v>2566</v>
      </c>
      <c r="B546" s="607"/>
      <c r="C546" s="607"/>
      <c r="D546" s="102">
        <v>20000000</v>
      </c>
      <c r="E546" s="98">
        <f>SUM(E541:E545)</f>
        <v>0</v>
      </c>
      <c r="F546" s="330">
        <f>SUM(F541:F545)</f>
        <v>15000000</v>
      </c>
      <c r="G546" s="148"/>
      <c r="H546" s="148"/>
      <c r="I546" s="237"/>
    </row>
    <row r="547" spans="1:9" s="83" customFormat="1" ht="15.6" x14ac:dyDescent="0.3">
      <c r="A547" s="281">
        <v>58</v>
      </c>
      <c r="B547" s="363" t="s">
        <v>1880</v>
      </c>
      <c r="C547" s="153"/>
      <c r="F547" s="328"/>
      <c r="G547" s="255"/>
      <c r="H547" s="255"/>
      <c r="I547" s="85"/>
    </row>
    <row r="548" spans="1:9" s="83" customFormat="1" ht="31.2" x14ac:dyDescent="0.3">
      <c r="A548" s="117">
        <v>1</v>
      </c>
      <c r="B548" s="358" t="s">
        <v>1903</v>
      </c>
      <c r="C548" s="119" t="s">
        <v>1881</v>
      </c>
      <c r="D548" s="120">
        <v>5000000</v>
      </c>
      <c r="E548" s="88" t="s">
        <v>20</v>
      </c>
      <c r="F548" s="329">
        <f t="shared" ref="F548:F568" si="22">D548</f>
        <v>5000000</v>
      </c>
      <c r="G548" s="206"/>
      <c r="H548" s="206"/>
      <c r="I548" s="85"/>
    </row>
    <row r="549" spans="1:9" s="83" customFormat="1" ht="46.8" x14ac:dyDescent="0.3">
      <c r="A549" s="117">
        <v>2</v>
      </c>
      <c r="B549" s="358" t="s">
        <v>1904</v>
      </c>
      <c r="C549" s="119" t="s">
        <v>1882</v>
      </c>
      <c r="D549" s="120">
        <v>18000000</v>
      </c>
      <c r="E549" s="88" t="s">
        <v>20</v>
      </c>
      <c r="F549" s="329">
        <f t="shared" si="22"/>
        <v>18000000</v>
      </c>
      <c r="G549" s="206"/>
      <c r="H549" s="206"/>
      <c r="I549" s="85"/>
    </row>
    <row r="550" spans="1:9" s="83" customFormat="1" ht="46.8" x14ac:dyDescent="0.3">
      <c r="A550" s="117">
        <v>3</v>
      </c>
      <c r="B550" s="358" t="s">
        <v>1905</v>
      </c>
      <c r="C550" s="119" t="s">
        <v>1883</v>
      </c>
      <c r="D550" s="120">
        <v>2000000</v>
      </c>
      <c r="E550" s="88" t="s">
        <v>20</v>
      </c>
      <c r="F550" s="329">
        <f t="shared" si="22"/>
        <v>2000000</v>
      </c>
      <c r="G550" s="206"/>
      <c r="H550" s="206"/>
      <c r="I550" s="85"/>
    </row>
    <row r="551" spans="1:9" s="83" customFormat="1" ht="46.8" x14ac:dyDescent="0.3">
      <c r="A551" s="117">
        <v>4</v>
      </c>
      <c r="B551" s="358" t="s">
        <v>1906</v>
      </c>
      <c r="C551" s="119" t="s">
        <v>1884</v>
      </c>
      <c r="D551" s="120">
        <v>3000000</v>
      </c>
      <c r="E551" s="88" t="s">
        <v>20</v>
      </c>
      <c r="F551" s="329">
        <f t="shared" si="22"/>
        <v>3000000</v>
      </c>
      <c r="G551" s="206"/>
      <c r="H551" s="206"/>
      <c r="I551" s="85"/>
    </row>
    <row r="552" spans="1:9" s="83" customFormat="1" ht="62.4" x14ac:dyDescent="0.3">
      <c r="A552" s="117">
        <v>5</v>
      </c>
      <c r="B552" s="358" t="s">
        <v>1907</v>
      </c>
      <c r="C552" s="119" t="s">
        <v>1885</v>
      </c>
      <c r="D552" s="120">
        <v>4000000</v>
      </c>
      <c r="E552" s="88" t="s">
        <v>20</v>
      </c>
      <c r="F552" s="329">
        <f t="shared" si="22"/>
        <v>4000000</v>
      </c>
      <c r="G552" s="206"/>
      <c r="H552" s="206"/>
      <c r="I552" s="85"/>
    </row>
    <row r="553" spans="1:9" s="83" customFormat="1" ht="46.8" x14ac:dyDescent="0.3">
      <c r="A553" s="117">
        <v>6</v>
      </c>
      <c r="B553" s="358" t="s">
        <v>1908</v>
      </c>
      <c r="C553" s="119" t="s">
        <v>1886</v>
      </c>
      <c r="D553" s="120">
        <v>3000000</v>
      </c>
      <c r="E553" s="88" t="s">
        <v>20</v>
      </c>
      <c r="F553" s="329">
        <f t="shared" si="22"/>
        <v>3000000</v>
      </c>
      <c r="G553" s="206"/>
      <c r="H553" s="206"/>
      <c r="I553" s="85"/>
    </row>
    <row r="554" spans="1:9" s="83" customFormat="1" ht="31.2" x14ac:dyDescent="0.3">
      <c r="A554" s="117">
        <v>7</v>
      </c>
      <c r="B554" s="358" t="s">
        <v>1909</v>
      </c>
      <c r="C554" s="119" t="s">
        <v>1887</v>
      </c>
      <c r="D554" s="120">
        <v>92000000</v>
      </c>
      <c r="E554" s="88" t="s">
        <v>20</v>
      </c>
      <c r="F554" s="329">
        <f t="shared" si="22"/>
        <v>92000000</v>
      </c>
      <c r="G554" s="206"/>
      <c r="H554" s="206"/>
      <c r="I554" s="85"/>
    </row>
    <row r="555" spans="1:9" s="83" customFormat="1" ht="31.2" x14ac:dyDescent="0.3">
      <c r="A555" s="117">
        <v>8</v>
      </c>
      <c r="B555" s="358" t="s">
        <v>1910</v>
      </c>
      <c r="C555" s="119" t="s">
        <v>1888</v>
      </c>
      <c r="D555" s="120">
        <v>4000000</v>
      </c>
      <c r="E555" s="88" t="s">
        <v>20</v>
      </c>
      <c r="F555" s="329">
        <f t="shared" si="22"/>
        <v>4000000</v>
      </c>
      <c r="G555" s="206"/>
      <c r="H555" s="206"/>
      <c r="I555" s="85"/>
    </row>
    <row r="556" spans="1:9" s="83" customFormat="1" ht="31.2" x14ac:dyDescent="0.3">
      <c r="A556" s="117">
        <v>9</v>
      </c>
      <c r="B556" s="358" t="s">
        <v>1912</v>
      </c>
      <c r="C556" s="119" t="s">
        <v>1889</v>
      </c>
      <c r="D556" s="120">
        <v>2000000</v>
      </c>
      <c r="E556" s="88" t="s">
        <v>20</v>
      </c>
      <c r="F556" s="329">
        <f t="shared" si="22"/>
        <v>2000000</v>
      </c>
      <c r="G556" s="206"/>
      <c r="H556" s="206"/>
      <c r="I556" s="85"/>
    </row>
    <row r="557" spans="1:9" s="83" customFormat="1" ht="15.6" x14ac:dyDescent="0.3">
      <c r="A557" s="117">
        <v>10</v>
      </c>
      <c r="B557" s="358" t="s">
        <v>1911</v>
      </c>
      <c r="C557" s="119" t="s">
        <v>1890</v>
      </c>
      <c r="D557" s="120">
        <v>7000000</v>
      </c>
      <c r="E557" s="88" t="s">
        <v>20</v>
      </c>
      <c r="F557" s="329">
        <f t="shared" si="22"/>
        <v>7000000</v>
      </c>
      <c r="G557" s="206"/>
      <c r="H557" s="206"/>
      <c r="I557" s="85"/>
    </row>
    <row r="558" spans="1:9" s="83" customFormat="1" ht="62.4" x14ac:dyDescent="0.3">
      <c r="A558" s="117">
        <v>11</v>
      </c>
      <c r="B558" s="358" t="s">
        <v>1913</v>
      </c>
      <c r="C558" s="119" t="s">
        <v>1891</v>
      </c>
      <c r="D558" s="120">
        <v>4000000</v>
      </c>
      <c r="E558" s="88" t="s">
        <v>20</v>
      </c>
      <c r="F558" s="329">
        <f t="shared" si="22"/>
        <v>4000000</v>
      </c>
      <c r="G558" s="206"/>
      <c r="H558" s="206"/>
      <c r="I558" s="85"/>
    </row>
    <row r="559" spans="1:9" s="83" customFormat="1" ht="31.2" x14ac:dyDescent="0.3">
      <c r="A559" s="117">
        <v>12</v>
      </c>
      <c r="B559" s="358" t="s">
        <v>1914</v>
      </c>
      <c r="C559" s="119" t="s">
        <v>1892</v>
      </c>
      <c r="D559" s="120">
        <v>4000000</v>
      </c>
      <c r="E559" s="88" t="s">
        <v>20</v>
      </c>
      <c r="F559" s="329">
        <f t="shared" si="22"/>
        <v>4000000</v>
      </c>
      <c r="G559" s="206"/>
      <c r="H559" s="206"/>
      <c r="I559" s="85"/>
    </row>
    <row r="560" spans="1:9" s="83" customFormat="1" ht="62.4" x14ac:dyDescent="0.3">
      <c r="A560" s="117">
        <v>13</v>
      </c>
      <c r="B560" s="358" t="s">
        <v>1915</v>
      </c>
      <c r="C560" s="119" t="s">
        <v>1893</v>
      </c>
      <c r="D560" s="120">
        <v>5000000</v>
      </c>
      <c r="E560" s="88" t="s">
        <v>20</v>
      </c>
      <c r="F560" s="329">
        <f t="shared" si="22"/>
        <v>5000000</v>
      </c>
      <c r="G560" s="206"/>
      <c r="H560" s="206"/>
      <c r="I560" s="85"/>
    </row>
    <row r="561" spans="1:9" s="83" customFormat="1" ht="31.2" x14ac:dyDescent="0.3">
      <c r="A561" s="117">
        <v>14</v>
      </c>
      <c r="B561" s="358" t="s">
        <v>1916</v>
      </c>
      <c r="C561" s="119" t="s">
        <v>1894</v>
      </c>
      <c r="D561" s="120">
        <v>3000000</v>
      </c>
      <c r="E561" s="88" t="s">
        <v>20</v>
      </c>
      <c r="F561" s="329">
        <f t="shared" si="22"/>
        <v>3000000</v>
      </c>
      <c r="G561" s="206"/>
      <c r="H561" s="206"/>
      <c r="I561" s="85"/>
    </row>
    <row r="562" spans="1:9" s="83" customFormat="1" ht="31.2" x14ac:dyDescent="0.3">
      <c r="A562" s="117">
        <v>15</v>
      </c>
      <c r="B562" s="358" t="s">
        <v>1917</v>
      </c>
      <c r="C562" s="119" t="s">
        <v>1895</v>
      </c>
      <c r="D562" s="120">
        <v>5000000</v>
      </c>
      <c r="E562" s="88" t="s">
        <v>20</v>
      </c>
      <c r="F562" s="329">
        <f t="shared" si="22"/>
        <v>5000000</v>
      </c>
      <c r="G562" s="206"/>
      <c r="H562" s="206"/>
      <c r="I562" s="85"/>
    </row>
    <row r="563" spans="1:9" s="83" customFormat="1" ht="31.2" x14ac:dyDescent="0.3">
      <c r="A563" s="117">
        <v>16</v>
      </c>
      <c r="B563" s="358" t="s">
        <v>1918</v>
      </c>
      <c r="C563" s="119" t="s">
        <v>1896</v>
      </c>
      <c r="D563" s="120">
        <v>3000000</v>
      </c>
      <c r="E563" s="123">
        <v>982000</v>
      </c>
      <c r="F563" s="329">
        <f t="shared" si="22"/>
        <v>3000000</v>
      </c>
      <c r="G563" s="206"/>
      <c r="H563" s="206"/>
      <c r="I563" s="85"/>
    </row>
    <row r="564" spans="1:9" s="83" customFormat="1" ht="62.4" x14ac:dyDescent="0.3">
      <c r="A564" s="117">
        <v>17</v>
      </c>
      <c r="B564" s="358" t="s">
        <v>1919</v>
      </c>
      <c r="C564" s="119" t="s">
        <v>1897</v>
      </c>
      <c r="D564" s="120">
        <v>3000000</v>
      </c>
      <c r="E564" s="88" t="s">
        <v>20</v>
      </c>
      <c r="F564" s="329">
        <f t="shared" si="22"/>
        <v>3000000</v>
      </c>
      <c r="G564" s="206"/>
      <c r="H564" s="206"/>
      <c r="I564" s="85"/>
    </row>
    <row r="565" spans="1:9" s="83" customFormat="1" ht="31.2" x14ac:dyDescent="0.3">
      <c r="A565" s="117">
        <v>18</v>
      </c>
      <c r="B565" s="358" t="s">
        <v>1920</v>
      </c>
      <c r="C565" s="119" t="s">
        <v>1898</v>
      </c>
      <c r="D565" s="120">
        <v>6000000</v>
      </c>
      <c r="E565" s="88" t="s">
        <v>20</v>
      </c>
      <c r="F565" s="329">
        <f t="shared" si="22"/>
        <v>6000000</v>
      </c>
      <c r="G565" s="206"/>
      <c r="H565" s="206"/>
      <c r="I565" s="85"/>
    </row>
    <row r="566" spans="1:9" s="83" customFormat="1" ht="31.2" x14ac:dyDescent="0.3">
      <c r="A566" s="117">
        <v>19</v>
      </c>
      <c r="B566" s="358" t="s">
        <v>1921</v>
      </c>
      <c r="C566" s="119" t="s">
        <v>1899</v>
      </c>
      <c r="D566" s="120">
        <v>1000000</v>
      </c>
      <c r="E566" s="88" t="s">
        <v>20</v>
      </c>
      <c r="F566" s="329">
        <f t="shared" si="22"/>
        <v>1000000</v>
      </c>
      <c r="G566" s="206"/>
      <c r="H566" s="206"/>
      <c r="I566" s="85"/>
    </row>
    <row r="567" spans="1:9" s="83" customFormat="1" ht="31.2" x14ac:dyDescent="0.3">
      <c r="A567" s="117">
        <v>20</v>
      </c>
      <c r="B567" s="358" t="s">
        <v>1922</v>
      </c>
      <c r="C567" s="119" t="s">
        <v>1900</v>
      </c>
      <c r="D567" s="120">
        <v>4000000</v>
      </c>
      <c r="E567" s="88" t="s">
        <v>20</v>
      </c>
      <c r="F567" s="329">
        <f t="shared" si="22"/>
        <v>4000000</v>
      </c>
      <c r="G567" s="206"/>
      <c r="H567" s="206"/>
      <c r="I567" s="85"/>
    </row>
    <row r="568" spans="1:9" s="83" customFormat="1" ht="46.8" x14ac:dyDescent="0.3">
      <c r="A568" s="117">
        <v>21</v>
      </c>
      <c r="B568" s="358" t="s">
        <v>1923</v>
      </c>
      <c r="C568" s="119" t="s">
        <v>1901</v>
      </c>
      <c r="D568" s="120">
        <v>3000000</v>
      </c>
      <c r="E568" s="88" t="s">
        <v>20</v>
      </c>
      <c r="F568" s="329">
        <f t="shared" si="22"/>
        <v>3000000</v>
      </c>
      <c r="G568" s="206"/>
      <c r="H568" s="206"/>
      <c r="I568" s="85"/>
    </row>
    <row r="569" spans="1:9" s="83" customFormat="1" ht="15.6" x14ac:dyDescent="0.3">
      <c r="A569" s="607" t="s">
        <v>1902</v>
      </c>
      <c r="B569" s="607"/>
      <c r="C569" s="607"/>
      <c r="D569" s="102">
        <v>181000000</v>
      </c>
      <c r="E569" s="103">
        <v>982000</v>
      </c>
      <c r="F569" s="330">
        <f>SUM(F548:F568)</f>
        <v>181000000</v>
      </c>
      <c r="G569" s="148"/>
      <c r="H569" s="148"/>
      <c r="I569" s="85"/>
    </row>
    <row r="570" spans="1:9" ht="15.6" x14ac:dyDescent="0.3">
      <c r="A570" s="607" t="s">
        <v>3421</v>
      </c>
      <c r="B570" s="607"/>
      <c r="C570" s="607"/>
      <c r="D570" s="98">
        <f>D569+D546+D539+D526+D513+D522+D499+D479+D455+D450</f>
        <v>10049971075</v>
      </c>
      <c r="E570" s="98">
        <f>E569+E546+E539+E526+E513+E522+E499+E479+E455+E450</f>
        <v>149909733.78999999</v>
      </c>
      <c r="F570" s="330">
        <f>F569+F546+F539+F526+F513+F522+F499+F479+F455+F450</f>
        <v>8962971075</v>
      </c>
      <c r="G570" s="148"/>
      <c r="H570" s="148"/>
      <c r="I570" s="237"/>
    </row>
    <row r="571" spans="1:9" ht="15.6" x14ac:dyDescent="0.3">
      <c r="A571" s="680" t="s">
        <v>3422</v>
      </c>
      <c r="B571" s="680"/>
      <c r="C571" s="680"/>
      <c r="D571" s="680"/>
      <c r="E571" s="680"/>
      <c r="F571" s="704"/>
      <c r="G571" s="286"/>
      <c r="H571" s="286"/>
      <c r="I571" s="237"/>
    </row>
    <row r="572" spans="1:9" ht="15.6" x14ac:dyDescent="0.3">
      <c r="A572" s="281">
        <v>1</v>
      </c>
      <c r="B572" s="364" t="s">
        <v>1275</v>
      </c>
      <c r="C572" s="153"/>
      <c r="D572" s="83"/>
      <c r="E572" s="83"/>
      <c r="F572" s="328"/>
      <c r="G572" s="255"/>
      <c r="H572" s="255"/>
      <c r="I572" s="237"/>
    </row>
    <row r="573" spans="1:9" ht="15.6" x14ac:dyDescent="0.3">
      <c r="A573" s="117">
        <v>1</v>
      </c>
      <c r="B573" s="358" t="s">
        <v>1299</v>
      </c>
      <c r="C573" s="119" t="s">
        <v>1284</v>
      </c>
      <c r="D573" s="120">
        <v>1000000</v>
      </c>
      <c r="E573" s="88" t="s">
        <v>20</v>
      </c>
      <c r="F573" s="329">
        <f t="shared" ref="F573:F579" si="23">D573</f>
        <v>1000000</v>
      </c>
      <c r="G573" s="206"/>
      <c r="H573" s="206"/>
      <c r="I573" s="237"/>
    </row>
    <row r="574" spans="1:9" ht="31.2" x14ac:dyDescent="0.3">
      <c r="A574" s="117">
        <v>2</v>
      </c>
      <c r="B574" s="358" t="s">
        <v>1298</v>
      </c>
      <c r="C574" s="119" t="s">
        <v>1285</v>
      </c>
      <c r="D574" s="120">
        <v>90000000</v>
      </c>
      <c r="E574" s="123">
        <v>61505681.82</v>
      </c>
      <c r="F574" s="329">
        <f t="shared" si="23"/>
        <v>90000000</v>
      </c>
      <c r="G574" s="206"/>
      <c r="H574" s="206"/>
      <c r="I574" s="237"/>
    </row>
    <row r="575" spans="1:9" ht="15.6" x14ac:dyDescent="0.3">
      <c r="A575" s="117">
        <v>3</v>
      </c>
      <c r="B575" s="358" t="s">
        <v>1300</v>
      </c>
      <c r="C575" s="119" t="s">
        <v>1286</v>
      </c>
      <c r="D575" s="120">
        <v>1000000</v>
      </c>
      <c r="E575" s="123">
        <v>700000</v>
      </c>
      <c r="F575" s="329">
        <f t="shared" si="23"/>
        <v>1000000</v>
      </c>
      <c r="G575" s="206"/>
      <c r="H575" s="206"/>
      <c r="I575" s="237"/>
    </row>
    <row r="576" spans="1:9" ht="31.2" x14ac:dyDescent="0.3">
      <c r="A576" s="117">
        <v>4</v>
      </c>
      <c r="B576" s="358" t="s">
        <v>1301</v>
      </c>
      <c r="C576" s="119" t="s">
        <v>1287</v>
      </c>
      <c r="D576" s="120">
        <v>1000000</v>
      </c>
      <c r="E576" s="88" t="s">
        <v>20</v>
      </c>
      <c r="F576" s="329">
        <f t="shared" si="23"/>
        <v>1000000</v>
      </c>
      <c r="G576" s="206"/>
      <c r="H576" s="206"/>
      <c r="I576" s="237"/>
    </row>
    <row r="577" spans="1:9" ht="15.6" x14ac:dyDescent="0.3">
      <c r="A577" s="117">
        <v>5</v>
      </c>
      <c r="B577" s="358" t="s">
        <v>1302</v>
      </c>
      <c r="C577" s="119" t="s">
        <v>1288</v>
      </c>
      <c r="D577" s="120">
        <v>2250000</v>
      </c>
      <c r="E577" s="88" t="s">
        <v>20</v>
      </c>
      <c r="F577" s="329">
        <f t="shared" si="23"/>
        <v>2250000</v>
      </c>
      <c r="G577" s="206"/>
      <c r="H577" s="206"/>
      <c r="I577" s="237"/>
    </row>
    <row r="578" spans="1:9" ht="15.6" x14ac:dyDescent="0.3">
      <c r="A578" s="117">
        <v>6</v>
      </c>
      <c r="B578" s="358" t="s">
        <v>1303</v>
      </c>
      <c r="C578" s="119" t="s">
        <v>1289</v>
      </c>
      <c r="D578" s="120">
        <v>799000</v>
      </c>
      <c r="E578" s="88" t="s">
        <v>20</v>
      </c>
      <c r="F578" s="329">
        <f t="shared" si="23"/>
        <v>799000</v>
      </c>
      <c r="G578" s="206"/>
      <c r="H578" s="206"/>
      <c r="I578" s="237"/>
    </row>
    <row r="579" spans="1:9" ht="31.2" x14ac:dyDescent="0.3">
      <c r="A579" s="117">
        <v>7</v>
      </c>
      <c r="B579" s="358" t="s">
        <v>1304</v>
      </c>
      <c r="C579" s="119" t="s">
        <v>1290</v>
      </c>
      <c r="D579" s="120">
        <v>491000</v>
      </c>
      <c r="E579" s="88" t="s">
        <v>20</v>
      </c>
      <c r="F579" s="329">
        <f t="shared" si="23"/>
        <v>491000</v>
      </c>
      <c r="G579" s="206"/>
      <c r="H579" s="206"/>
      <c r="I579" s="237"/>
    </row>
    <row r="580" spans="1:9" ht="15.6" x14ac:dyDescent="0.3">
      <c r="A580" s="117">
        <v>8</v>
      </c>
      <c r="B580" s="358" t="s">
        <v>1305</v>
      </c>
      <c r="C580" s="119" t="s">
        <v>1291</v>
      </c>
      <c r="D580" s="120">
        <v>750000</v>
      </c>
      <c r="E580" s="88" t="s">
        <v>20</v>
      </c>
      <c r="F580" s="329">
        <v>0</v>
      </c>
      <c r="G580" s="206"/>
      <c r="H580" s="206"/>
      <c r="I580" s="237"/>
    </row>
    <row r="581" spans="1:9" ht="15.6" x14ac:dyDescent="0.3">
      <c r="A581" s="117">
        <v>9</v>
      </c>
      <c r="B581" s="358" t="s">
        <v>1306</v>
      </c>
      <c r="C581" s="119" t="s">
        <v>1292</v>
      </c>
      <c r="D581" s="120">
        <v>500000</v>
      </c>
      <c r="E581" s="88" t="s">
        <v>20</v>
      </c>
      <c r="F581" s="329">
        <v>0</v>
      </c>
      <c r="G581" s="206"/>
      <c r="H581" s="206"/>
      <c r="I581" s="237"/>
    </row>
    <row r="582" spans="1:9" ht="15.6" x14ac:dyDescent="0.3">
      <c r="A582" s="117">
        <v>10</v>
      </c>
      <c r="B582" s="358" t="s">
        <v>1307</v>
      </c>
      <c r="C582" s="119" t="s">
        <v>1293</v>
      </c>
      <c r="D582" s="120">
        <v>270000</v>
      </c>
      <c r="E582" s="88" t="s">
        <v>20</v>
      </c>
      <c r="F582" s="329">
        <v>0</v>
      </c>
      <c r="G582" s="206"/>
      <c r="H582" s="206"/>
      <c r="I582" s="237"/>
    </row>
    <row r="583" spans="1:9" ht="15.6" x14ac:dyDescent="0.3">
      <c r="A583" s="117">
        <v>11</v>
      </c>
      <c r="B583" s="358" t="s">
        <v>1308</v>
      </c>
      <c r="C583" s="119" t="s">
        <v>1294</v>
      </c>
      <c r="D583" s="120">
        <v>185000</v>
      </c>
      <c r="E583" s="88" t="s">
        <v>20</v>
      </c>
      <c r="F583" s="329">
        <v>0</v>
      </c>
      <c r="G583" s="206"/>
      <c r="H583" s="206"/>
      <c r="I583" s="237"/>
    </row>
    <row r="584" spans="1:9" ht="31.2" x14ac:dyDescent="0.3">
      <c r="A584" s="117">
        <v>12</v>
      </c>
      <c r="B584" s="358" t="s">
        <v>1309</v>
      </c>
      <c r="C584" s="119" t="s">
        <v>1295</v>
      </c>
      <c r="D584" s="120">
        <v>255000</v>
      </c>
      <c r="E584" s="88" t="s">
        <v>20</v>
      </c>
      <c r="F584" s="329">
        <v>0</v>
      </c>
      <c r="G584" s="206"/>
      <c r="H584" s="206"/>
      <c r="I584" s="237"/>
    </row>
    <row r="585" spans="1:9" ht="15.6" x14ac:dyDescent="0.3">
      <c r="A585" s="117">
        <v>13</v>
      </c>
      <c r="B585" s="358" t="s">
        <v>1310</v>
      </c>
      <c r="C585" s="119" t="s">
        <v>1296</v>
      </c>
      <c r="D585" s="120">
        <v>1500000</v>
      </c>
      <c r="E585" s="88" t="s">
        <v>20</v>
      </c>
      <c r="F585" s="329">
        <v>0</v>
      </c>
      <c r="G585" s="206"/>
      <c r="H585" s="206"/>
      <c r="I585" s="237"/>
    </row>
    <row r="586" spans="1:9" ht="31.2" x14ac:dyDescent="0.3">
      <c r="A586" s="117">
        <v>14</v>
      </c>
      <c r="B586" s="358" t="s">
        <v>1311</v>
      </c>
      <c r="C586" s="119" t="s">
        <v>1297</v>
      </c>
      <c r="D586" s="115" t="s">
        <v>20</v>
      </c>
      <c r="E586" s="88" t="s">
        <v>20</v>
      </c>
      <c r="F586" s="329" t="str">
        <f>D586</f>
        <v>-</v>
      </c>
      <c r="G586" s="206"/>
      <c r="H586" s="206"/>
      <c r="I586" s="237"/>
    </row>
    <row r="587" spans="1:9" ht="15.6" x14ac:dyDescent="0.3">
      <c r="A587" s="607" t="s">
        <v>1283</v>
      </c>
      <c r="B587" s="607"/>
      <c r="C587" s="607"/>
      <c r="D587" s="102">
        <v>100000000</v>
      </c>
      <c r="E587" s="103">
        <v>62205681.82</v>
      </c>
      <c r="F587" s="330">
        <f>SUM(F573:F586)</f>
        <v>96540000</v>
      </c>
      <c r="G587" s="148"/>
      <c r="H587" s="148"/>
      <c r="I587" s="237"/>
    </row>
    <row r="588" spans="1:9" ht="15.6" x14ac:dyDescent="0.3">
      <c r="A588" s="281">
        <v>2</v>
      </c>
      <c r="B588" s="363" t="s">
        <v>2132</v>
      </c>
      <c r="C588" s="153"/>
      <c r="D588" s="83"/>
      <c r="E588" s="83"/>
      <c r="F588" s="328"/>
      <c r="G588" s="255"/>
      <c r="H588" s="255"/>
      <c r="I588" s="237"/>
    </row>
    <row r="589" spans="1:9" ht="46.8" x14ac:dyDescent="0.3">
      <c r="A589" s="94">
        <v>1</v>
      </c>
      <c r="B589" s="360" t="s">
        <v>2162</v>
      </c>
      <c r="C589" s="96" t="s">
        <v>2133</v>
      </c>
      <c r="D589" s="11">
        <v>2533000</v>
      </c>
      <c r="E589" s="88" t="s">
        <v>20</v>
      </c>
      <c r="F589" s="329">
        <f t="shared" ref="F589:F617" si="24">D589</f>
        <v>2533000</v>
      </c>
      <c r="G589" s="206"/>
      <c r="H589" s="206"/>
      <c r="I589" s="237"/>
    </row>
    <row r="590" spans="1:9" ht="46.8" x14ac:dyDescent="0.3">
      <c r="A590" s="94">
        <v>2</v>
      </c>
      <c r="B590" s="360" t="s">
        <v>2163</v>
      </c>
      <c r="C590" s="96" t="s">
        <v>2134</v>
      </c>
      <c r="D590" s="11">
        <v>2500000</v>
      </c>
      <c r="E590" s="88" t="s">
        <v>20</v>
      </c>
      <c r="F590" s="329">
        <f t="shared" si="24"/>
        <v>2500000</v>
      </c>
      <c r="G590" s="206"/>
      <c r="H590" s="206"/>
      <c r="I590" s="237"/>
    </row>
    <row r="591" spans="1:9" ht="78" x14ac:dyDescent="0.3">
      <c r="A591" s="94">
        <v>3</v>
      </c>
      <c r="B591" s="360" t="s">
        <v>2164</v>
      </c>
      <c r="C591" s="96" t="s">
        <v>2135</v>
      </c>
      <c r="D591" s="11">
        <v>5200000</v>
      </c>
      <c r="E591" s="88" t="s">
        <v>20</v>
      </c>
      <c r="F591" s="329">
        <f t="shared" si="24"/>
        <v>5200000</v>
      </c>
      <c r="G591" s="206"/>
      <c r="H591" s="206"/>
      <c r="I591" s="237"/>
    </row>
    <row r="592" spans="1:9" ht="31.2" x14ac:dyDescent="0.3">
      <c r="A592" s="94">
        <v>4</v>
      </c>
      <c r="B592" s="360" t="s">
        <v>2165</v>
      </c>
      <c r="C592" s="96" t="s">
        <v>2136</v>
      </c>
      <c r="D592" s="11">
        <v>8000000</v>
      </c>
      <c r="E592" s="88" t="s">
        <v>20</v>
      </c>
      <c r="F592" s="329">
        <f t="shared" si="24"/>
        <v>8000000</v>
      </c>
      <c r="G592" s="206"/>
      <c r="H592" s="206"/>
      <c r="I592" s="237"/>
    </row>
    <row r="593" spans="1:9" ht="31.2" x14ac:dyDescent="0.3">
      <c r="A593" s="94">
        <v>5</v>
      </c>
      <c r="B593" s="360" t="s">
        <v>2166</v>
      </c>
      <c r="C593" s="96" t="s">
        <v>2137</v>
      </c>
      <c r="D593" s="11">
        <v>20000000</v>
      </c>
      <c r="E593" s="88" t="s">
        <v>20</v>
      </c>
      <c r="F593" s="329">
        <f t="shared" si="24"/>
        <v>20000000</v>
      </c>
      <c r="G593" s="206"/>
      <c r="H593" s="206"/>
      <c r="I593" s="237"/>
    </row>
    <row r="594" spans="1:9" ht="31.2" x14ac:dyDescent="0.3">
      <c r="A594" s="94">
        <v>6</v>
      </c>
      <c r="B594" s="360" t="s">
        <v>2167</v>
      </c>
      <c r="C594" s="96" t="s">
        <v>2138</v>
      </c>
      <c r="D594" s="11">
        <v>8000000</v>
      </c>
      <c r="E594" s="88" t="s">
        <v>20</v>
      </c>
      <c r="F594" s="329">
        <f t="shared" si="24"/>
        <v>8000000</v>
      </c>
      <c r="G594" s="206"/>
      <c r="H594" s="206"/>
      <c r="I594" s="237"/>
    </row>
    <row r="595" spans="1:9" ht="46.8" x14ac:dyDescent="0.3">
      <c r="A595" s="94">
        <v>7</v>
      </c>
      <c r="B595" s="360" t="s">
        <v>2168</v>
      </c>
      <c r="C595" s="96" t="s">
        <v>2139</v>
      </c>
      <c r="D595" s="11">
        <v>4106250</v>
      </c>
      <c r="E595" s="88" t="s">
        <v>20</v>
      </c>
      <c r="F595" s="329">
        <f t="shared" si="24"/>
        <v>4106250</v>
      </c>
      <c r="G595" s="206"/>
      <c r="H595" s="206"/>
      <c r="I595" s="237"/>
    </row>
    <row r="596" spans="1:9" ht="31.2" x14ac:dyDescent="0.3">
      <c r="A596" s="94">
        <v>8</v>
      </c>
      <c r="B596" s="360" t="s">
        <v>2169</v>
      </c>
      <c r="C596" s="96" t="s">
        <v>2140</v>
      </c>
      <c r="D596" s="11">
        <v>1500000</v>
      </c>
      <c r="E596" s="88" t="s">
        <v>20</v>
      </c>
      <c r="F596" s="329">
        <f t="shared" si="24"/>
        <v>1500000</v>
      </c>
      <c r="G596" s="206"/>
      <c r="H596" s="206"/>
      <c r="I596" s="237"/>
    </row>
    <row r="597" spans="1:9" ht="31.2" x14ac:dyDescent="0.3">
      <c r="A597" s="94">
        <v>9</v>
      </c>
      <c r="B597" s="360" t="s">
        <v>2170</v>
      </c>
      <c r="C597" s="96" t="s">
        <v>2141</v>
      </c>
      <c r="D597" s="11">
        <v>1800000</v>
      </c>
      <c r="E597" s="88" t="s">
        <v>20</v>
      </c>
      <c r="F597" s="329">
        <f t="shared" si="24"/>
        <v>1800000</v>
      </c>
      <c r="G597" s="206"/>
      <c r="H597" s="206"/>
      <c r="I597" s="237"/>
    </row>
    <row r="598" spans="1:9" ht="31.2" x14ac:dyDescent="0.3">
      <c r="A598" s="94">
        <v>10</v>
      </c>
      <c r="B598" s="360" t="s">
        <v>2171</v>
      </c>
      <c r="C598" s="96" t="s">
        <v>2142</v>
      </c>
      <c r="D598" s="11">
        <v>3000000</v>
      </c>
      <c r="E598" s="88" t="s">
        <v>20</v>
      </c>
      <c r="F598" s="329">
        <f t="shared" si="24"/>
        <v>3000000</v>
      </c>
      <c r="G598" s="206"/>
      <c r="H598" s="206"/>
      <c r="I598" s="237"/>
    </row>
    <row r="599" spans="1:9" ht="31.2" x14ac:dyDescent="0.3">
      <c r="A599" s="94">
        <v>11</v>
      </c>
      <c r="B599" s="360" t="s">
        <v>2172</v>
      </c>
      <c r="C599" s="96" t="s">
        <v>2143</v>
      </c>
      <c r="D599" s="11">
        <v>85839500</v>
      </c>
      <c r="E599" s="101">
        <v>20514870</v>
      </c>
      <c r="F599" s="329">
        <f t="shared" si="24"/>
        <v>85839500</v>
      </c>
      <c r="G599" s="206"/>
      <c r="H599" s="206"/>
      <c r="I599" s="237"/>
    </row>
    <row r="600" spans="1:9" ht="15.6" x14ac:dyDescent="0.3">
      <c r="A600" s="94">
        <v>12</v>
      </c>
      <c r="B600" s="360" t="s">
        <v>2173</v>
      </c>
      <c r="C600" s="96" t="s">
        <v>2144</v>
      </c>
      <c r="D600" s="11">
        <v>22100000</v>
      </c>
      <c r="E600" s="88" t="s">
        <v>20</v>
      </c>
      <c r="F600" s="329">
        <f t="shared" si="24"/>
        <v>22100000</v>
      </c>
      <c r="G600" s="206"/>
      <c r="H600" s="206"/>
      <c r="I600" s="237"/>
    </row>
    <row r="601" spans="1:9" ht="15.6" x14ac:dyDescent="0.3">
      <c r="A601" s="94">
        <v>13</v>
      </c>
      <c r="B601" s="360" t="s">
        <v>2174</v>
      </c>
      <c r="C601" s="96" t="s">
        <v>2145</v>
      </c>
      <c r="D601" s="11">
        <v>10000000</v>
      </c>
      <c r="E601" s="88" t="s">
        <v>20</v>
      </c>
      <c r="F601" s="329">
        <f t="shared" si="24"/>
        <v>10000000</v>
      </c>
      <c r="G601" s="206"/>
      <c r="H601" s="206"/>
      <c r="I601" s="237"/>
    </row>
    <row r="602" spans="1:9" ht="31.2" x14ac:dyDescent="0.3">
      <c r="A602" s="94">
        <v>14</v>
      </c>
      <c r="B602" s="360" t="s">
        <v>2175</v>
      </c>
      <c r="C602" s="96" t="s">
        <v>2146</v>
      </c>
      <c r="D602" s="11">
        <v>4000000</v>
      </c>
      <c r="E602" s="88" t="s">
        <v>20</v>
      </c>
      <c r="F602" s="329">
        <f t="shared" si="24"/>
        <v>4000000</v>
      </c>
      <c r="G602" s="206"/>
      <c r="H602" s="206"/>
      <c r="I602" s="237"/>
    </row>
    <row r="603" spans="1:9" ht="31.2" x14ac:dyDescent="0.3">
      <c r="A603" s="94">
        <v>15</v>
      </c>
      <c r="B603" s="360" t="s">
        <v>2176</v>
      </c>
      <c r="C603" s="96" t="s">
        <v>2147</v>
      </c>
      <c r="D603" s="11">
        <v>1350000</v>
      </c>
      <c r="E603" s="88" t="s">
        <v>20</v>
      </c>
      <c r="F603" s="329">
        <f t="shared" si="24"/>
        <v>1350000</v>
      </c>
      <c r="G603" s="206"/>
      <c r="H603" s="206"/>
      <c r="I603" s="237"/>
    </row>
    <row r="604" spans="1:9" ht="31.2" x14ac:dyDescent="0.3">
      <c r="A604" s="94">
        <v>16</v>
      </c>
      <c r="B604" s="360" t="s">
        <v>2177</v>
      </c>
      <c r="C604" s="96" t="s">
        <v>2148</v>
      </c>
      <c r="D604" s="11">
        <v>10000000</v>
      </c>
      <c r="E604" s="88" t="s">
        <v>20</v>
      </c>
      <c r="F604" s="329">
        <f t="shared" si="24"/>
        <v>10000000</v>
      </c>
      <c r="G604" s="206"/>
      <c r="H604" s="206"/>
      <c r="I604" s="237"/>
    </row>
    <row r="605" spans="1:9" ht="93.6" x14ac:dyDescent="0.3">
      <c r="A605" s="94">
        <v>17</v>
      </c>
      <c r="B605" s="360" t="s">
        <v>2178</v>
      </c>
      <c r="C605" s="96" t="s">
        <v>2149</v>
      </c>
      <c r="D605" s="11">
        <v>10000000</v>
      </c>
      <c r="E605" s="88" t="s">
        <v>20</v>
      </c>
      <c r="F605" s="329">
        <f t="shared" si="24"/>
        <v>10000000</v>
      </c>
      <c r="G605" s="206"/>
      <c r="H605" s="206"/>
      <c r="I605" s="237"/>
    </row>
    <row r="606" spans="1:9" ht="62.4" x14ac:dyDescent="0.3">
      <c r="A606" s="94">
        <v>18</v>
      </c>
      <c r="B606" s="360" t="s">
        <v>2179</v>
      </c>
      <c r="C606" s="96" t="s">
        <v>2150</v>
      </c>
      <c r="D606" s="11">
        <v>6625000</v>
      </c>
      <c r="E606" s="88" t="s">
        <v>20</v>
      </c>
      <c r="F606" s="329">
        <f t="shared" si="24"/>
        <v>6625000</v>
      </c>
      <c r="G606" s="206"/>
      <c r="H606" s="206"/>
      <c r="I606" s="237"/>
    </row>
    <row r="607" spans="1:9" ht="31.2" x14ac:dyDescent="0.3">
      <c r="A607" s="94">
        <v>19</v>
      </c>
      <c r="B607" s="360" t="s">
        <v>2180</v>
      </c>
      <c r="C607" s="96" t="s">
        <v>2151</v>
      </c>
      <c r="D607" s="11">
        <v>27000000</v>
      </c>
      <c r="E607" s="88" t="s">
        <v>20</v>
      </c>
      <c r="F607" s="329">
        <f t="shared" si="24"/>
        <v>27000000</v>
      </c>
      <c r="G607" s="206"/>
      <c r="H607" s="206"/>
      <c r="I607" s="237"/>
    </row>
    <row r="608" spans="1:9" ht="31.2" x14ac:dyDescent="0.3">
      <c r="A608" s="94">
        <v>20</v>
      </c>
      <c r="B608" s="360" t="s">
        <v>2181</v>
      </c>
      <c r="C608" s="96" t="s">
        <v>2152</v>
      </c>
      <c r="D608" s="11">
        <v>7800000</v>
      </c>
      <c r="E608" s="88" t="s">
        <v>20</v>
      </c>
      <c r="F608" s="329">
        <f t="shared" si="24"/>
        <v>7800000</v>
      </c>
      <c r="G608" s="206"/>
      <c r="H608" s="206"/>
      <c r="I608" s="237"/>
    </row>
    <row r="609" spans="1:9" ht="31.2" x14ac:dyDescent="0.3">
      <c r="A609" s="94">
        <v>21</v>
      </c>
      <c r="B609" s="360" t="s">
        <v>2182</v>
      </c>
      <c r="C609" s="96" t="s">
        <v>2153</v>
      </c>
      <c r="D609" s="11">
        <v>40000000</v>
      </c>
      <c r="E609" s="88" t="s">
        <v>20</v>
      </c>
      <c r="F609" s="329">
        <f t="shared" si="24"/>
        <v>40000000</v>
      </c>
      <c r="G609" s="206"/>
      <c r="H609" s="206"/>
      <c r="I609" s="237"/>
    </row>
    <row r="610" spans="1:9" ht="46.8" x14ac:dyDescent="0.3">
      <c r="A610" s="94">
        <v>22</v>
      </c>
      <c r="B610" s="360" t="s">
        <v>2183</v>
      </c>
      <c r="C610" s="96" t="s">
        <v>2154</v>
      </c>
      <c r="D610" s="11">
        <v>10000000</v>
      </c>
      <c r="E610" s="88" t="s">
        <v>20</v>
      </c>
      <c r="F610" s="329">
        <f t="shared" si="24"/>
        <v>10000000</v>
      </c>
      <c r="G610" s="206"/>
      <c r="H610" s="206"/>
      <c r="I610" s="237"/>
    </row>
    <row r="611" spans="1:9" ht="62.4" x14ac:dyDescent="0.3">
      <c r="A611" s="94">
        <v>23</v>
      </c>
      <c r="B611" s="360" t="s">
        <v>2184</v>
      </c>
      <c r="C611" s="96" t="s">
        <v>2155</v>
      </c>
      <c r="D611" s="11">
        <v>6200000</v>
      </c>
      <c r="E611" s="88" t="s">
        <v>20</v>
      </c>
      <c r="F611" s="329">
        <f t="shared" si="24"/>
        <v>6200000</v>
      </c>
      <c r="G611" s="206"/>
      <c r="H611" s="206"/>
      <c r="I611" s="237"/>
    </row>
    <row r="612" spans="1:9" ht="46.8" x14ac:dyDescent="0.3">
      <c r="A612" s="94">
        <v>24</v>
      </c>
      <c r="B612" s="360" t="s">
        <v>2185</v>
      </c>
      <c r="C612" s="96" t="s">
        <v>2156</v>
      </c>
      <c r="D612" s="11">
        <v>11200000</v>
      </c>
      <c r="E612" s="88" t="s">
        <v>20</v>
      </c>
      <c r="F612" s="329">
        <f t="shared" si="24"/>
        <v>11200000</v>
      </c>
      <c r="G612" s="206"/>
      <c r="H612" s="206"/>
      <c r="I612" s="237"/>
    </row>
    <row r="613" spans="1:9" ht="15.6" x14ac:dyDescent="0.3">
      <c r="A613" s="94">
        <v>25</v>
      </c>
      <c r="B613" s="360" t="s">
        <v>2186</v>
      </c>
      <c r="C613" s="96" t="s">
        <v>2157</v>
      </c>
      <c r="D613" s="11">
        <v>5000000</v>
      </c>
      <c r="E613" s="88" t="s">
        <v>20</v>
      </c>
      <c r="F613" s="329">
        <f t="shared" si="24"/>
        <v>5000000</v>
      </c>
      <c r="G613" s="206"/>
      <c r="H613" s="206"/>
      <c r="I613" s="237"/>
    </row>
    <row r="614" spans="1:9" ht="15.6" x14ac:dyDescent="0.3">
      <c r="A614" s="94">
        <v>26</v>
      </c>
      <c r="B614" s="360" t="s">
        <v>2187</v>
      </c>
      <c r="C614" s="96" t="s">
        <v>2158</v>
      </c>
      <c r="D614" s="11">
        <v>4000000</v>
      </c>
      <c r="E614" s="88" t="s">
        <v>20</v>
      </c>
      <c r="F614" s="329">
        <f t="shared" si="24"/>
        <v>4000000</v>
      </c>
      <c r="G614" s="206"/>
      <c r="H614" s="206"/>
      <c r="I614" s="237"/>
    </row>
    <row r="615" spans="1:9" ht="15.6" x14ac:dyDescent="0.3">
      <c r="A615" s="94">
        <v>27</v>
      </c>
      <c r="B615" s="360" t="s">
        <v>2188</v>
      </c>
      <c r="C615" s="96" t="s">
        <v>2159</v>
      </c>
      <c r="D615" s="11">
        <v>15000000</v>
      </c>
      <c r="E615" s="88" t="s">
        <v>20</v>
      </c>
      <c r="F615" s="329">
        <f t="shared" si="24"/>
        <v>15000000</v>
      </c>
      <c r="G615" s="206"/>
      <c r="H615" s="206"/>
      <c r="I615" s="237"/>
    </row>
    <row r="616" spans="1:9" ht="46.8" x14ac:dyDescent="0.3">
      <c r="A616" s="94">
        <v>28</v>
      </c>
      <c r="B616" s="360" t="s">
        <v>2189</v>
      </c>
      <c r="C616" s="96" t="s">
        <v>2160</v>
      </c>
      <c r="D616" s="115">
        <v>0</v>
      </c>
      <c r="E616" s="88" t="s">
        <v>20</v>
      </c>
      <c r="F616" s="329">
        <f t="shared" si="24"/>
        <v>0</v>
      </c>
      <c r="G616" s="206"/>
      <c r="H616" s="206"/>
      <c r="I616" s="237"/>
    </row>
    <row r="617" spans="1:9" ht="46.8" x14ac:dyDescent="0.3">
      <c r="A617" s="94">
        <v>29</v>
      </c>
      <c r="B617" s="360" t="s">
        <v>2190</v>
      </c>
      <c r="C617" s="96" t="s">
        <v>2161</v>
      </c>
      <c r="D617" s="11">
        <v>17246250</v>
      </c>
      <c r="E617" s="88" t="s">
        <v>20</v>
      </c>
      <c r="F617" s="329">
        <f t="shared" si="24"/>
        <v>17246250</v>
      </c>
      <c r="G617" s="206"/>
      <c r="H617" s="206"/>
      <c r="I617" s="237"/>
    </row>
    <row r="618" spans="1:9" ht="15.6" x14ac:dyDescent="0.3">
      <c r="A618" s="608" t="s">
        <v>2191</v>
      </c>
      <c r="B618" s="608"/>
      <c r="C618" s="608"/>
      <c r="D618" s="113">
        <v>350000000</v>
      </c>
      <c r="E618" s="130">
        <v>20514870</v>
      </c>
      <c r="F618" s="330">
        <f>SUM(F589:F617)</f>
        <v>350000000</v>
      </c>
      <c r="G618" s="148"/>
      <c r="H618" s="148"/>
      <c r="I618" s="237"/>
    </row>
    <row r="619" spans="1:9" ht="15.6" x14ac:dyDescent="0.3">
      <c r="A619" s="281">
        <v>3</v>
      </c>
      <c r="B619" s="363" t="s">
        <v>2427</v>
      </c>
      <c r="C619" s="153"/>
      <c r="D619" s="83"/>
      <c r="E619" s="83"/>
      <c r="F619" s="335"/>
      <c r="G619" s="93"/>
      <c r="H619" s="93"/>
      <c r="I619" s="237"/>
    </row>
    <row r="620" spans="1:9" ht="31.2" x14ac:dyDescent="0.3">
      <c r="A620" s="117">
        <v>1</v>
      </c>
      <c r="B620" s="358" t="s">
        <v>2428</v>
      </c>
      <c r="C620" s="119" t="s">
        <v>2429</v>
      </c>
      <c r="D620" s="120">
        <v>45000000</v>
      </c>
      <c r="E620" s="123">
        <v>11670750</v>
      </c>
      <c r="F620" s="336">
        <f>D620</f>
        <v>45000000</v>
      </c>
      <c r="G620" s="101"/>
      <c r="H620" s="101"/>
      <c r="I620" s="237"/>
    </row>
    <row r="621" spans="1:9" ht="46.8" x14ac:dyDescent="0.3">
      <c r="A621" s="117">
        <v>2</v>
      </c>
      <c r="B621" s="358" t="s">
        <v>2430</v>
      </c>
      <c r="C621" s="119" t="s">
        <v>2431</v>
      </c>
      <c r="D621" s="88" t="s">
        <v>20</v>
      </c>
      <c r="E621" s="88" t="s">
        <v>20</v>
      </c>
      <c r="F621" s="336" t="str">
        <f>D621</f>
        <v>-</v>
      </c>
      <c r="G621" s="101"/>
      <c r="H621" s="101"/>
      <c r="I621" s="237"/>
    </row>
    <row r="622" spans="1:9" ht="46.8" x14ac:dyDescent="0.3">
      <c r="A622" s="117">
        <v>3</v>
      </c>
      <c r="B622" s="358" t="s">
        <v>2432</v>
      </c>
      <c r="C622" s="119" t="s">
        <v>2433</v>
      </c>
      <c r="D622" s="120">
        <v>4603125</v>
      </c>
      <c r="E622" s="88" t="s">
        <v>20</v>
      </c>
      <c r="F622" s="336">
        <f>D622</f>
        <v>4603125</v>
      </c>
      <c r="G622" s="101"/>
      <c r="H622" s="101"/>
      <c r="I622" s="237"/>
    </row>
    <row r="623" spans="1:9" ht="15.6" x14ac:dyDescent="0.3">
      <c r="A623" s="117">
        <v>4</v>
      </c>
      <c r="B623" s="358" t="s">
        <v>2434</v>
      </c>
      <c r="C623" s="119" t="s">
        <v>2435</v>
      </c>
      <c r="D623" s="88" t="s">
        <v>20</v>
      </c>
      <c r="E623" s="88" t="s">
        <v>20</v>
      </c>
      <c r="F623" s="336" t="str">
        <f>D623</f>
        <v>-</v>
      </c>
      <c r="G623" s="101"/>
      <c r="H623" s="101"/>
      <c r="I623" s="237"/>
    </row>
    <row r="624" spans="1:9" ht="31.2" x14ac:dyDescent="0.3">
      <c r="A624" s="117">
        <v>5</v>
      </c>
      <c r="B624" s="358" t="s">
        <v>2436</v>
      </c>
      <c r="C624" s="119" t="s">
        <v>2437</v>
      </c>
      <c r="D624" s="120">
        <v>5000000</v>
      </c>
      <c r="E624" s="88" t="s">
        <v>20</v>
      </c>
      <c r="F624" s="336">
        <v>2000000</v>
      </c>
      <c r="G624" s="101"/>
      <c r="H624" s="101"/>
      <c r="I624" s="237"/>
    </row>
    <row r="625" spans="1:9" ht="15.6" x14ac:dyDescent="0.3">
      <c r="A625" s="117">
        <v>6</v>
      </c>
      <c r="B625" s="358" t="s">
        <v>2438</v>
      </c>
      <c r="C625" s="119" t="s">
        <v>2439</v>
      </c>
      <c r="D625" s="88" t="s">
        <v>20</v>
      </c>
      <c r="E625" s="88" t="s">
        <v>20</v>
      </c>
      <c r="F625" s="336" t="str">
        <f>D625</f>
        <v>-</v>
      </c>
      <c r="G625" s="101"/>
      <c r="H625" s="101"/>
      <c r="I625" s="237"/>
    </row>
    <row r="626" spans="1:9" ht="15.6" x14ac:dyDescent="0.3">
      <c r="A626" s="117">
        <v>7</v>
      </c>
      <c r="B626" s="358" t="s">
        <v>2440</v>
      </c>
      <c r="C626" s="119" t="s">
        <v>2441</v>
      </c>
      <c r="D626" s="88" t="s">
        <v>20</v>
      </c>
      <c r="E626" s="88" t="s">
        <v>20</v>
      </c>
      <c r="F626" s="336" t="str">
        <f>D626</f>
        <v>-</v>
      </c>
      <c r="G626" s="101"/>
      <c r="H626" s="101"/>
      <c r="I626" s="237"/>
    </row>
    <row r="627" spans="1:9" ht="15.6" x14ac:dyDescent="0.3">
      <c r="A627" s="117">
        <v>8</v>
      </c>
      <c r="B627" s="358" t="s">
        <v>2442</v>
      </c>
      <c r="C627" s="119" t="s">
        <v>2443</v>
      </c>
      <c r="D627" s="120">
        <v>7000000</v>
      </c>
      <c r="E627" s="88" t="s">
        <v>20</v>
      </c>
      <c r="F627" s="336">
        <v>2000000</v>
      </c>
      <c r="G627" s="101"/>
      <c r="H627" s="101"/>
      <c r="I627" s="237"/>
    </row>
    <row r="628" spans="1:9" ht="15.6" x14ac:dyDescent="0.3">
      <c r="A628" s="117">
        <v>9</v>
      </c>
      <c r="B628" s="358" t="s">
        <v>2444</v>
      </c>
      <c r="C628" s="119" t="s">
        <v>2445</v>
      </c>
      <c r="D628" s="120">
        <v>7000000</v>
      </c>
      <c r="E628" s="88" t="s">
        <v>20</v>
      </c>
      <c r="F628" s="336">
        <v>2000000</v>
      </c>
      <c r="G628" s="101"/>
      <c r="H628" s="101"/>
      <c r="I628" s="237"/>
    </row>
    <row r="629" spans="1:9" ht="31.2" x14ac:dyDescent="0.3">
      <c r="A629" s="117">
        <v>10</v>
      </c>
      <c r="B629" s="358" t="s">
        <v>2446</v>
      </c>
      <c r="C629" s="119" t="s">
        <v>2447</v>
      </c>
      <c r="D629" s="120">
        <v>9000000</v>
      </c>
      <c r="E629" s="88" t="s">
        <v>20</v>
      </c>
      <c r="F629" s="336">
        <v>2000000</v>
      </c>
      <c r="G629" s="101"/>
      <c r="H629" s="101"/>
      <c r="I629" s="237"/>
    </row>
    <row r="630" spans="1:9" ht="15.6" x14ac:dyDescent="0.3">
      <c r="A630" s="117">
        <v>11</v>
      </c>
      <c r="B630" s="358" t="s">
        <v>2448</v>
      </c>
      <c r="C630" s="119" t="s">
        <v>2449</v>
      </c>
      <c r="D630" s="120">
        <v>6000000</v>
      </c>
      <c r="E630" s="88" t="s">
        <v>20</v>
      </c>
      <c r="F630" s="336">
        <v>2000000</v>
      </c>
      <c r="G630" s="101"/>
      <c r="H630" s="101"/>
      <c r="I630" s="237"/>
    </row>
    <row r="631" spans="1:9" ht="31.2" x14ac:dyDescent="0.3">
      <c r="A631" s="117">
        <v>12</v>
      </c>
      <c r="B631" s="358" t="s">
        <v>2450</v>
      </c>
      <c r="C631" s="119" t="s">
        <v>2451</v>
      </c>
      <c r="D631" s="120">
        <v>1000000</v>
      </c>
      <c r="E631" s="88" t="s">
        <v>20</v>
      </c>
      <c r="F631" s="336">
        <f>D631</f>
        <v>1000000</v>
      </c>
      <c r="G631" s="101"/>
      <c r="H631" s="101"/>
      <c r="I631" s="237"/>
    </row>
    <row r="632" spans="1:9" ht="31.2" x14ac:dyDescent="0.3">
      <c r="A632" s="117">
        <v>13</v>
      </c>
      <c r="B632" s="358" t="s">
        <v>2452</v>
      </c>
      <c r="C632" s="119" t="s">
        <v>2453</v>
      </c>
      <c r="D632" s="120">
        <v>4500000</v>
      </c>
      <c r="E632" s="88" t="s">
        <v>20</v>
      </c>
      <c r="F632" s="336">
        <v>3500000</v>
      </c>
      <c r="G632" s="101"/>
      <c r="H632" s="101"/>
      <c r="I632" s="237"/>
    </row>
    <row r="633" spans="1:9" ht="31.2" x14ac:dyDescent="0.3">
      <c r="A633" s="117">
        <v>14</v>
      </c>
      <c r="B633" s="358" t="s">
        <v>2454</v>
      </c>
      <c r="C633" s="119" t="s">
        <v>2455</v>
      </c>
      <c r="D633" s="120">
        <v>1200000</v>
      </c>
      <c r="E633" s="88" t="s">
        <v>20</v>
      </c>
      <c r="F633" s="336">
        <f>D633</f>
        <v>1200000</v>
      </c>
      <c r="G633" s="101"/>
      <c r="H633" s="101"/>
      <c r="I633" s="237"/>
    </row>
    <row r="634" spans="1:9" ht="31.2" x14ac:dyDescent="0.3">
      <c r="A634" s="117">
        <v>15</v>
      </c>
      <c r="B634" s="358" t="s">
        <v>2456</v>
      </c>
      <c r="C634" s="119" t="s">
        <v>2457</v>
      </c>
      <c r="D634" s="120">
        <v>1000000</v>
      </c>
      <c r="E634" s="88" t="s">
        <v>20</v>
      </c>
      <c r="F634" s="336">
        <f>D634</f>
        <v>1000000</v>
      </c>
      <c r="G634" s="101"/>
      <c r="H634" s="101"/>
      <c r="I634" s="237"/>
    </row>
    <row r="635" spans="1:9" ht="31.2" x14ac:dyDescent="0.3">
      <c r="A635" s="117">
        <v>16</v>
      </c>
      <c r="B635" s="358" t="s">
        <v>2458</v>
      </c>
      <c r="C635" s="119" t="s">
        <v>2459</v>
      </c>
      <c r="D635" s="120">
        <v>3000000</v>
      </c>
      <c r="E635" s="88" t="s">
        <v>20</v>
      </c>
      <c r="F635" s="336">
        <f>D635</f>
        <v>3000000</v>
      </c>
      <c r="G635" s="101"/>
      <c r="H635" s="101"/>
      <c r="I635" s="237"/>
    </row>
    <row r="636" spans="1:9" ht="31.2" x14ac:dyDescent="0.3">
      <c r="A636" s="117">
        <v>17</v>
      </c>
      <c r="B636" s="358" t="s">
        <v>2460</v>
      </c>
      <c r="C636" s="119" t="s">
        <v>2461</v>
      </c>
      <c r="D636" s="120">
        <v>5696875</v>
      </c>
      <c r="E636" s="88" t="s">
        <v>20</v>
      </c>
      <c r="F636" s="336">
        <f>D636</f>
        <v>5696875</v>
      </c>
      <c r="G636" s="101"/>
      <c r="H636" s="101"/>
      <c r="I636" s="237"/>
    </row>
    <row r="637" spans="1:9" ht="15.6" x14ac:dyDescent="0.3">
      <c r="A637" s="607" t="s">
        <v>2462</v>
      </c>
      <c r="B637" s="607"/>
      <c r="C637" s="607"/>
      <c r="D637" s="167">
        <f>SUM(D620:D636)</f>
        <v>100000000</v>
      </c>
      <c r="E637" s="168">
        <f>SUM(E620:E636)</f>
        <v>11670750</v>
      </c>
      <c r="F637" s="339">
        <f>SUM(F620:F636)</f>
        <v>75000000</v>
      </c>
      <c r="G637" s="168"/>
      <c r="H637" s="168"/>
      <c r="I637" s="237"/>
    </row>
    <row r="638" spans="1:9" ht="15.6" x14ac:dyDescent="0.3">
      <c r="A638" s="281">
        <v>4</v>
      </c>
      <c r="B638" s="363" t="s">
        <v>2463</v>
      </c>
      <c r="C638" s="153"/>
      <c r="D638" s="83"/>
      <c r="E638" s="83"/>
      <c r="F638" s="335"/>
      <c r="G638" s="93"/>
      <c r="H638" s="93"/>
      <c r="I638" s="237"/>
    </row>
    <row r="639" spans="1:9" ht="15.6" x14ac:dyDescent="0.3">
      <c r="A639" s="117">
        <v>1</v>
      </c>
      <c r="B639" s="358" t="s">
        <v>2464</v>
      </c>
      <c r="C639" s="119" t="s">
        <v>2465</v>
      </c>
      <c r="D639" s="120">
        <v>15000000</v>
      </c>
      <c r="E639" s="88" t="s">
        <v>20</v>
      </c>
      <c r="F639" s="336">
        <f>D639</f>
        <v>15000000</v>
      </c>
      <c r="G639" s="101"/>
      <c r="H639" s="101"/>
      <c r="I639" s="237"/>
    </row>
    <row r="640" spans="1:9" ht="15.6" x14ac:dyDescent="0.3">
      <c r="A640" s="607" t="s">
        <v>2466</v>
      </c>
      <c r="B640" s="607"/>
      <c r="C640" s="607"/>
      <c r="D640" s="169">
        <v>15000000</v>
      </c>
      <c r="E640" s="148">
        <v>0</v>
      </c>
      <c r="F640" s="330">
        <f>F639</f>
        <v>15000000</v>
      </c>
      <c r="G640" s="148"/>
      <c r="H640" s="148"/>
      <c r="I640" s="237"/>
    </row>
    <row r="641" spans="1:9" ht="15.6" x14ac:dyDescent="0.3">
      <c r="A641" s="281">
        <v>5</v>
      </c>
      <c r="B641" s="364" t="s">
        <v>2262</v>
      </c>
      <c r="C641" s="153"/>
      <c r="D641" s="83"/>
      <c r="E641" s="83"/>
      <c r="F641" s="328"/>
      <c r="G641" s="255"/>
      <c r="H641" s="255"/>
      <c r="I641" s="237"/>
    </row>
    <row r="642" spans="1:9" ht="15.6" x14ac:dyDescent="0.3">
      <c r="A642" s="117">
        <v>1</v>
      </c>
      <c r="B642" s="358" t="s">
        <v>2271</v>
      </c>
      <c r="C642" s="119" t="s">
        <v>530</v>
      </c>
      <c r="D642" s="120">
        <v>3000000</v>
      </c>
      <c r="E642" s="88" t="s">
        <v>20</v>
      </c>
      <c r="F642" s="329">
        <v>0</v>
      </c>
      <c r="G642" s="206"/>
      <c r="H642" s="206"/>
      <c r="I642" s="237"/>
    </row>
    <row r="643" spans="1:9" ht="15.6" x14ac:dyDescent="0.3">
      <c r="A643" s="117">
        <v>2</v>
      </c>
      <c r="B643" s="358" t="s">
        <v>2272</v>
      </c>
      <c r="C643" s="119" t="s">
        <v>2265</v>
      </c>
      <c r="D643" s="120">
        <v>3000000</v>
      </c>
      <c r="E643" s="123">
        <v>1454857.14</v>
      </c>
      <c r="F643" s="329">
        <f>D643</f>
        <v>3000000</v>
      </c>
      <c r="G643" s="206"/>
      <c r="H643" s="206"/>
      <c r="I643" s="237"/>
    </row>
    <row r="644" spans="1:9" ht="15.6" x14ac:dyDescent="0.3">
      <c r="A644" s="117">
        <v>3</v>
      </c>
      <c r="B644" s="358" t="s">
        <v>2273</v>
      </c>
      <c r="C644" s="119" t="s">
        <v>334</v>
      </c>
      <c r="D644" s="120">
        <v>5000000</v>
      </c>
      <c r="E644" s="88" t="s">
        <v>20</v>
      </c>
      <c r="F644" s="329">
        <v>0</v>
      </c>
      <c r="G644" s="206"/>
      <c r="H644" s="206"/>
      <c r="I644" s="237"/>
    </row>
    <row r="645" spans="1:9" ht="15.6" x14ac:dyDescent="0.3">
      <c r="A645" s="117">
        <v>4</v>
      </c>
      <c r="B645" s="358" t="s">
        <v>2274</v>
      </c>
      <c r="C645" s="119" t="s">
        <v>2266</v>
      </c>
      <c r="D645" s="120">
        <v>2000000</v>
      </c>
      <c r="E645" s="88" t="s">
        <v>20</v>
      </c>
      <c r="F645" s="329">
        <f t="shared" ref="F645:F650" si="25">D645</f>
        <v>2000000</v>
      </c>
      <c r="G645" s="206"/>
      <c r="H645" s="206"/>
      <c r="I645" s="237"/>
    </row>
    <row r="646" spans="1:9" ht="15.6" x14ac:dyDescent="0.3">
      <c r="A646" s="117">
        <v>5</v>
      </c>
      <c r="B646" s="358" t="s">
        <v>2275</v>
      </c>
      <c r="C646" s="119" t="s">
        <v>2267</v>
      </c>
      <c r="D646" s="120">
        <v>800000</v>
      </c>
      <c r="E646" s="88" t="s">
        <v>20</v>
      </c>
      <c r="F646" s="329">
        <f t="shared" si="25"/>
        <v>800000</v>
      </c>
      <c r="G646" s="206"/>
      <c r="H646" s="206"/>
      <c r="I646" s="237"/>
    </row>
    <row r="647" spans="1:9" ht="15.6" x14ac:dyDescent="0.3">
      <c r="A647" s="117">
        <v>6</v>
      </c>
      <c r="B647" s="358" t="s">
        <v>2276</v>
      </c>
      <c r="C647" s="119" t="s">
        <v>2268</v>
      </c>
      <c r="D647" s="120">
        <v>1500000</v>
      </c>
      <c r="E647" s="88" t="s">
        <v>20</v>
      </c>
      <c r="F647" s="329">
        <f t="shared" si="25"/>
        <v>1500000</v>
      </c>
      <c r="G647" s="206"/>
      <c r="H647" s="206"/>
      <c r="I647" s="237"/>
    </row>
    <row r="648" spans="1:9" ht="15.6" x14ac:dyDescent="0.3">
      <c r="A648" s="117">
        <v>7</v>
      </c>
      <c r="B648" s="358" t="s">
        <v>2277</v>
      </c>
      <c r="C648" s="119" t="s">
        <v>2251</v>
      </c>
      <c r="D648" s="120">
        <v>800000</v>
      </c>
      <c r="E648" s="88" t="s">
        <v>20</v>
      </c>
      <c r="F648" s="329">
        <f t="shared" si="25"/>
        <v>800000</v>
      </c>
      <c r="G648" s="206"/>
      <c r="H648" s="206"/>
      <c r="I648" s="237"/>
    </row>
    <row r="649" spans="1:9" ht="15.6" x14ac:dyDescent="0.3">
      <c r="A649" s="117">
        <v>8</v>
      </c>
      <c r="B649" s="358" t="s">
        <v>2278</v>
      </c>
      <c r="C649" s="119" t="s">
        <v>2269</v>
      </c>
      <c r="D649" s="122">
        <v>0</v>
      </c>
      <c r="E649" s="88" t="s">
        <v>20</v>
      </c>
      <c r="F649" s="329">
        <f t="shared" si="25"/>
        <v>0</v>
      </c>
      <c r="G649" s="206"/>
      <c r="H649" s="206"/>
      <c r="I649" s="237"/>
    </row>
    <row r="650" spans="1:9" ht="31.2" x14ac:dyDescent="0.3">
      <c r="A650" s="117">
        <v>9</v>
      </c>
      <c r="B650" s="358" t="s">
        <v>2279</v>
      </c>
      <c r="C650" s="119" t="s">
        <v>2270</v>
      </c>
      <c r="D650" s="120">
        <v>3900000</v>
      </c>
      <c r="E650" s="88" t="s">
        <v>20</v>
      </c>
      <c r="F650" s="329">
        <f t="shared" si="25"/>
        <v>3900000</v>
      </c>
      <c r="G650" s="206"/>
      <c r="H650" s="206"/>
      <c r="I650" s="237"/>
    </row>
    <row r="651" spans="1:9" ht="15.6" x14ac:dyDescent="0.3">
      <c r="A651" s="607" t="s">
        <v>2264</v>
      </c>
      <c r="B651" s="607"/>
      <c r="C651" s="607"/>
      <c r="D651" s="102">
        <v>20000000</v>
      </c>
      <c r="E651" s="103">
        <v>1454857.14</v>
      </c>
      <c r="F651" s="330">
        <f>SUM(F642:F650)</f>
        <v>12000000</v>
      </c>
      <c r="G651" s="148"/>
      <c r="H651" s="148"/>
      <c r="I651" s="237"/>
    </row>
    <row r="652" spans="1:9" ht="15.6" x14ac:dyDescent="0.3">
      <c r="A652" s="607" t="s">
        <v>3424</v>
      </c>
      <c r="B652" s="607"/>
      <c r="C652" s="607"/>
      <c r="D652" s="98">
        <f>D651+D640+D637+D618+D587</f>
        <v>585000000</v>
      </c>
      <c r="E652" s="98">
        <f>E651+E640+E637+E618+E587</f>
        <v>95846158.960000008</v>
      </c>
      <c r="F652" s="330">
        <f>F651+F640+F637+F618+F587</f>
        <v>548540000</v>
      </c>
      <c r="G652" s="148"/>
      <c r="H652" s="148"/>
      <c r="I652" s="237"/>
    </row>
    <row r="653" spans="1:9" ht="15.6" x14ac:dyDescent="0.3">
      <c r="A653" s="680" t="s">
        <v>3425</v>
      </c>
      <c r="B653" s="680"/>
      <c r="C653" s="680"/>
      <c r="D653" s="680"/>
      <c r="E653" s="680"/>
      <c r="F653" s="704"/>
      <c r="G653" s="286"/>
      <c r="H653" s="286"/>
      <c r="I653" s="237"/>
    </row>
    <row r="654" spans="1:9" s="83" customFormat="1" ht="15.6" x14ac:dyDescent="0.3">
      <c r="A654" s="280">
        <v>1</v>
      </c>
      <c r="B654" s="364" t="s">
        <v>1612</v>
      </c>
      <c r="C654" s="153"/>
      <c r="F654" s="328"/>
      <c r="G654" s="255"/>
      <c r="H654" s="255"/>
      <c r="I654" s="85"/>
    </row>
    <row r="655" spans="1:9" s="83" customFormat="1" ht="15.6" x14ac:dyDescent="0.3">
      <c r="A655" s="117">
        <v>1</v>
      </c>
      <c r="B655" s="358" t="s">
        <v>1649</v>
      </c>
      <c r="C655" s="119" t="s">
        <v>1634</v>
      </c>
      <c r="D655" s="120">
        <v>12000000</v>
      </c>
      <c r="E655" s="88" t="s">
        <v>20</v>
      </c>
      <c r="F655" s="329">
        <f>D655</f>
        <v>12000000</v>
      </c>
      <c r="G655" s="206"/>
      <c r="H655" s="206"/>
      <c r="I655" s="85"/>
    </row>
    <row r="656" spans="1:9" s="83" customFormat="1" ht="15.6" x14ac:dyDescent="0.3">
      <c r="A656" s="117">
        <v>2</v>
      </c>
      <c r="B656" s="358" t="s">
        <v>1648</v>
      </c>
      <c r="C656" s="119" t="s">
        <v>1635</v>
      </c>
      <c r="D656" s="120">
        <v>47500000</v>
      </c>
      <c r="E656" s="88" t="s">
        <v>20</v>
      </c>
      <c r="F656" s="329">
        <v>27000000</v>
      </c>
      <c r="G656" s="206"/>
      <c r="H656" s="206"/>
      <c r="I656" s="85"/>
    </row>
    <row r="657" spans="1:9" s="83" customFormat="1" ht="15.6" x14ac:dyDescent="0.3">
      <c r="A657" s="117">
        <v>3</v>
      </c>
      <c r="B657" s="358" t="s">
        <v>1647</v>
      </c>
      <c r="C657" s="119" t="s">
        <v>1636</v>
      </c>
      <c r="D657" s="120">
        <v>32000000</v>
      </c>
      <c r="E657" s="88" t="s">
        <v>20</v>
      </c>
      <c r="F657" s="329">
        <v>20000000</v>
      </c>
      <c r="G657" s="206"/>
      <c r="H657" s="206"/>
      <c r="I657" s="85"/>
    </row>
    <row r="658" spans="1:9" s="83" customFormat="1" ht="15.6" x14ac:dyDescent="0.3">
      <c r="A658" s="117">
        <v>4</v>
      </c>
      <c r="B658" s="358" t="s">
        <v>1646</v>
      </c>
      <c r="C658" s="119" t="s">
        <v>1637</v>
      </c>
      <c r="D658" s="120">
        <v>5500000</v>
      </c>
      <c r="E658" s="88" t="s">
        <v>20</v>
      </c>
      <c r="F658" s="329">
        <f>D658</f>
        <v>5500000</v>
      </c>
      <c r="G658" s="206"/>
      <c r="H658" s="206"/>
      <c r="I658" s="85"/>
    </row>
    <row r="659" spans="1:9" s="83" customFormat="1" ht="15.6" x14ac:dyDescent="0.3">
      <c r="A659" s="117">
        <v>5</v>
      </c>
      <c r="B659" s="358" t="s">
        <v>1645</v>
      </c>
      <c r="C659" s="119" t="s">
        <v>1638</v>
      </c>
      <c r="D659" s="120">
        <v>5000000</v>
      </c>
      <c r="E659" s="88" t="s">
        <v>20</v>
      </c>
      <c r="F659" s="329">
        <f>D659</f>
        <v>5000000</v>
      </c>
      <c r="G659" s="206"/>
      <c r="H659" s="206"/>
      <c r="I659" s="85"/>
    </row>
    <row r="660" spans="1:9" s="83" customFormat="1" ht="15.6" x14ac:dyDescent="0.3">
      <c r="A660" s="117">
        <v>6</v>
      </c>
      <c r="B660" s="358" t="s">
        <v>1644</v>
      </c>
      <c r="C660" s="119" t="s">
        <v>1639</v>
      </c>
      <c r="D660" s="120">
        <v>10000000</v>
      </c>
      <c r="E660" s="123">
        <v>1259360</v>
      </c>
      <c r="F660" s="329">
        <v>5000000</v>
      </c>
      <c r="G660" s="206"/>
      <c r="H660" s="206"/>
      <c r="I660" s="85"/>
    </row>
    <row r="661" spans="1:9" s="83" customFormat="1" ht="31.2" x14ac:dyDescent="0.3">
      <c r="A661" s="117">
        <v>7</v>
      </c>
      <c r="B661" s="358" t="s">
        <v>1643</v>
      </c>
      <c r="C661" s="119" t="s">
        <v>1640</v>
      </c>
      <c r="D661" s="120">
        <v>5000000</v>
      </c>
      <c r="E661" s="88" t="s">
        <v>20</v>
      </c>
      <c r="F661" s="329">
        <f>D661</f>
        <v>5000000</v>
      </c>
      <c r="G661" s="206"/>
      <c r="H661" s="206"/>
      <c r="I661" s="85"/>
    </row>
    <row r="662" spans="1:9" s="83" customFormat="1" ht="31.2" x14ac:dyDescent="0.3">
      <c r="A662" s="117">
        <v>8</v>
      </c>
      <c r="B662" s="358" t="s">
        <v>1642</v>
      </c>
      <c r="C662" s="119" t="s">
        <v>1641</v>
      </c>
      <c r="D662" s="120">
        <v>3000000</v>
      </c>
      <c r="E662" s="88" t="s">
        <v>20</v>
      </c>
      <c r="F662" s="329">
        <f>D662</f>
        <v>3000000</v>
      </c>
      <c r="G662" s="206"/>
      <c r="H662" s="206"/>
      <c r="I662" s="85"/>
    </row>
    <row r="663" spans="1:9" s="83" customFormat="1" ht="15" customHeight="1" x14ac:dyDescent="0.3">
      <c r="A663" s="607" t="s">
        <v>365</v>
      </c>
      <c r="B663" s="607"/>
      <c r="C663" s="607"/>
      <c r="D663" s="102">
        <v>120000000</v>
      </c>
      <c r="E663" s="103">
        <v>1259360</v>
      </c>
      <c r="F663" s="330">
        <f>SUM(F655:F662)</f>
        <v>82500000</v>
      </c>
      <c r="G663" s="148"/>
      <c r="H663" s="148"/>
      <c r="I663" s="85"/>
    </row>
    <row r="664" spans="1:9" s="83" customFormat="1" ht="15.6" x14ac:dyDescent="0.3">
      <c r="A664" s="281">
        <v>2</v>
      </c>
      <c r="B664" s="364" t="s">
        <v>1650</v>
      </c>
      <c r="C664" s="153"/>
      <c r="F664" s="328"/>
      <c r="G664" s="255"/>
      <c r="H664" s="255"/>
      <c r="I664" s="85"/>
    </row>
    <row r="665" spans="1:9" s="83" customFormat="1" ht="15.6" x14ac:dyDescent="0.3">
      <c r="A665" s="117">
        <v>1</v>
      </c>
      <c r="B665" s="358" t="s">
        <v>1677</v>
      </c>
      <c r="C665" s="119" t="s">
        <v>1665</v>
      </c>
      <c r="D665" s="120">
        <v>20000000</v>
      </c>
      <c r="E665" s="88" t="s">
        <v>20</v>
      </c>
      <c r="F665" s="329">
        <f>D665</f>
        <v>20000000</v>
      </c>
      <c r="G665" s="206"/>
      <c r="H665" s="206"/>
      <c r="I665" s="85"/>
    </row>
    <row r="666" spans="1:9" s="83" customFormat="1" ht="15.6" x14ac:dyDescent="0.3">
      <c r="A666" s="117">
        <v>2</v>
      </c>
      <c r="B666" s="358" t="s">
        <v>1678</v>
      </c>
      <c r="C666" s="119" t="s">
        <v>1666</v>
      </c>
      <c r="D666" s="120">
        <v>13000000</v>
      </c>
      <c r="E666" s="88" t="s">
        <v>20</v>
      </c>
      <c r="F666" s="329">
        <v>0</v>
      </c>
      <c r="G666" s="206"/>
      <c r="H666" s="206"/>
      <c r="I666" s="85"/>
    </row>
    <row r="667" spans="1:9" s="83" customFormat="1" ht="15.6" x14ac:dyDescent="0.3">
      <c r="A667" s="117">
        <v>3</v>
      </c>
      <c r="B667" s="358" t="s">
        <v>1679</v>
      </c>
      <c r="C667" s="119" t="s">
        <v>1667</v>
      </c>
      <c r="D667" s="120">
        <v>10000000</v>
      </c>
      <c r="E667" s="88" t="s">
        <v>20</v>
      </c>
      <c r="F667" s="329">
        <v>0</v>
      </c>
      <c r="G667" s="206"/>
      <c r="H667" s="206"/>
      <c r="I667" s="85"/>
    </row>
    <row r="668" spans="1:9" s="83" customFormat="1" ht="31.2" x14ac:dyDescent="0.3">
      <c r="A668" s="117">
        <v>4</v>
      </c>
      <c r="B668" s="358" t="s">
        <v>1680</v>
      </c>
      <c r="C668" s="119" t="s">
        <v>1668</v>
      </c>
      <c r="D668" s="120">
        <v>3000000</v>
      </c>
      <c r="E668" s="88" t="s">
        <v>20</v>
      </c>
      <c r="F668" s="329">
        <f>D668</f>
        <v>3000000</v>
      </c>
      <c r="G668" s="206"/>
      <c r="H668" s="206"/>
      <c r="I668" s="85"/>
    </row>
    <row r="669" spans="1:9" s="83" customFormat="1" ht="46.8" x14ac:dyDescent="0.3">
      <c r="A669" s="117">
        <v>5</v>
      </c>
      <c r="B669" s="358" t="s">
        <v>1681</v>
      </c>
      <c r="C669" s="119" t="s">
        <v>1669</v>
      </c>
      <c r="D669" s="120">
        <v>5000000</v>
      </c>
      <c r="E669" s="88" t="s">
        <v>20</v>
      </c>
      <c r="F669" s="329">
        <v>2000000</v>
      </c>
      <c r="G669" s="206"/>
      <c r="H669" s="206"/>
      <c r="I669" s="85"/>
    </row>
    <row r="670" spans="1:9" s="83" customFormat="1" ht="46.8" x14ac:dyDescent="0.3">
      <c r="A670" s="117">
        <v>6</v>
      </c>
      <c r="B670" s="358" t="s">
        <v>1682</v>
      </c>
      <c r="C670" s="119" t="s">
        <v>1670</v>
      </c>
      <c r="D670" s="120">
        <v>5000000</v>
      </c>
      <c r="E670" s="88" t="s">
        <v>20</v>
      </c>
      <c r="F670" s="329">
        <v>2000000</v>
      </c>
      <c r="G670" s="206"/>
      <c r="H670" s="206"/>
      <c r="I670" s="85"/>
    </row>
    <row r="671" spans="1:9" s="83" customFormat="1" ht="15.6" x14ac:dyDescent="0.3">
      <c r="A671" s="117">
        <v>7</v>
      </c>
      <c r="B671" s="358" t="s">
        <v>1683</v>
      </c>
      <c r="C671" s="119" t="s">
        <v>1671</v>
      </c>
      <c r="D671" s="120">
        <v>5000000</v>
      </c>
      <c r="E671" s="88" t="s">
        <v>20</v>
      </c>
      <c r="F671" s="329">
        <v>2000000</v>
      </c>
      <c r="G671" s="206"/>
      <c r="H671" s="206"/>
      <c r="I671" s="85"/>
    </row>
    <row r="672" spans="1:9" s="83" customFormat="1" ht="31.2" x14ac:dyDescent="0.3">
      <c r="A672" s="117">
        <v>8</v>
      </c>
      <c r="B672" s="358" t="s">
        <v>1684</v>
      </c>
      <c r="C672" s="119" t="s">
        <v>1672</v>
      </c>
      <c r="D672" s="120">
        <v>5000000</v>
      </c>
      <c r="E672" s="123">
        <v>1500000</v>
      </c>
      <c r="F672" s="329">
        <f>D672</f>
        <v>5000000</v>
      </c>
      <c r="G672" s="206"/>
      <c r="H672" s="206"/>
      <c r="I672" s="85"/>
    </row>
    <row r="673" spans="1:9" s="83" customFormat="1" ht="31.2" x14ac:dyDescent="0.3">
      <c r="A673" s="117">
        <v>9</v>
      </c>
      <c r="B673" s="358" t="s">
        <v>1685</v>
      </c>
      <c r="C673" s="119" t="s">
        <v>1673</v>
      </c>
      <c r="D673" s="120">
        <v>2000000</v>
      </c>
      <c r="E673" s="88" t="s">
        <v>20</v>
      </c>
      <c r="F673" s="329">
        <f>D673</f>
        <v>2000000</v>
      </c>
      <c r="G673" s="206"/>
      <c r="H673" s="206"/>
      <c r="I673" s="85"/>
    </row>
    <row r="674" spans="1:9" s="83" customFormat="1" ht="15.6" x14ac:dyDescent="0.3">
      <c r="A674" s="117">
        <v>10</v>
      </c>
      <c r="B674" s="358" t="s">
        <v>1686</v>
      </c>
      <c r="C674" s="119" t="s">
        <v>1674</v>
      </c>
      <c r="D674" s="120">
        <v>58000000</v>
      </c>
      <c r="E674" s="88" t="s">
        <v>20</v>
      </c>
      <c r="F674" s="329">
        <v>0</v>
      </c>
      <c r="G674" s="206"/>
      <c r="H674" s="206"/>
      <c r="I674" s="85"/>
    </row>
    <row r="675" spans="1:9" s="83" customFormat="1" ht="15.6" x14ac:dyDescent="0.3">
      <c r="A675" s="117">
        <v>11</v>
      </c>
      <c r="B675" s="358" t="s">
        <v>1687</v>
      </c>
      <c r="C675" s="119" t="s">
        <v>1675</v>
      </c>
      <c r="D675" s="120">
        <v>8000000</v>
      </c>
      <c r="E675" s="88" t="s">
        <v>20</v>
      </c>
      <c r="F675" s="329">
        <f>D675</f>
        <v>8000000</v>
      </c>
      <c r="G675" s="206"/>
      <c r="H675" s="206"/>
      <c r="I675" s="85"/>
    </row>
    <row r="676" spans="1:9" s="83" customFormat="1" ht="31.2" x14ac:dyDescent="0.3">
      <c r="A676" s="117">
        <v>12</v>
      </c>
      <c r="B676" s="358" t="s">
        <v>1688</v>
      </c>
      <c r="C676" s="119" t="s">
        <v>1676</v>
      </c>
      <c r="D676" s="120">
        <v>6000000</v>
      </c>
      <c r="E676" s="88" t="s">
        <v>20</v>
      </c>
      <c r="F676" s="329">
        <f>D676</f>
        <v>6000000</v>
      </c>
      <c r="G676" s="206"/>
      <c r="H676" s="206"/>
      <c r="I676" s="85"/>
    </row>
    <row r="677" spans="1:9" s="83" customFormat="1" ht="15" customHeight="1" x14ac:dyDescent="0.3">
      <c r="A677" s="607" t="s">
        <v>1664</v>
      </c>
      <c r="B677" s="607"/>
      <c r="C677" s="607"/>
      <c r="D677" s="102">
        <v>140000000</v>
      </c>
      <c r="E677" s="103">
        <v>1500000</v>
      </c>
      <c r="F677" s="330">
        <f>SUM(F655:F676)</f>
        <v>215000000</v>
      </c>
      <c r="G677" s="148"/>
      <c r="H677" s="148"/>
      <c r="I677" s="85"/>
    </row>
    <row r="678" spans="1:9" ht="15.6" x14ac:dyDescent="0.3">
      <c r="A678" s="281">
        <v>3</v>
      </c>
      <c r="B678" s="364" t="s">
        <v>2280</v>
      </c>
      <c r="C678" s="153"/>
      <c r="D678" s="83"/>
      <c r="E678" s="83"/>
      <c r="F678" s="328"/>
      <c r="G678" s="255"/>
      <c r="H678" s="255"/>
      <c r="I678" s="237"/>
    </row>
    <row r="679" spans="1:9" ht="15.6" x14ac:dyDescent="0.3">
      <c r="A679" s="117">
        <v>1</v>
      </c>
      <c r="B679" s="358" t="s">
        <v>2310</v>
      </c>
      <c r="C679" s="119" t="s">
        <v>2298</v>
      </c>
      <c r="D679" s="120">
        <v>3000000</v>
      </c>
      <c r="E679" s="88" t="s">
        <v>20</v>
      </c>
      <c r="F679" s="329">
        <v>0</v>
      </c>
      <c r="G679" s="206"/>
      <c r="H679" s="206"/>
      <c r="I679" s="237"/>
    </row>
    <row r="680" spans="1:9" ht="15.6" x14ac:dyDescent="0.3">
      <c r="A680" s="117">
        <v>2</v>
      </c>
      <c r="B680" s="358" t="s">
        <v>2311</v>
      </c>
      <c r="C680" s="119" t="s">
        <v>2299</v>
      </c>
      <c r="D680" s="120">
        <v>1000000</v>
      </c>
      <c r="E680" s="88" t="s">
        <v>20</v>
      </c>
      <c r="F680" s="329">
        <f>D680</f>
        <v>1000000</v>
      </c>
      <c r="G680" s="206"/>
      <c r="H680" s="206"/>
      <c r="I680" s="237"/>
    </row>
    <row r="681" spans="1:9" ht="15.6" x14ac:dyDescent="0.3">
      <c r="A681" s="117">
        <v>3</v>
      </c>
      <c r="B681" s="358" t="s">
        <v>2312</v>
      </c>
      <c r="C681" s="119" t="s">
        <v>2300</v>
      </c>
      <c r="D681" s="120">
        <v>1000000</v>
      </c>
      <c r="E681" s="88" t="s">
        <v>20</v>
      </c>
      <c r="F681" s="329">
        <f>D681</f>
        <v>1000000</v>
      </c>
      <c r="G681" s="206"/>
      <c r="H681" s="206"/>
      <c r="I681" s="237"/>
    </row>
    <row r="682" spans="1:9" ht="15.6" x14ac:dyDescent="0.3">
      <c r="A682" s="117">
        <v>4</v>
      </c>
      <c r="B682" s="358" t="s">
        <v>2313</v>
      </c>
      <c r="C682" s="119" t="s">
        <v>2301</v>
      </c>
      <c r="D682" s="120">
        <v>1000000</v>
      </c>
      <c r="E682" s="88" t="s">
        <v>20</v>
      </c>
      <c r="F682" s="329">
        <f>D682</f>
        <v>1000000</v>
      </c>
      <c r="G682" s="206"/>
      <c r="H682" s="206"/>
      <c r="I682" s="237"/>
    </row>
    <row r="683" spans="1:9" ht="31.2" x14ac:dyDescent="0.3">
      <c r="A683" s="117">
        <v>5</v>
      </c>
      <c r="B683" s="358" t="s">
        <v>2314</v>
      </c>
      <c r="C683" s="119" t="s">
        <v>2302</v>
      </c>
      <c r="D683" s="120">
        <v>4000000</v>
      </c>
      <c r="E683" s="123">
        <v>890000</v>
      </c>
      <c r="F683" s="329">
        <v>2000000</v>
      </c>
      <c r="G683" s="206"/>
      <c r="H683" s="206"/>
      <c r="I683" s="237"/>
    </row>
    <row r="684" spans="1:9" ht="31.2" x14ac:dyDescent="0.3">
      <c r="A684" s="117">
        <v>6</v>
      </c>
      <c r="B684" s="358" t="s">
        <v>2315</v>
      </c>
      <c r="C684" s="119" t="s">
        <v>2303</v>
      </c>
      <c r="D684" s="120">
        <v>2000000</v>
      </c>
      <c r="E684" s="88" t="s">
        <v>20</v>
      </c>
      <c r="F684" s="329">
        <f>D684</f>
        <v>2000000</v>
      </c>
      <c r="G684" s="206"/>
      <c r="H684" s="206"/>
      <c r="I684" s="237"/>
    </row>
    <row r="685" spans="1:9" ht="15.6" x14ac:dyDescent="0.3">
      <c r="A685" s="117">
        <v>7</v>
      </c>
      <c r="B685" s="358" t="s">
        <v>2316</v>
      </c>
      <c r="C685" s="119" t="s">
        <v>2304</v>
      </c>
      <c r="D685" s="120">
        <v>2000000</v>
      </c>
      <c r="E685" s="88" t="s">
        <v>20</v>
      </c>
      <c r="F685" s="329">
        <v>0</v>
      </c>
      <c r="G685" s="206"/>
      <c r="H685" s="206"/>
      <c r="I685" s="237"/>
    </row>
    <row r="686" spans="1:9" ht="15.6" x14ac:dyDescent="0.3">
      <c r="A686" s="117">
        <v>8</v>
      </c>
      <c r="B686" s="358" t="s">
        <v>2317</v>
      </c>
      <c r="C686" s="119" t="s">
        <v>2305</v>
      </c>
      <c r="D686" s="120">
        <v>1000000</v>
      </c>
      <c r="E686" s="88" t="s">
        <v>20</v>
      </c>
      <c r="F686" s="329">
        <v>0</v>
      </c>
      <c r="G686" s="206"/>
      <c r="H686" s="206"/>
      <c r="I686" s="237"/>
    </row>
    <row r="687" spans="1:9" ht="15.6" x14ac:dyDescent="0.3">
      <c r="A687" s="607" t="s">
        <v>2297</v>
      </c>
      <c r="B687" s="607"/>
      <c r="C687" s="607"/>
      <c r="D687" s="102">
        <v>15000000</v>
      </c>
      <c r="E687" s="103">
        <v>890000</v>
      </c>
      <c r="F687" s="330">
        <f>SUM(F679:F686)</f>
        <v>7000000</v>
      </c>
      <c r="G687" s="148"/>
      <c r="H687" s="148"/>
      <c r="I687" s="237"/>
    </row>
    <row r="688" spans="1:9" ht="15.6" x14ac:dyDescent="0.3">
      <c r="A688" s="281">
        <v>4</v>
      </c>
      <c r="B688" s="364" t="s">
        <v>2016</v>
      </c>
      <c r="C688" s="153"/>
      <c r="D688" s="83"/>
      <c r="E688" s="83"/>
      <c r="F688" s="328"/>
      <c r="G688" s="255"/>
      <c r="H688" s="255"/>
      <c r="I688" s="237"/>
    </row>
    <row r="689" spans="1:9" ht="31.2" x14ac:dyDescent="0.3">
      <c r="A689" s="117">
        <v>1</v>
      </c>
      <c r="B689" s="358" t="s">
        <v>2030</v>
      </c>
      <c r="C689" s="119" t="s">
        <v>2021</v>
      </c>
      <c r="D689" s="120">
        <v>12000000</v>
      </c>
      <c r="E689" s="88" t="s">
        <v>20</v>
      </c>
      <c r="F689" s="329">
        <v>0</v>
      </c>
      <c r="G689" s="206"/>
      <c r="H689" s="206"/>
      <c r="I689" s="237"/>
    </row>
    <row r="690" spans="1:9" ht="31.2" x14ac:dyDescent="0.3">
      <c r="A690" s="117">
        <v>2</v>
      </c>
      <c r="B690" s="358" t="s">
        <v>2031</v>
      </c>
      <c r="C690" s="119" t="s">
        <v>2022</v>
      </c>
      <c r="D690" s="120">
        <v>1750000</v>
      </c>
      <c r="E690" s="88" t="s">
        <v>20</v>
      </c>
      <c r="F690" s="329">
        <f>D690</f>
        <v>1750000</v>
      </c>
      <c r="G690" s="206"/>
      <c r="H690" s="206"/>
      <c r="I690" s="237"/>
    </row>
    <row r="691" spans="1:9" ht="31.2" x14ac:dyDescent="0.3">
      <c r="A691" s="117">
        <v>3</v>
      </c>
      <c r="B691" s="358" t="s">
        <v>2032</v>
      </c>
      <c r="C691" s="119" t="s">
        <v>2023</v>
      </c>
      <c r="D691" s="120">
        <v>2000000</v>
      </c>
      <c r="E691" s="88" t="s">
        <v>20</v>
      </c>
      <c r="F691" s="329">
        <f>D691</f>
        <v>2000000</v>
      </c>
      <c r="G691" s="206"/>
      <c r="H691" s="206"/>
      <c r="I691" s="237"/>
    </row>
    <row r="692" spans="1:9" ht="31.2" x14ac:dyDescent="0.3">
      <c r="A692" s="117">
        <v>4</v>
      </c>
      <c r="B692" s="358" t="s">
        <v>2033</v>
      </c>
      <c r="C692" s="119" t="s">
        <v>2024</v>
      </c>
      <c r="D692" s="120">
        <v>11000000</v>
      </c>
      <c r="E692" s="88" t="s">
        <v>20</v>
      </c>
      <c r="F692" s="329">
        <v>5000000</v>
      </c>
      <c r="G692" s="206"/>
      <c r="H692" s="206"/>
      <c r="I692" s="237"/>
    </row>
    <row r="693" spans="1:9" ht="46.8" x14ac:dyDescent="0.3">
      <c r="A693" s="117">
        <v>5</v>
      </c>
      <c r="B693" s="358" t="s">
        <v>2034</v>
      </c>
      <c r="C693" s="119" t="s">
        <v>2025</v>
      </c>
      <c r="D693" s="120">
        <v>5000000</v>
      </c>
      <c r="E693" s="88" t="s">
        <v>20</v>
      </c>
      <c r="F693" s="329">
        <f>D693</f>
        <v>5000000</v>
      </c>
      <c r="G693" s="206"/>
      <c r="H693" s="206"/>
      <c r="I693" s="237"/>
    </row>
    <row r="694" spans="1:9" ht="15.6" x14ac:dyDescent="0.3">
      <c r="A694" s="117">
        <v>6</v>
      </c>
      <c r="B694" s="358" t="s">
        <v>2035</v>
      </c>
      <c r="C694" s="119" t="s">
        <v>2026</v>
      </c>
      <c r="D694" s="120">
        <v>5750000</v>
      </c>
      <c r="E694" s="123">
        <v>1795333.33</v>
      </c>
      <c r="F694" s="329">
        <f>D694</f>
        <v>5750000</v>
      </c>
      <c r="G694" s="206"/>
      <c r="H694" s="206"/>
      <c r="I694" s="237"/>
    </row>
    <row r="695" spans="1:9" ht="15.6" x14ac:dyDescent="0.3">
      <c r="A695" s="117">
        <v>7</v>
      </c>
      <c r="B695" s="358" t="s">
        <v>2036</v>
      </c>
      <c r="C695" s="119" t="s">
        <v>2027</v>
      </c>
      <c r="D695" s="120">
        <v>2500000</v>
      </c>
      <c r="E695" s="88" t="s">
        <v>20</v>
      </c>
      <c r="F695" s="329">
        <f>D695</f>
        <v>2500000</v>
      </c>
      <c r="G695" s="206"/>
      <c r="H695" s="206"/>
      <c r="I695" s="237"/>
    </row>
    <row r="696" spans="1:9" ht="15.6" x14ac:dyDescent="0.3">
      <c r="A696" s="117">
        <v>8</v>
      </c>
      <c r="B696" s="358" t="s">
        <v>2038</v>
      </c>
      <c r="C696" s="119" t="s">
        <v>2028</v>
      </c>
      <c r="D696" s="120">
        <v>17000000</v>
      </c>
      <c r="E696" s="88" t="s">
        <v>20</v>
      </c>
      <c r="F696" s="329">
        <v>5000000</v>
      </c>
      <c r="G696" s="206"/>
      <c r="H696" s="206"/>
      <c r="I696" s="237"/>
    </row>
    <row r="697" spans="1:9" ht="31.2" x14ac:dyDescent="0.3">
      <c r="A697" s="117">
        <v>9</v>
      </c>
      <c r="B697" s="358" t="s">
        <v>2037</v>
      </c>
      <c r="C697" s="119" t="s">
        <v>2029</v>
      </c>
      <c r="D697" s="120">
        <v>8000000</v>
      </c>
      <c r="E697" s="88" t="s">
        <v>20</v>
      </c>
      <c r="F697" s="329">
        <v>3000000</v>
      </c>
      <c r="G697" s="206"/>
      <c r="H697" s="206"/>
      <c r="I697" s="237"/>
    </row>
    <row r="698" spans="1:9" ht="15.6" x14ac:dyDescent="0.3">
      <c r="A698" s="607" t="s">
        <v>2020</v>
      </c>
      <c r="B698" s="607"/>
      <c r="C698" s="607"/>
      <c r="D698" s="102">
        <v>65000000</v>
      </c>
      <c r="E698" s="103">
        <v>1795333.33</v>
      </c>
      <c r="F698" s="330">
        <f>SUM(F689:F697)</f>
        <v>30000000</v>
      </c>
      <c r="G698" s="148"/>
      <c r="H698" s="148"/>
      <c r="I698" s="237"/>
    </row>
    <row r="699" spans="1:9" ht="15.6" x14ac:dyDescent="0.3">
      <c r="A699" s="281">
        <v>5</v>
      </c>
      <c r="B699" s="364" t="s">
        <v>476</v>
      </c>
      <c r="C699" s="133"/>
      <c r="D699" s="134"/>
      <c r="E699" s="134"/>
      <c r="F699" s="329"/>
      <c r="G699" s="206"/>
      <c r="H699" s="206"/>
      <c r="I699" s="237"/>
    </row>
    <row r="700" spans="1:9" ht="31.2" x14ac:dyDescent="0.3">
      <c r="A700" s="117">
        <v>1</v>
      </c>
      <c r="B700" s="358" t="s">
        <v>495</v>
      </c>
      <c r="C700" s="119" t="s">
        <v>480</v>
      </c>
      <c r="D700" s="120">
        <v>923000000</v>
      </c>
      <c r="E700" s="88" t="s">
        <v>20</v>
      </c>
      <c r="F700" s="333">
        <f>D700</f>
        <v>923000000</v>
      </c>
      <c r="G700" s="258"/>
      <c r="H700" s="258"/>
      <c r="I700" s="237"/>
    </row>
    <row r="701" spans="1:9" ht="31.2" x14ac:dyDescent="0.3">
      <c r="A701" s="117">
        <v>2</v>
      </c>
      <c r="B701" s="358" t="s">
        <v>496</v>
      </c>
      <c r="C701" s="119" t="s">
        <v>481</v>
      </c>
      <c r="D701" s="120">
        <v>10000000</v>
      </c>
      <c r="E701" s="88" t="s">
        <v>20</v>
      </c>
      <c r="F701" s="329">
        <f>D701</f>
        <v>10000000</v>
      </c>
      <c r="G701" s="206"/>
      <c r="H701" s="206"/>
      <c r="I701" s="237"/>
    </row>
    <row r="702" spans="1:9" ht="15.6" x14ac:dyDescent="0.3">
      <c r="A702" s="117">
        <v>3</v>
      </c>
      <c r="B702" s="358" t="s">
        <v>497</v>
      </c>
      <c r="C702" s="119" t="s">
        <v>482</v>
      </c>
      <c r="D702" s="120">
        <v>5000000</v>
      </c>
      <c r="E702" s="123">
        <v>3789856.14</v>
      </c>
      <c r="F702" s="329">
        <f>D702</f>
        <v>5000000</v>
      </c>
      <c r="G702" s="206"/>
      <c r="H702" s="206"/>
      <c r="I702" s="237"/>
    </row>
    <row r="703" spans="1:9" ht="109.2" x14ac:dyDescent="0.3">
      <c r="A703" s="117">
        <v>4</v>
      </c>
      <c r="B703" s="358" t="s">
        <v>498</v>
      </c>
      <c r="C703" s="119" t="s">
        <v>483</v>
      </c>
      <c r="D703" s="120">
        <v>2000000</v>
      </c>
      <c r="E703" s="88" t="s">
        <v>20</v>
      </c>
      <c r="F703" s="329">
        <f>D703</f>
        <v>2000000</v>
      </c>
      <c r="G703" s="206"/>
      <c r="H703" s="206"/>
      <c r="I703" s="237"/>
    </row>
    <row r="704" spans="1:9" ht="15.6" x14ac:dyDescent="0.3">
      <c r="A704" s="117">
        <v>5</v>
      </c>
      <c r="B704" s="358" t="s">
        <v>499</v>
      </c>
      <c r="C704" s="119" t="s">
        <v>484</v>
      </c>
      <c r="D704" s="120">
        <v>60000000</v>
      </c>
      <c r="E704" s="123">
        <v>1854000</v>
      </c>
      <c r="F704" s="329">
        <v>20000000</v>
      </c>
      <c r="G704" s="206"/>
      <c r="H704" s="206"/>
      <c r="I704" s="237"/>
    </row>
    <row r="705" spans="1:9" ht="15.6" x14ac:dyDescent="0.3">
      <c r="A705" s="117">
        <v>6</v>
      </c>
      <c r="B705" s="358" t="s">
        <v>500</v>
      </c>
      <c r="C705" s="119" t="s">
        <v>485</v>
      </c>
      <c r="D705" s="120">
        <v>10000000</v>
      </c>
      <c r="E705" s="88" t="s">
        <v>20</v>
      </c>
      <c r="F705" s="329">
        <f>D705</f>
        <v>10000000</v>
      </c>
      <c r="G705" s="206"/>
      <c r="H705" s="206"/>
      <c r="I705" s="237"/>
    </row>
    <row r="706" spans="1:9" ht="15.6" x14ac:dyDescent="0.3">
      <c r="A706" s="117">
        <v>7</v>
      </c>
      <c r="B706" s="358" t="s">
        <v>501</v>
      </c>
      <c r="C706" s="119" t="s">
        <v>486</v>
      </c>
      <c r="D706" s="120">
        <v>20000000</v>
      </c>
      <c r="E706" s="123">
        <v>996000</v>
      </c>
      <c r="F706" s="329">
        <f>D706</f>
        <v>20000000</v>
      </c>
      <c r="G706" s="206"/>
      <c r="H706" s="206"/>
      <c r="I706" s="237"/>
    </row>
    <row r="707" spans="1:9" ht="46.8" x14ac:dyDescent="0.3">
      <c r="A707" s="117">
        <v>8</v>
      </c>
      <c r="B707" s="358" t="s">
        <v>502</v>
      </c>
      <c r="C707" s="119" t="s">
        <v>487</v>
      </c>
      <c r="D707" s="120">
        <v>5000000</v>
      </c>
      <c r="E707" s="88" t="s">
        <v>20</v>
      </c>
      <c r="F707" s="329">
        <v>3000000</v>
      </c>
      <c r="G707" s="206"/>
      <c r="H707" s="206"/>
      <c r="I707" s="237"/>
    </row>
    <row r="708" spans="1:9" ht="31.2" x14ac:dyDescent="0.3">
      <c r="A708" s="117">
        <v>9</v>
      </c>
      <c r="B708" s="358" t="s">
        <v>503</v>
      </c>
      <c r="C708" s="119" t="s">
        <v>488</v>
      </c>
      <c r="D708" s="120">
        <v>5000000</v>
      </c>
      <c r="E708" s="88" t="s">
        <v>20</v>
      </c>
      <c r="F708" s="329">
        <f>D708</f>
        <v>5000000</v>
      </c>
      <c r="G708" s="206"/>
      <c r="H708" s="206"/>
      <c r="I708" s="237"/>
    </row>
    <row r="709" spans="1:9" ht="15.6" x14ac:dyDescent="0.3">
      <c r="A709" s="117">
        <v>10</v>
      </c>
      <c r="B709" s="358" t="s">
        <v>504</v>
      </c>
      <c r="C709" s="119" t="s">
        <v>489</v>
      </c>
      <c r="D709" s="120">
        <v>150000000</v>
      </c>
      <c r="E709" s="123">
        <v>38650000</v>
      </c>
      <c r="F709" s="329">
        <v>86000000</v>
      </c>
      <c r="G709" s="206"/>
      <c r="H709" s="206"/>
      <c r="I709" s="237"/>
    </row>
    <row r="710" spans="1:9" ht="15.6" x14ac:dyDescent="0.3">
      <c r="A710" s="117">
        <v>11</v>
      </c>
      <c r="B710" s="358" t="s">
        <v>505</v>
      </c>
      <c r="C710" s="119" t="s">
        <v>490</v>
      </c>
      <c r="D710" s="120">
        <v>10000000</v>
      </c>
      <c r="E710" s="123">
        <v>2553400</v>
      </c>
      <c r="F710" s="329">
        <v>5000000</v>
      </c>
      <c r="G710" s="206"/>
      <c r="H710" s="206"/>
      <c r="I710" s="237"/>
    </row>
    <row r="711" spans="1:9" ht="15.6" x14ac:dyDescent="0.3">
      <c r="A711" s="117">
        <v>12</v>
      </c>
      <c r="B711" s="358" t="s">
        <v>506</v>
      </c>
      <c r="C711" s="119" t="s">
        <v>491</v>
      </c>
      <c r="D711" s="120">
        <v>6000000</v>
      </c>
      <c r="E711" s="123">
        <v>2534000</v>
      </c>
      <c r="F711" s="329">
        <f>D711</f>
        <v>6000000</v>
      </c>
      <c r="G711" s="206"/>
      <c r="H711" s="206"/>
      <c r="I711" s="237"/>
    </row>
    <row r="712" spans="1:9" ht="15.6" x14ac:dyDescent="0.3">
      <c r="A712" s="117">
        <v>13</v>
      </c>
      <c r="B712" s="358" t="s">
        <v>507</v>
      </c>
      <c r="C712" s="119" t="s">
        <v>492</v>
      </c>
      <c r="D712" s="120">
        <v>5000000</v>
      </c>
      <c r="E712" s="88" t="s">
        <v>20</v>
      </c>
      <c r="F712" s="329">
        <v>0</v>
      </c>
      <c r="G712" s="206"/>
      <c r="H712" s="206"/>
      <c r="I712" s="237"/>
    </row>
    <row r="713" spans="1:9" ht="15.6" x14ac:dyDescent="0.3">
      <c r="A713" s="117">
        <v>14</v>
      </c>
      <c r="B713" s="358" t="s">
        <v>508</v>
      </c>
      <c r="C713" s="119" t="s">
        <v>493</v>
      </c>
      <c r="D713" s="120">
        <v>10000000</v>
      </c>
      <c r="E713" s="88" t="s">
        <v>20</v>
      </c>
      <c r="F713" s="329">
        <v>5000000</v>
      </c>
      <c r="G713" s="206"/>
      <c r="H713" s="206"/>
      <c r="I713" s="237"/>
    </row>
    <row r="714" spans="1:9" ht="15.6" x14ac:dyDescent="0.3">
      <c r="A714" s="117">
        <v>15</v>
      </c>
      <c r="B714" s="358" t="s">
        <v>509</v>
      </c>
      <c r="C714" s="119" t="s">
        <v>494</v>
      </c>
      <c r="D714" s="120">
        <v>2000000</v>
      </c>
      <c r="E714" s="88" t="s">
        <v>20</v>
      </c>
      <c r="F714" s="329">
        <v>0</v>
      </c>
      <c r="G714" s="206"/>
      <c r="H714" s="206"/>
      <c r="I714" s="237"/>
    </row>
    <row r="715" spans="1:9" ht="15.6" x14ac:dyDescent="0.3">
      <c r="A715" s="607" t="s">
        <v>479</v>
      </c>
      <c r="B715" s="607"/>
      <c r="C715" s="607"/>
      <c r="D715" s="102">
        <v>1223000000</v>
      </c>
      <c r="E715" s="103">
        <v>50377256.140000001</v>
      </c>
      <c r="F715" s="344">
        <f>SUM(F700:F714)</f>
        <v>1100000000</v>
      </c>
      <c r="G715" s="264"/>
      <c r="H715" s="264"/>
      <c r="I715" s="237"/>
    </row>
    <row r="716" spans="1:9" s="83" customFormat="1" ht="15.6" x14ac:dyDescent="0.3">
      <c r="A716" s="281">
        <v>6</v>
      </c>
      <c r="B716" s="364" t="s">
        <v>1981</v>
      </c>
      <c r="C716" s="153"/>
      <c r="F716" s="328"/>
      <c r="G716" s="255"/>
      <c r="H716" s="255"/>
      <c r="I716" s="85"/>
    </row>
    <row r="717" spans="1:9" s="83" customFormat="1" ht="15.6" x14ac:dyDescent="0.3">
      <c r="A717" s="117">
        <v>1</v>
      </c>
      <c r="B717" s="358" t="s">
        <v>1987</v>
      </c>
      <c r="C717" s="119" t="s">
        <v>1984</v>
      </c>
      <c r="D717" s="120">
        <v>10000000</v>
      </c>
      <c r="E717" s="88" t="s">
        <v>20</v>
      </c>
      <c r="F717" s="345">
        <f>D717</f>
        <v>10000000</v>
      </c>
      <c r="G717" s="265"/>
      <c r="H717" s="265"/>
      <c r="I717" s="85"/>
    </row>
    <row r="718" spans="1:9" s="83" customFormat="1" ht="31.2" x14ac:dyDescent="0.3">
      <c r="A718" s="117">
        <v>2</v>
      </c>
      <c r="B718" s="358" t="s">
        <v>1988</v>
      </c>
      <c r="C718" s="119" t="s">
        <v>1985</v>
      </c>
      <c r="D718" s="122">
        <v>0</v>
      </c>
      <c r="E718" s="88" t="s">
        <v>20</v>
      </c>
      <c r="F718" s="345">
        <f>D718</f>
        <v>0</v>
      </c>
      <c r="G718" s="265"/>
      <c r="H718" s="265"/>
      <c r="I718" s="85"/>
    </row>
    <row r="719" spans="1:9" s="83" customFormat="1" ht="31.2" x14ac:dyDescent="0.3">
      <c r="A719" s="117">
        <v>3</v>
      </c>
      <c r="B719" s="358" t="s">
        <v>1989</v>
      </c>
      <c r="C719" s="119" t="s">
        <v>1986</v>
      </c>
      <c r="D719" s="120">
        <v>70286270</v>
      </c>
      <c r="E719" s="88" t="s">
        <v>20</v>
      </c>
      <c r="F719" s="345">
        <f>D719</f>
        <v>70286270</v>
      </c>
      <c r="G719" s="265"/>
      <c r="H719" s="265"/>
      <c r="I719" s="85"/>
    </row>
    <row r="720" spans="1:9" s="83" customFormat="1" ht="15" customHeight="1" x14ac:dyDescent="0.3">
      <c r="A720" s="607" t="s">
        <v>1983</v>
      </c>
      <c r="B720" s="607"/>
      <c r="C720" s="607"/>
      <c r="D720" s="102">
        <v>80286270</v>
      </c>
      <c r="E720" s="98">
        <f>SUM(E717:E719)</f>
        <v>0</v>
      </c>
      <c r="F720" s="330">
        <f>SUM(F717:F719)</f>
        <v>80286270</v>
      </c>
      <c r="G720" s="148"/>
      <c r="H720" s="148"/>
      <c r="I720" s="85"/>
    </row>
    <row r="721" spans="1:9" ht="33.6" customHeight="1" x14ac:dyDescent="0.3">
      <c r="A721" s="82">
        <v>7</v>
      </c>
      <c r="B721" s="635" t="s">
        <v>11</v>
      </c>
      <c r="C721" s="711"/>
      <c r="D721" s="85"/>
      <c r="E721" s="93"/>
      <c r="F721" s="328"/>
      <c r="G721" s="255"/>
      <c r="H721" s="255"/>
      <c r="I721" s="237"/>
    </row>
    <row r="722" spans="1:9" ht="31.2" x14ac:dyDescent="0.3">
      <c r="A722" s="94">
        <v>1</v>
      </c>
      <c r="B722" s="360" t="s">
        <v>38</v>
      </c>
      <c r="C722" s="96" t="s">
        <v>21</v>
      </c>
      <c r="D722" s="11">
        <v>4000000</v>
      </c>
      <c r="E722" s="88" t="s">
        <v>20</v>
      </c>
      <c r="F722" s="329">
        <f>D722</f>
        <v>4000000</v>
      </c>
      <c r="G722" s="206"/>
      <c r="H722" s="206"/>
      <c r="I722" s="237"/>
    </row>
    <row r="723" spans="1:9" ht="15.6" x14ac:dyDescent="0.3">
      <c r="A723" s="94">
        <v>2</v>
      </c>
      <c r="B723" s="360" t="s">
        <v>30</v>
      </c>
      <c r="C723" s="96" t="s">
        <v>22</v>
      </c>
      <c r="D723" s="11">
        <v>1000000</v>
      </c>
      <c r="E723" s="88" t="s">
        <v>20</v>
      </c>
      <c r="F723" s="329">
        <f>D723</f>
        <v>1000000</v>
      </c>
      <c r="G723" s="206"/>
      <c r="H723" s="206"/>
      <c r="I723" s="237"/>
    </row>
    <row r="724" spans="1:9" ht="15.6" x14ac:dyDescent="0.3">
      <c r="A724" s="94">
        <v>3</v>
      </c>
      <c r="B724" s="360" t="s">
        <v>31</v>
      </c>
      <c r="C724" s="96" t="s">
        <v>23</v>
      </c>
      <c r="D724" s="11">
        <v>2000000</v>
      </c>
      <c r="E724" s="88" t="s">
        <v>20</v>
      </c>
      <c r="F724" s="329">
        <v>0</v>
      </c>
      <c r="G724" s="206"/>
      <c r="H724" s="206"/>
      <c r="I724" s="237"/>
    </row>
    <row r="725" spans="1:9" ht="15.6" x14ac:dyDescent="0.3">
      <c r="A725" s="94">
        <v>4</v>
      </c>
      <c r="B725" s="360" t="s">
        <v>32</v>
      </c>
      <c r="C725" s="96" t="s">
        <v>24</v>
      </c>
      <c r="D725" s="11">
        <v>6000000</v>
      </c>
      <c r="E725" s="88" t="s">
        <v>20</v>
      </c>
      <c r="F725" s="329">
        <f>D725</f>
        <v>6000000</v>
      </c>
      <c r="G725" s="206"/>
      <c r="H725" s="206"/>
      <c r="I725" s="237"/>
    </row>
    <row r="726" spans="1:9" ht="15.6" x14ac:dyDescent="0.3">
      <c r="A726" s="94">
        <v>5</v>
      </c>
      <c r="B726" s="360" t="s">
        <v>33</v>
      </c>
      <c r="C726" s="96" t="s">
        <v>25</v>
      </c>
      <c r="D726" s="11">
        <v>22000000</v>
      </c>
      <c r="E726" s="88" t="s">
        <v>20</v>
      </c>
      <c r="F726" s="329">
        <v>0</v>
      </c>
      <c r="G726" s="206"/>
      <c r="H726" s="206"/>
      <c r="I726" s="237"/>
    </row>
    <row r="727" spans="1:9" ht="15.6" x14ac:dyDescent="0.3">
      <c r="A727" s="94">
        <v>6</v>
      </c>
      <c r="B727" s="360" t="s">
        <v>34</v>
      </c>
      <c r="C727" s="96" t="s">
        <v>26</v>
      </c>
      <c r="D727" s="11">
        <v>3000000</v>
      </c>
      <c r="E727" s="88" t="s">
        <v>20</v>
      </c>
      <c r="F727" s="329">
        <f>D727</f>
        <v>3000000</v>
      </c>
      <c r="G727" s="206"/>
      <c r="H727" s="206"/>
      <c r="I727" s="237"/>
    </row>
    <row r="728" spans="1:9" ht="15.6" x14ac:dyDescent="0.3">
      <c r="A728" s="94">
        <v>7</v>
      </c>
      <c r="B728" s="360" t="s">
        <v>35</v>
      </c>
      <c r="C728" s="96" t="s">
        <v>27</v>
      </c>
      <c r="D728" s="11">
        <v>3000000</v>
      </c>
      <c r="E728" s="88" t="s">
        <v>20</v>
      </c>
      <c r="F728" s="329">
        <f>D728</f>
        <v>3000000</v>
      </c>
      <c r="G728" s="206"/>
      <c r="H728" s="206"/>
      <c r="I728" s="237"/>
    </row>
    <row r="729" spans="1:9" ht="15.6" x14ac:dyDescent="0.3">
      <c r="A729" s="94">
        <v>8</v>
      </c>
      <c r="B729" s="360" t="s">
        <v>36</v>
      </c>
      <c r="C729" s="96" t="s">
        <v>28</v>
      </c>
      <c r="D729" s="11">
        <v>5000000</v>
      </c>
      <c r="E729" s="88" t="s">
        <v>20</v>
      </c>
      <c r="F729" s="329">
        <f>D729</f>
        <v>5000000</v>
      </c>
      <c r="G729" s="206"/>
      <c r="H729" s="206"/>
      <c r="I729" s="237"/>
    </row>
    <row r="730" spans="1:9" ht="15.6" x14ac:dyDescent="0.3">
      <c r="A730" s="94">
        <v>9</v>
      </c>
      <c r="B730" s="360" t="s">
        <v>37</v>
      </c>
      <c r="C730" s="96" t="s">
        <v>29</v>
      </c>
      <c r="D730" s="11">
        <v>4000000</v>
      </c>
      <c r="E730" s="88" t="s">
        <v>20</v>
      </c>
      <c r="F730" s="329">
        <v>0</v>
      </c>
      <c r="G730" s="206"/>
      <c r="H730" s="206"/>
      <c r="I730" s="237"/>
    </row>
    <row r="731" spans="1:9" ht="15.6" x14ac:dyDescent="0.3">
      <c r="A731" s="631" t="s">
        <v>19</v>
      </c>
      <c r="B731" s="632"/>
      <c r="C731" s="633"/>
      <c r="D731" s="97">
        <f>SUM(D722:D730)</f>
        <v>50000000</v>
      </c>
      <c r="E731" s="98">
        <f>SUM(E722:E730)</f>
        <v>0</v>
      </c>
      <c r="F731" s="330">
        <f>SUM(F722:F730)</f>
        <v>22000000</v>
      </c>
      <c r="G731" s="148"/>
      <c r="H731" s="148"/>
      <c r="I731" s="237"/>
    </row>
    <row r="732" spans="1:9" ht="15.6" x14ac:dyDescent="0.3">
      <c r="A732" s="607" t="s">
        <v>3426</v>
      </c>
      <c r="B732" s="607"/>
      <c r="C732" s="607"/>
      <c r="D732" s="98">
        <f>D731+D720+D715+D698+D687+D677+D663</f>
        <v>1693286270</v>
      </c>
      <c r="E732" s="98">
        <f>E731+E720+E715+E698+E687+E677+E663</f>
        <v>55821949.469999999</v>
      </c>
      <c r="F732" s="330">
        <f>F731+F720+F715+F698+F687+F677+F663</f>
        <v>1536786270</v>
      </c>
      <c r="G732" s="148"/>
      <c r="H732" s="148"/>
      <c r="I732" s="237"/>
    </row>
    <row r="733" spans="1:9" ht="15.6" x14ac:dyDescent="0.3">
      <c r="A733" s="680" t="s">
        <v>3427</v>
      </c>
      <c r="B733" s="680"/>
      <c r="C733" s="680"/>
      <c r="D733" s="680"/>
      <c r="E733" s="680"/>
      <c r="F733" s="704"/>
      <c r="G733" s="286"/>
      <c r="H733" s="286"/>
      <c r="I733" s="237"/>
    </row>
    <row r="734" spans="1:9" s="83" customFormat="1" ht="15" customHeight="1" x14ac:dyDescent="0.3">
      <c r="A734" s="179">
        <v>1</v>
      </c>
      <c r="B734" s="368" t="s">
        <v>2849</v>
      </c>
      <c r="C734" s="278"/>
      <c r="D734" s="102"/>
      <c r="E734" s="102"/>
      <c r="F734" s="340"/>
      <c r="G734" s="88"/>
      <c r="H734" s="88"/>
      <c r="I734" s="171"/>
    </row>
    <row r="735" spans="1:9" s="83" customFormat="1" ht="15" customHeight="1" x14ac:dyDescent="0.3">
      <c r="A735" s="117">
        <v>1</v>
      </c>
      <c r="B735" s="358" t="s">
        <v>2850</v>
      </c>
      <c r="C735" s="119" t="s">
        <v>2851</v>
      </c>
      <c r="D735" s="120">
        <v>15000000</v>
      </c>
      <c r="E735" s="115" t="s">
        <v>20</v>
      </c>
      <c r="F735" s="336">
        <f t="shared" ref="F735:F748" si="26">D735</f>
        <v>15000000</v>
      </c>
      <c r="G735" s="101"/>
      <c r="H735" s="101"/>
      <c r="I735" s="271"/>
    </row>
    <row r="736" spans="1:9" s="83" customFormat="1" ht="15" customHeight="1" x14ac:dyDescent="0.3">
      <c r="A736" s="117">
        <v>2</v>
      </c>
      <c r="B736" s="358" t="s">
        <v>2852</v>
      </c>
      <c r="C736" s="119" t="s">
        <v>2853</v>
      </c>
      <c r="D736" s="120">
        <v>10000000</v>
      </c>
      <c r="E736" s="115" t="s">
        <v>20</v>
      </c>
      <c r="F736" s="336">
        <f t="shared" si="26"/>
        <v>10000000</v>
      </c>
      <c r="G736" s="101"/>
      <c r="H736" s="101"/>
      <c r="I736" s="271"/>
    </row>
    <row r="737" spans="1:9" s="83" customFormat="1" ht="46.8" x14ac:dyDescent="0.3">
      <c r="A737" s="117">
        <v>3</v>
      </c>
      <c r="B737" s="358" t="s">
        <v>2854</v>
      </c>
      <c r="C737" s="119" t="s">
        <v>2855</v>
      </c>
      <c r="D737" s="120">
        <v>6000000</v>
      </c>
      <c r="E737" s="115" t="s">
        <v>20</v>
      </c>
      <c r="F737" s="336">
        <f t="shared" si="26"/>
        <v>6000000</v>
      </c>
      <c r="G737" s="101"/>
      <c r="H737" s="101"/>
      <c r="I737" s="271"/>
    </row>
    <row r="738" spans="1:9" s="83" customFormat="1" ht="15" customHeight="1" x14ac:dyDescent="0.3">
      <c r="A738" s="117">
        <v>4</v>
      </c>
      <c r="B738" s="358" t="s">
        <v>2856</v>
      </c>
      <c r="C738" s="119" t="s">
        <v>2857</v>
      </c>
      <c r="D738" s="120">
        <v>3000000</v>
      </c>
      <c r="E738" s="115" t="s">
        <v>20</v>
      </c>
      <c r="F738" s="336">
        <f t="shared" si="26"/>
        <v>3000000</v>
      </c>
      <c r="G738" s="101"/>
      <c r="H738" s="101"/>
      <c r="I738" s="271"/>
    </row>
    <row r="739" spans="1:9" s="83" customFormat="1" ht="15" customHeight="1" x14ac:dyDescent="0.3">
      <c r="A739" s="117">
        <v>5</v>
      </c>
      <c r="B739" s="358" t="s">
        <v>2858</v>
      </c>
      <c r="C739" s="119" t="s">
        <v>2859</v>
      </c>
      <c r="D739" s="120">
        <v>10000000</v>
      </c>
      <c r="E739" s="115" t="s">
        <v>20</v>
      </c>
      <c r="F739" s="336">
        <f t="shared" si="26"/>
        <v>10000000</v>
      </c>
      <c r="G739" s="101"/>
      <c r="H739" s="101"/>
      <c r="I739" s="271"/>
    </row>
    <row r="740" spans="1:9" s="83" customFormat="1" ht="15" customHeight="1" x14ac:dyDescent="0.3">
      <c r="A740" s="117">
        <v>6</v>
      </c>
      <c r="B740" s="358" t="s">
        <v>2860</v>
      </c>
      <c r="C740" s="119" t="s">
        <v>2861</v>
      </c>
      <c r="D740" s="120">
        <v>10000000</v>
      </c>
      <c r="E740" s="115" t="s">
        <v>20</v>
      </c>
      <c r="F740" s="336">
        <f t="shared" si="26"/>
        <v>10000000</v>
      </c>
      <c r="G740" s="101"/>
      <c r="H740" s="101"/>
      <c r="I740" s="271"/>
    </row>
    <row r="741" spans="1:9" s="83" customFormat="1" ht="15" customHeight="1" x14ac:dyDescent="0.3">
      <c r="A741" s="117">
        <v>7</v>
      </c>
      <c r="B741" s="358" t="s">
        <v>2862</v>
      </c>
      <c r="C741" s="119" t="s">
        <v>2863</v>
      </c>
      <c r="D741" s="120">
        <v>20000000</v>
      </c>
      <c r="E741" s="115" t="s">
        <v>20</v>
      </c>
      <c r="F741" s="336">
        <f t="shared" si="26"/>
        <v>20000000</v>
      </c>
      <c r="G741" s="101"/>
      <c r="H741" s="101"/>
      <c r="I741" s="271"/>
    </row>
    <row r="742" spans="1:9" s="83" customFormat="1" ht="15" customHeight="1" x14ac:dyDescent="0.3">
      <c r="A742" s="117">
        <v>8</v>
      </c>
      <c r="B742" s="358" t="s">
        <v>2864</v>
      </c>
      <c r="C742" s="119" t="s">
        <v>2865</v>
      </c>
      <c r="D742" s="120">
        <v>2000000</v>
      </c>
      <c r="E742" s="115" t="s">
        <v>20</v>
      </c>
      <c r="F742" s="336">
        <f t="shared" si="26"/>
        <v>2000000</v>
      </c>
      <c r="G742" s="101"/>
      <c r="H742" s="101"/>
      <c r="I742" s="271"/>
    </row>
    <row r="743" spans="1:9" s="83" customFormat="1" ht="15" customHeight="1" x14ac:dyDescent="0.3">
      <c r="A743" s="117">
        <v>9</v>
      </c>
      <c r="B743" s="358" t="s">
        <v>2866</v>
      </c>
      <c r="C743" s="119" t="s">
        <v>2867</v>
      </c>
      <c r="D743" s="120">
        <v>20000000</v>
      </c>
      <c r="E743" s="123">
        <v>17355643.199999999</v>
      </c>
      <c r="F743" s="336">
        <f t="shared" si="26"/>
        <v>20000000</v>
      </c>
      <c r="G743" s="101"/>
      <c r="H743" s="101"/>
      <c r="I743" s="271"/>
    </row>
    <row r="744" spans="1:9" s="83" customFormat="1" ht="15" customHeight="1" x14ac:dyDescent="0.3">
      <c r="A744" s="117">
        <v>10</v>
      </c>
      <c r="B744" s="358" t="s">
        <v>2868</v>
      </c>
      <c r="C744" s="119" t="s">
        <v>2869</v>
      </c>
      <c r="D744" s="120">
        <v>2500000</v>
      </c>
      <c r="E744" s="115" t="s">
        <v>20</v>
      </c>
      <c r="F744" s="336">
        <f t="shared" si="26"/>
        <v>2500000</v>
      </c>
      <c r="G744" s="101"/>
      <c r="H744" s="101"/>
      <c r="I744" s="271"/>
    </row>
    <row r="745" spans="1:9" s="83" customFormat="1" ht="15" customHeight="1" x14ac:dyDescent="0.3">
      <c r="A745" s="117">
        <v>11</v>
      </c>
      <c r="B745" s="358" t="s">
        <v>2870</v>
      </c>
      <c r="C745" s="119" t="s">
        <v>2871</v>
      </c>
      <c r="D745" s="120">
        <v>15000000</v>
      </c>
      <c r="E745" s="115" t="s">
        <v>20</v>
      </c>
      <c r="F745" s="336">
        <f t="shared" si="26"/>
        <v>15000000</v>
      </c>
      <c r="G745" s="101"/>
      <c r="H745" s="101"/>
      <c r="I745" s="271"/>
    </row>
    <row r="746" spans="1:9" s="83" customFormat="1" ht="15" customHeight="1" x14ac:dyDescent="0.3">
      <c r="A746" s="117">
        <v>12</v>
      </c>
      <c r="B746" s="358" t="s">
        <v>2872</v>
      </c>
      <c r="C746" s="119" t="s">
        <v>2873</v>
      </c>
      <c r="D746" s="120">
        <v>20000000</v>
      </c>
      <c r="E746" s="115" t="s">
        <v>20</v>
      </c>
      <c r="F746" s="336">
        <f t="shared" si="26"/>
        <v>20000000</v>
      </c>
      <c r="G746" s="101"/>
      <c r="H746" s="101"/>
      <c r="I746" s="271"/>
    </row>
    <row r="747" spans="1:9" s="83" customFormat="1" ht="15" customHeight="1" x14ac:dyDescent="0.3">
      <c r="A747" s="117">
        <v>13</v>
      </c>
      <c r="B747" s="358" t="s">
        <v>2874</v>
      </c>
      <c r="C747" s="119" t="s">
        <v>2875</v>
      </c>
      <c r="D747" s="120">
        <v>40000000</v>
      </c>
      <c r="E747" s="115" t="s">
        <v>20</v>
      </c>
      <c r="F747" s="336">
        <f t="shared" si="26"/>
        <v>40000000</v>
      </c>
      <c r="G747" s="101"/>
      <c r="H747" s="101"/>
      <c r="I747" s="271"/>
    </row>
    <row r="748" spans="1:9" s="83" customFormat="1" ht="15" customHeight="1" x14ac:dyDescent="0.3">
      <c r="A748" s="117">
        <v>14</v>
      </c>
      <c r="B748" s="358" t="s">
        <v>2876</v>
      </c>
      <c r="C748" s="119" t="s">
        <v>2877</v>
      </c>
      <c r="D748" s="120">
        <v>2500000</v>
      </c>
      <c r="E748" s="115" t="s">
        <v>20</v>
      </c>
      <c r="F748" s="336">
        <f t="shared" si="26"/>
        <v>2500000</v>
      </c>
      <c r="G748" s="101"/>
      <c r="H748" s="101"/>
      <c r="I748" s="271"/>
    </row>
    <row r="749" spans="1:9" s="83" customFormat="1" ht="46.8" x14ac:dyDescent="0.3">
      <c r="A749" s="117">
        <v>15</v>
      </c>
      <c r="B749" s="358" t="s">
        <v>2878</v>
      </c>
      <c r="C749" s="119" t="s">
        <v>2879</v>
      </c>
      <c r="D749" s="120">
        <v>725000000</v>
      </c>
      <c r="E749" s="115" t="s">
        <v>20</v>
      </c>
      <c r="F749" s="336">
        <v>100000000</v>
      </c>
      <c r="G749" s="101"/>
      <c r="H749" s="101"/>
      <c r="I749" s="271"/>
    </row>
    <row r="750" spans="1:9" s="83" customFormat="1" ht="15" customHeight="1" x14ac:dyDescent="0.3">
      <c r="A750" s="117">
        <v>16</v>
      </c>
      <c r="B750" s="358" t="s">
        <v>2880</v>
      </c>
      <c r="C750" s="119" t="s">
        <v>2881</v>
      </c>
      <c r="D750" s="120">
        <v>11036000000</v>
      </c>
      <c r="E750" s="123">
        <v>4112582949.6199999</v>
      </c>
      <c r="F750" s="336">
        <v>10036000000</v>
      </c>
      <c r="G750" s="101"/>
      <c r="H750" s="101"/>
      <c r="I750" s="271"/>
    </row>
    <row r="751" spans="1:9" s="83" customFormat="1" ht="15" customHeight="1" x14ac:dyDescent="0.3">
      <c r="A751" s="117">
        <v>17</v>
      </c>
      <c r="B751" s="358" t="s">
        <v>2882</v>
      </c>
      <c r="C751" s="119" t="s">
        <v>2883</v>
      </c>
      <c r="D751" s="120">
        <v>2000000</v>
      </c>
      <c r="E751" s="115" t="s">
        <v>20</v>
      </c>
      <c r="F751" s="336">
        <f>D751</f>
        <v>2000000</v>
      </c>
      <c r="G751" s="101"/>
      <c r="H751" s="101"/>
      <c r="I751" s="271"/>
    </row>
    <row r="752" spans="1:9" s="83" customFormat="1" ht="15" customHeight="1" x14ac:dyDescent="0.3">
      <c r="A752" s="117">
        <v>18</v>
      </c>
      <c r="B752" s="358" t="s">
        <v>2884</v>
      </c>
      <c r="C752" s="119" t="s">
        <v>2885</v>
      </c>
      <c r="D752" s="120">
        <v>2000000000</v>
      </c>
      <c r="E752" s="115" t="s">
        <v>20</v>
      </c>
      <c r="F752" s="336">
        <f>D752</f>
        <v>2000000000</v>
      </c>
      <c r="G752" s="101"/>
      <c r="H752" s="101"/>
      <c r="I752" s="271"/>
    </row>
    <row r="753" spans="1:9" s="83" customFormat="1" ht="15" customHeight="1" x14ac:dyDescent="0.3">
      <c r="A753" s="117">
        <v>19</v>
      </c>
      <c r="B753" s="358" t="s">
        <v>2886</v>
      </c>
      <c r="C753" s="119" t="s">
        <v>2887</v>
      </c>
      <c r="D753" s="120">
        <v>3000000</v>
      </c>
      <c r="E753" s="115" t="s">
        <v>20</v>
      </c>
      <c r="F753" s="336">
        <f>D753</f>
        <v>3000000</v>
      </c>
      <c r="G753" s="101"/>
      <c r="H753" s="101"/>
      <c r="I753" s="271"/>
    </row>
    <row r="754" spans="1:9" s="83" customFormat="1" ht="15" customHeight="1" x14ac:dyDescent="0.3">
      <c r="A754" s="117">
        <v>20</v>
      </c>
      <c r="B754" s="358" t="s">
        <v>2888</v>
      </c>
      <c r="C754" s="119" t="s">
        <v>2889</v>
      </c>
      <c r="D754" s="120">
        <v>1200000000</v>
      </c>
      <c r="E754" s="123">
        <v>341802301.72000003</v>
      </c>
      <c r="F754" s="336">
        <v>1000000000</v>
      </c>
      <c r="G754" s="101"/>
      <c r="H754" s="101"/>
      <c r="I754" s="271"/>
    </row>
    <row r="755" spans="1:9" s="83" customFormat="1" ht="46.8" x14ac:dyDescent="0.3">
      <c r="A755" s="117">
        <v>21</v>
      </c>
      <c r="B755" s="358" t="s">
        <v>2890</v>
      </c>
      <c r="C755" s="119" t="s">
        <v>2891</v>
      </c>
      <c r="D755" s="120">
        <v>15000000</v>
      </c>
      <c r="E755" s="115" t="s">
        <v>20</v>
      </c>
      <c r="F755" s="336">
        <f>D755</f>
        <v>15000000</v>
      </c>
      <c r="G755" s="101"/>
      <c r="H755" s="101"/>
      <c r="I755" s="271"/>
    </row>
    <row r="756" spans="1:9" s="83" customFormat="1" ht="15" customHeight="1" x14ac:dyDescent="0.3">
      <c r="A756" s="117">
        <v>22</v>
      </c>
      <c r="B756" s="358" t="s">
        <v>2892</v>
      </c>
      <c r="C756" s="119" t="s">
        <v>2893</v>
      </c>
      <c r="D756" s="120">
        <v>300000000</v>
      </c>
      <c r="E756" s="123">
        <v>13163924.199999999</v>
      </c>
      <c r="F756" s="336">
        <v>200000000</v>
      </c>
      <c r="G756" s="101"/>
      <c r="H756" s="101"/>
      <c r="I756" s="271"/>
    </row>
    <row r="757" spans="1:9" s="83" customFormat="1" ht="15" customHeight="1" x14ac:dyDescent="0.3">
      <c r="A757" s="117">
        <v>23</v>
      </c>
      <c r="B757" s="358" t="s">
        <v>2894</v>
      </c>
      <c r="C757" s="119" t="s">
        <v>2895</v>
      </c>
      <c r="D757" s="120">
        <v>200000000</v>
      </c>
      <c r="E757" s="115" t="s">
        <v>20</v>
      </c>
      <c r="F757" s="336">
        <v>100000000</v>
      </c>
      <c r="G757" s="101"/>
      <c r="H757" s="101"/>
      <c r="I757" s="271"/>
    </row>
    <row r="758" spans="1:9" s="83" customFormat="1" ht="15" customHeight="1" x14ac:dyDescent="0.3">
      <c r="A758" s="117">
        <v>24</v>
      </c>
      <c r="B758" s="358" t="s">
        <v>2896</v>
      </c>
      <c r="C758" s="119" t="s">
        <v>2897</v>
      </c>
      <c r="D758" s="120">
        <v>167000000</v>
      </c>
      <c r="E758" s="115" t="s">
        <v>20</v>
      </c>
      <c r="F758" s="336">
        <f>D758</f>
        <v>167000000</v>
      </c>
      <c r="G758" s="101"/>
      <c r="H758" s="101"/>
      <c r="I758" s="271"/>
    </row>
    <row r="759" spans="1:9" s="83" customFormat="1" ht="15" customHeight="1" x14ac:dyDescent="0.3">
      <c r="A759" s="117">
        <v>25</v>
      </c>
      <c r="B759" s="358" t="s">
        <v>2898</v>
      </c>
      <c r="C759" s="119" t="s">
        <v>2899</v>
      </c>
      <c r="D759" s="120">
        <v>10000000</v>
      </c>
      <c r="E759" s="115" t="s">
        <v>20</v>
      </c>
      <c r="F759" s="336">
        <f>D759</f>
        <v>10000000</v>
      </c>
      <c r="G759" s="101"/>
      <c r="H759" s="101"/>
      <c r="I759" s="271"/>
    </row>
    <row r="760" spans="1:9" s="83" customFormat="1" ht="15" customHeight="1" x14ac:dyDescent="0.3">
      <c r="A760" s="117">
        <v>26</v>
      </c>
      <c r="B760" s="358" t="s">
        <v>2900</v>
      </c>
      <c r="C760" s="119" t="s">
        <v>2901</v>
      </c>
      <c r="D760" s="120">
        <v>3000000</v>
      </c>
      <c r="E760" s="115" t="s">
        <v>20</v>
      </c>
      <c r="F760" s="336">
        <f>D760</f>
        <v>3000000</v>
      </c>
      <c r="G760" s="101"/>
      <c r="H760" s="101"/>
      <c r="I760" s="271"/>
    </row>
    <row r="761" spans="1:9" s="83" customFormat="1" ht="15" customHeight="1" x14ac:dyDescent="0.3">
      <c r="A761" s="117">
        <v>27</v>
      </c>
      <c r="B761" s="358" t="s">
        <v>2902</v>
      </c>
      <c r="C761" s="119" t="s">
        <v>2903</v>
      </c>
      <c r="D761" s="115" t="s">
        <v>20</v>
      </c>
      <c r="E761" s="115" t="s">
        <v>20</v>
      </c>
      <c r="F761" s="336" t="str">
        <f>D761</f>
        <v>-</v>
      </c>
      <c r="G761" s="101"/>
      <c r="H761" s="101"/>
      <c r="I761" s="271"/>
    </row>
    <row r="762" spans="1:9" s="83" customFormat="1" ht="15" customHeight="1" x14ac:dyDescent="0.3">
      <c r="A762" s="117">
        <v>28</v>
      </c>
      <c r="B762" s="358" t="s">
        <v>2904</v>
      </c>
      <c r="C762" s="119" t="s">
        <v>2905</v>
      </c>
      <c r="D762" s="120">
        <v>5000000</v>
      </c>
      <c r="E762" s="115" t="s">
        <v>20</v>
      </c>
      <c r="F762" s="336">
        <f>D762</f>
        <v>5000000</v>
      </c>
      <c r="G762" s="101"/>
      <c r="H762" s="101"/>
      <c r="I762" s="271"/>
    </row>
    <row r="763" spans="1:9" s="83" customFormat="1" ht="15" customHeight="1" x14ac:dyDescent="0.3">
      <c r="A763" s="117">
        <v>29</v>
      </c>
      <c r="B763" s="358" t="s">
        <v>2906</v>
      </c>
      <c r="C763" s="119" t="s">
        <v>2907</v>
      </c>
      <c r="D763" s="120">
        <v>1100000000</v>
      </c>
      <c r="E763" s="115" t="s">
        <v>20</v>
      </c>
      <c r="F763" s="336">
        <v>100000000</v>
      </c>
      <c r="G763" s="101"/>
      <c r="H763" s="101"/>
      <c r="I763" s="271"/>
    </row>
    <row r="764" spans="1:9" s="83" customFormat="1" ht="15" customHeight="1" x14ac:dyDescent="0.3">
      <c r="A764" s="117">
        <v>30</v>
      </c>
      <c r="B764" s="358" t="s">
        <v>2908</v>
      </c>
      <c r="C764" s="119" t="s">
        <v>2909</v>
      </c>
      <c r="D764" s="120">
        <v>5000000</v>
      </c>
      <c r="E764" s="115" t="s">
        <v>20</v>
      </c>
      <c r="F764" s="336">
        <f>D764</f>
        <v>5000000</v>
      </c>
      <c r="G764" s="101"/>
      <c r="H764" s="101"/>
      <c r="I764" s="271"/>
    </row>
    <row r="765" spans="1:9" s="83" customFormat="1" ht="31.2" x14ac:dyDescent="0.3">
      <c r="A765" s="117">
        <v>31</v>
      </c>
      <c r="B765" s="358" t="s">
        <v>2910</v>
      </c>
      <c r="C765" s="119" t="s">
        <v>2911</v>
      </c>
      <c r="D765" s="120">
        <v>370000000</v>
      </c>
      <c r="E765" s="115" t="s">
        <v>20</v>
      </c>
      <c r="F765" s="336">
        <f>D765</f>
        <v>370000000</v>
      </c>
      <c r="G765" s="101"/>
      <c r="H765" s="101"/>
      <c r="I765" s="271"/>
    </row>
    <row r="766" spans="1:9" s="83" customFormat="1" ht="15" customHeight="1" x14ac:dyDescent="0.3">
      <c r="A766" s="117">
        <v>32</v>
      </c>
      <c r="B766" s="358" t="s">
        <v>2912</v>
      </c>
      <c r="C766" s="119" t="s">
        <v>2913</v>
      </c>
      <c r="D766" s="120">
        <v>5000000</v>
      </c>
      <c r="E766" s="115" t="s">
        <v>20</v>
      </c>
      <c r="F766" s="336">
        <f>D766</f>
        <v>5000000</v>
      </c>
      <c r="G766" s="101"/>
      <c r="H766" s="101"/>
      <c r="I766" s="271"/>
    </row>
    <row r="767" spans="1:9" s="83" customFormat="1" ht="31.2" x14ac:dyDescent="0.3">
      <c r="A767" s="117">
        <v>33</v>
      </c>
      <c r="B767" s="358" t="s">
        <v>2914</v>
      </c>
      <c r="C767" s="119" t="s">
        <v>2915</v>
      </c>
      <c r="D767" s="120">
        <v>3000000</v>
      </c>
      <c r="E767" s="115" t="s">
        <v>20</v>
      </c>
      <c r="F767" s="336">
        <f>D767</f>
        <v>3000000</v>
      </c>
      <c r="G767" s="101"/>
      <c r="H767" s="101"/>
      <c r="I767" s="271"/>
    </row>
    <row r="768" spans="1:9" s="83" customFormat="1" ht="15" customHeight="1" x14ac:dyDescent="0.3">
      <c r="A768" s="607" t="s">
        <v>2916</v>
      </c>
      <c r="B768" s="607"/>
      <c r="C768" s="607"/>
      <c r="D768" s="167">
        <f>SUM(D735:D767)</f>
        <v>17325000000</v>
      </c>
      <c r="E768" s="202">
        <v>4484904818.7399998</v>
      </c>
      <c r="F768" s="339">
        <f>SUM(F735:F767)</f>
        <v>14300000000</v>
      </c>
      <c r="G768" s="168"/>
      <c r="H768" s="168"/>
      <c r="I768" s="171"/>
    </row>
    <row r="769" spans="1:9" s="83" customFormat="1" ht="15.6" x14ac:dyDescent="0.3">
      <c r="A769" s="179">
        <v>2</v>
      </c>
      <c r="B769" s="368" t="s">
        <v>2578</v>
      </c>
      <c r="C769" s="153"/>
      <c r="F769" s="335"/>
      <c r="G769" s="93"/>
      <c r="H769" s="93"/>
      <c r="I769" s="85"/>
    </row>
    <row r="770" spans="1:9" s="83" customFormat="1" ht="15.6" x14ac:dyDescent="0.3">
      <c r="A770" s="94">
        <v>1</v>
      </c>
      <c r="B770" s="369" t="s">
        <v>2579</v>
      </c>
      <c r="C770" s="96" t="s">
        <v>2580</v>
      </c>
      <c r="D770" s="11">
        <v>2000000</v>
      </c>
      <c r="E770" s="88" t="s">
        <v>20</v>
      </c>
      <c r="F770" s="329">
        <f>D770</f>
        <v>2000000</v>
      </c>
      <c r="G770" s="206"/>
      <c r="H770" s="206"/>
      <c r="I770" s="85"/>
    </row>
    <row r="771" spans="1:9" s="83" customFormat="1" ht="31.2" x14ac:dyDescent="0.3">
      <c r="A771" s="94">
        <v>2</v>
      </c>
      <c r="B771" s="369" t="s">
        <v>2581</v>
      </c>
      <c r="C771" s="96" t="s">
        <v>2582</v>
      </c>
      <c r="D771" s="11">
        <v>8000000</v>
      </c>
      <c r="E771" s="101">
        <v>2940000</v>
      </c>
      <c r="F771" s="329">
        <f>D771</f>
        <v>8000000</v>
      </c>
      <c r="G771" s="206"/>
      <c r="H771" s="206"/>
      <c r="I771" s="85"/>
    </row>
    <row r="772" spans="1:9" s="83" customFormat="1" ht="15.6" x14ac:dyDescent="0.3">
      <c r="A772" s="94">
        <v>3</v>
      </c>
      <c r="B772" s="369" t="s">
        <v>2583</v>
      </c>
      <c r="C772" s="96" t="s">
        <v>2584</v>
      </c>
      <c r="D772" s="11">
        <v>8000000</v>
      </c>
      <c r="E772" s="101">
        <v>931000</v>
      </c>
      <c r="F772" s="329">
        <f>D772</f>
        <v>8000000</v>
      </c>
      <c r="G772" s="206"/>
      <c r="H772" s="206"/>
      <c r="I772" s="85"/>
    </row>
    <row r="773" spans="1:9" s="83" customFormat="1" ht="31.2" x14ac:dyDescent="0.3">
      <c r="A773" s="94">
        <v>4</v>
      </c>
      <c r="B773" s="369" t="s">
        <v>2585</v>
      </c>
      <c r="C773" s="96" t="s">
        <v>2586</v>
      </c>
      <c r="D773" s="11">
        <v>500000</v>
      </c>
      <c r="E773" s="88" t="s">
        <v>20</v>
      </c>
      <c r="F773" s="329">
        <f>D773</f>
        <v>500000</v>
      </c>
      <c r="G773" s="206"/>
      <c r="H773" s="206"/>
      <c r="I773" s="85"/>
    </row>
    <row r="774" spans="1:9" s="83" customFormat="1" ht="31.2" x14ac:dyDescent="0.3">
      <c r="A774" s="94">
        <v>5</v>
      </c>
      <c r="B774" s="369" t="s">
        <v>2587</v>
      </c>
      <c r="C774" s="96" t="s">
        <v>2588</v>
      </c>
      <c r="D774" s="11">
        <v>7500000</v>
      </c>
      <c r="E774" s="88" t="s">
        <v>20</v>
      </c>
      <c r="F774" s="329">
        <v>0</v>
      </c>
      <c r="G774" s="206"/>
      <c r="H774" s="206"/>
      <c r="I774" s="85"/>
    </row>
    <row r="775" spans="1:9" s="83" customFormat="1" ht="15.6" x14ac:dyDescent="0.3">
      <c r="A775" s="94">
        <v>6</v>
      </c>
      <c r="B775" s="369" t="s">
        <v>2589</v>
      </c>
      <c r="C775" s="96" t="s">
        <v>2590</v>
      </c>
      <c r="D775" s="11">
        <v>1000000</v>
      </c>
      <c r="E775" s="88" t="s">
        <v>20</v>
      </c>
      <c r="F775" s="329">
        <f t="shared" ref="F775:F791" si="27">D775</f>
        <v>1000000</v>
      </c>
      <c r="G775" s="206"/>
      <c r="H775" s="206"/>
      <c r="I775" s="85"/>
    </row>
    <row r="776" spans="1:9" s="83" customFormat="1" ht="15.6" x14ac:dyDescent="0.3">
      <c r="A776" s="94">
        <v>7</v>
      </c>
      <c r="B776" s="369" t="s">
        <v>2591</v>
      </c>
      <c r="C776" s="96" t="s">
        <v>2592</v>
      </c>
      <c r="D776" s="11">
        <v>9000000</v>
      </c>
      <c r="E776" s="88" t="s">
        <v>20</v>
      </c>
      <c r="F776" s="329">
        <f t="shared" si="27"/>
        <v>9000000</v>
      </c>
      <c r="G776" s="206"/>
      <c r="H776" s="206"/>
      <c r="I776" s="85"/>
    </row>
    <row r="777" spans="1:9" s="83" customFormat="1" ht="31.2" x14ac:dyDescent="0.3">
      <c r="A777" s="94">
        <v>8</v>
      </c>
      <c r="B777" s="369" t="s">
        <v>2593</v>
      </c>
      <c r="C777" s="96" t="s">
        <v>2594</v>
      </c>
      <c r="D777" s="11">
        <v>13000000</v>
      </c>
      <c r="E777" s="101">
        <v>9254000</v>
      </c>
      <c r="F777" s="329">
        <f t="shared" si="27"/>
        <v>13000000</v>
      </c>
      <c r="G777" s="206"/>
      <c r="H777" s="206"/>
      <c r="I777" s="85"/>
    </row>
    <row r="778" spans="1:9" s="83" customFormat="1" ht="15.6" x14ac:dyDescent="0.3">
      <c r="A778" s="94">
        <v>9</v>
      </c>
      <c r="B778" s="369" t="s">
        <v>2595</v>
      </c>
      <c r="C778" s="96" t="s">
        <v>2596</v>
      </c>
      <c r="D778" s="11">
        <v>1000000</v>
      </c>
      <c r="E778" s="88" t="s">
        <v>20</v>
      </c>
      <c r="F778" s="329">
        <f t="shared" si="27"/>
        <v>1000000</v>
      </c>
      <c r="G778" s="206"/>
      <c r="H778" s="206"/>
      <c r="I778" s="85"/>
    </row>
    <row r="779" spans="1:9" s="83" customFormat="1" ht="46.8" x14ac:dyDescent="0.3">
      <c r="A779" s="94">
        <v>10</v>
      </c>
      <c r="B779" s="369" t="s">
        <v>2597</v>
      </c>
      <c r="C779" s="96" t="s">
        <v>2598</v>
      </c>
      <c r="D779" s="11">
        <v>9500000</v>
      </c>
      <c r="E779" s="101">
        <v>6000000</v>
      </c>
      <c r="F779" s="329">
        <f t="shared" si="27"/>
        <v>9500000</v>
      </c>
      <c r="G779" s="206"/>
      <c r="H779" s="206"/>
      <c r="I779" s="85"/>
    </row>
    <row r="780" spans="1:9" s="83" customFormat="1" ht="15.6" x14ac:dyDescent="0.3">
      <c r="A780" s="94">
        <v>11</v>
      </c>
      <c r="B780" s="369" t="s">
        <v>2599</v>
      </c>
      <c r="C780" s="96" t="s">
        <v>2600</v>
      </c>
      <c r="D780" s="11">
        <v>1000000</v>
      </c>
      <c r="E780" s="88" t="s">
        <v>20</v>
      </c>
      <c r="F780" s="329">
        <f t="shared" si="27"/>
        <v>1000000</v>
      </c>
      <c r="G780" s="206"/>
      <c r="H780" s="206"/>
      <c r="I780" s="85"/>
    </row>
    <row r="781" spans="1:9" s="83" customFormat="1" ht="15.6" x14ac:dyDescent="0.3">
      <c r="A781" s="94">
        <v>12</v>
      </c>
      <c r="B781" s="369" t="s">
        <v>2601</v>
      </c>
      <c r="C781" s="96" t="s">
        <v>2602</v>
      </c>
      <c r="D781" s="11">
        <v>1500000</v>
      </c>
      <c r="E781" s="88" t="s">
        <v>20</v>
      </c>
      <c r="F781" s="329">
        <f t="shared" si="27"/>
        <v>1500000</v>
      </c>
      <c r="G781" s="206"/>
      <c r="H781" s="206"/>
      <c r="I781" s="85"/>
    </row>
    <row r="782" spans="1:9" s="83" customFormat="1" ht="15.6" x14ac:dyDescent="0.3">
      <c r="A782" s="94">
        <v>13</v>
      </c>
      <c r="B782" s="369" t="s">
        <v>2603</v>
      </c>
      <c r="C782" s="96" t="s">
        <v>2604</v>
      </c>
      <c r="D782" s="11">
        <v>30000000</v>
      </c>
      <c r="E782" s="88" t="s">
        <v>20</v>
      </c>
      <c r="F782" s="329">
        <f t="shared" si="27"/>
        <v>30000000</v>
      </c>
      <c r="G782" s="266"/>
      <c r="H782" s="266"/>
      <c r="I782" s="85"/>
    </row>
    <row r="783" spans="1:9" s="83" customFormat="1" ht="31.2" x14ac:dyDescent="0.3">
      <c r="A783" s="94">
        <v>14</v>
      </c>
      <c r="B783" s="369" t="s">
        <v>2605</v>
      </c>
      <c r="C783" s="96" t="s">
        <v>2606</v>
      </c>
      <c r="D783" s="11">
        <v>70000000</v>
      </c>
      <c r="E783" s="88" t="s">
        <v>20</v>
      </c>
      <c r="F783" s="329">
        <f t="shared" si="27"/>
        <v>70000000</v>
      </c>
      <c r="G783" s="266"/>
      <c r="H783" s="266"/>
      <c r="I783" s="85"/>
    </row>
    <row r="784" spans="1:9" s="83" customFormat="1" ht="15.6" x14ac:dyDescent="0.3">
      <c r="A784" s="94">
        <v>15</v>
      </c>
      <c r="B784" s="369" t="s">
        <v>2607</v>
      </c>
      <c r="C784" s="96" t="s">
        <v>2608</v>
      </c>
      <c r="D784" s="11">
        <v>3000000</v>
      </c>
      <c r="E784" s="88" t="s">
        <v>20</v>
      </c>
      <c r="F784" s="329">
        <f t="shared" si="27"/>
        <v>3000000</v>
      </c>
      <c r="G784" s="206"/>
      <c r="H784" s="206"/>
      <c r="I784" s="85"/>
    </row>
    <row r="785" spans="1:9" s="83" customFormat="1" ht="15.6" x14ac:dyDescent="0.3">
      <c r="A785" s="94">
        <v>16</v>
      </c>
      <c r="B785" s="369" t="s">
        <v>2609</v>
      </c>
      <c r="C785" s="96" t="s">
        <v>2610</v>
      </c>
      <c r="D785" s="11">
        <v>9000000</v>
      </c>
      <c r="E785" s="88" t="s">
        <v>20</v>
      </c>
      <c r="F785" s="329">
        <f t="shared" si="27"/>
        <v>9000000</v>
      </c>
      <c r="G785" s="206"/>
      <c r="H785" s="206"/>
      <c r="I785" s="85"/>
    </row>
    <row r="786" spans="1:9" s="83" customFormat="1" ht="15.6" x14ac:dyDescent="0.3">
      <c r="A786" s="94">
        <v>17</v>
      </c>
      <c r="B786" s="369" t="s">
        <v>2611</v>
      </c>
      <c r="C786" s="96" t="s">
        <v>2612</v>
      </c>
      <c r="D786" s="11">
        <v>2000000</v>
      </c>
      <c r="E786" s="88" t="s">
        <v>20</v>
      </c>
      <c r="F786" s="329">
        <f t="shared" si="27"/>
        <v>2000000</v>
      </c>
      <c r="G786" s="206"/>
      <c r="H786" s="206"/>
      <c r="I786" s="85"/>
    </row>
    <row r="787" spans="1:9" s="83" customFormat="1" ht="15.6" x14ac:dyDescent="0.3">
      <c r="A787" s="94">
        <v>18</v>
      </c>
      <c r="B787" s="369" t="s">
        <v>2613</v>
      </c>
      <c r="C787" s="96" t="s">
        <v>2614</v>
      </c>
      <c r="D787" s="11">
        <v>1000000</v>
      </c>
      <c r="E787" s="88" t="s">
        <v>20</v>
      </c>
      <c r="F787" s="329">
        <f t="shared" si="27"/>
        <v>1000000</v>
      </c>
      <c r="G787" s="206"/>
      <c r="H787" s="206"/>
      <c r="I787" s="85"/>
    </row>
    <row r="788" spans="1:9" s="83" customFormat="1" ht="46.8" x14ac:dyDescent="0.3">
      <c r="A788" s="94">
        <v>19</v>
      </c>
      <c r="B788" s="369" t="s">
        <v>2615</v>
      </c>
      <c r="C788" s="96" t="s">
        <v>2616</v>
      </c>
      <c r="D788" s="11">
        <v>5000000</v>
      </c>
      <c r="E788" s="88" t="s">
        <v>20</v>
      </c>
      <c r="F788" s="329">
        <f t="shared" si="27"/>
        <v>5000000</v>
      </c>
      <c r="G788" s="206"/>
      <c r="H788" s="206"/>
      <c r="I788" s="85"/>
    </row>
    <row r="789" spans="1:9" s="83" customFormat="1" ht="15.6" x14ac:dyDescent="0.3">
      <c r="A789" s="94">
        <v>20</v>
      </c>
      <c r="B789" s="369" t="s">
        <v>2617</v>
      </c>
      <c r="C789" s="96" t="s">
        <v>2618</v>
      </c>
      <c r="D789" s="11">
        <v>1000000</v>
      </c>
      <c r="E789" s="88" t="s">
        <v>20</v>
      </c>
      <c r="F789" s="329">
        <f t="shared" si="27"/>
        <v>1000000</v>
      </c>
      <c r="G789" s="206"/>
      <c r="H789" s="206"/>
      <c r="I789" s="85"/>
    </row>
    <row r="790" spans="1:9" s="83" customFormat="1" ht="46.8" x14ac:dyDescent="0.3">
      <c r="A790" s="94">
        <v>21</v>
      </c>
      <c r="B790" s="369" t="s">
        <v>2619</v>
      </c>
      <c r="C790" s="96" t="s">
        <v>2620</v>
      </c>
      <c r="D790" s="11">
        <v>3000000</v>
      </c>
      <c r="E790" s="88" t="s">
        <v>20</v>
      </c>
      <c r="F790" s="329">
        <f t="shared" si="27"/>
        <v>3000000</v>
      </c>
      <c r="G790" s="206"/>
      <c r="H790" s="206"/>
      <c r="I790" s="85"/>
    </row>
    <row r="791" spans="1:9" s="83" customFormat="1" ht="15.6" x14ac:dyDescent="0.3">
      <c r="A791" s="94">
        <v>22</v>
      </c>
      <c r="B791" s="369" t="s">
        <v>2621</v>
      </c>
      <c r="C791" s="96" t="s">
        <v>2622</v>
      </c>
      <c r="D791" s="11">
        <v>1000000</v>
      </c>
      <c r="E791" s="88" t="s">
        <v>20</v>
      </c>
      <c r="F791" s="329">
        <f t="shared" si="27"/>
        <v>1000000</v>
      </c>
      <c r="G791" s="206"/>
      <c r="H791" s="206"/>
      <c r="I791" s="85"/>
    </row>
    <row r="792" spans="1:9" s="83" customFormat="1" ht="15.6" x14ac:dyDescent="0.3">
      <c r="A792" s="94">
        <v>23</v>
      </c>
      <c r="B792" s="369" t="s">
        <v>2623</v>
      </c>
      <c r="C792" s="96" t="s">
        <v>490</v>
      </c>
      <c r="D792" s="11">
        <v>3000000</v>
      </c>
      <c r="E792" s="88" t="s">
        <v>20</v>
      </c>
      <c r="F792" s="329">
        <v>0</v>
      </c>
      <c r="G792" s="206"/>
      <c r="H792" s="206"/>
      <c r="I792" s="85"/>
    </row>
    <row r="793" spans="1:9" s="83" customFormat="1" ht="31.2" x14ac:dyDescent="0.3">
      <c r="A793" s="94">
        <v>24</v>
      </c>
      <c r="B793" s="369" t="s">
        <v>2624</v>
      </c>
      <c r="C793" s="96" t="s">
        <v>2625</v>
      </c>
      <c r="D793" s="11">
        <v>2000000</v>
      </c>
      <c r="E793" s="88" t="s">
        <v>20</v>
      </c>
      <c r="F793" s="329">
        <f>D793</f>
        <v>2000000</v>
      </c>
      <c r="G793" s="206"/>
      <c r="H793" s="206"/>
      <c r="I793" s="85"/>
    </row>
    <row r="794" spans="1:9" s="83" customFormat="1" ht="13.5" customHeight="1" x14ac:dyDescent="0.3">
      <c r="A794" s="94">
        <v>25</v>
      </c>
      <c r="B794" s="369" t="s">
        <v>2626</v>
      </c>
      <c r="C794" s="96" t="s">
        <v>2627</v>
      </c>
      <c r="D794" s="11">
        <v>7000000</v>
      </c>
      <c r="E794" s="88" t="s">
        <v>20</v>
      </c>
      <c r="F794" s="329">
        <f>D794</f>
        <v>7000000</v>
      </c>
      <c r="G794" s="206"/>
      <c r="H794" s="206"/>
      <c r="I794" s="85"/>
    </row>
    <row r="795" spans="1:9" s="83" customFormat="1" ht="62.4" x14ac:dyDescent="0.3">
      <c r="A795" s="94">
        <v>26</v>
      </c>
      <c r="B795" s="369" t="s">
        <v>2628</v>
      </c>
      <c r="C795" s="96" t="s">
        <v>2629</v>
      </c>
      <c r="D795" s="11">
        <v>1000000</v>
      </c>
      <c r="E795" s="88" t="s">
        <v>20</v>
      </c>
      <c r="F795" s="329">
        <f>D795</f>
        <v>1000000</v>
      </c>
      <c r="G795" s="206"/>
      <c r="H795" s="206"/>
      <c r="I795" s="85"/>
    </row>
    <row r="796" spans="1:9" s="83" customFormat="1" ht="15" customHeight="1" x14ac:dyDescent="0.3">
      <c r="A796" s="608" t="s">
        <v>2630</v>
      </c>
      <c r="B796" s="608"/>
      <c r="C796" s="608"/>
      <c r="D796" s="102">
        <v>200000000</v>
      </c>
      <c r="E796" s="103">
        <v>19125000</v>
      </c>
      <c r="F796" s="339">
        <f>SUM(F770:F795)</f>
        <v>189500000</v>
      </c>
      <c r="G796" s="168"/>
      <c r="H796" s="168"/>
      <c r="I796" s="85"/>
    </row>
    <row r="797" spans="1:9" s="83" customFormat="1" ht="15.6" x14ac:dyDescent="0.3">
      <c r="A797" s="281">
        <v>3</v>
      </c>
      <c r="B797" s="363" t="s">
        <v>2407</v>
      </c>
      <c r="C797" s="153"/>
      <c r="F797" s="335"/>
      <c r="G797" s="93"/>
      <c r="H797" s="93"/>
      <c r="I797" s="85"/>
    </row>
    <row r="798" spans="1:9" s="83" customFormat="1" ht="15.6" x14ac:dyDescent="0.3">
      <c r="A798" s="117">
        <v>1</v>
      </c>
      <c r="B798" s="370" t="s">
        <v>2408</v>
      </c>
      <c r="C798" s="119" t="s">
        <v>2409</v>
      </c>
      <c r="D798" s="120">
        <v>40000000</v>
      </c>
      <c r="E798" s="88" t="s">
        <v>20</v>
      </c>
      <c r="F798" s="336">
        <v>20000000</v>
      </c>
      <c r="G798" s="101"/>
      <c r="H798" s="101"/>
      <c r="I798" s="85"/>
    </row>
    <row r="799" spans="1:9" s="83" customFormat="1" ht="15.6" x14ac:dyDescent="0.3">
      <c r="A799" s="117">
        <v>2</v>
      </c>
      <c r="B799" s="370" t="s">
        <v>2410</v>
      </c>
      <c r="C799" s="119" t="s">
        <v>2411</v>
      </c>
      <c r="D799" s="120">
        <v>150000000</v>
      </c>
      <c r="E799" s="88" t="s">
        <v>20</v>
      </c>
      <c r="F799" s="336">
        <v>50000000</v>
      </c>
      <c r="G799" s="101"/>
      <c r="H799" s="101"/>
      <c r="I799" s="85"/>
    </row>
    <row r="800" spans="1:9" s="83" customFormat="1" ht="31.2" x14ac:dyDescent="0.3">
      <c r="A800" s="117">
        <v>3</v>
      </c>
      <c r="B800" s="370" t="s">
        <v>2412</v>
      </c>
      <c r="C800" s="119" t="s">
        <v>2413</v>
      </c>
      <c r="D800" s="88" t="s">
        <v>20</v>
      </c>
      <c r="E800" s="206">
        <v>0</v>
      </c>
      <c r="F800" s="336" t="str">
        <f t="shared" ref="F800:F806" si="28">D800</f>
        <v>-</v>
      </c>
      <c r="G800" s="101"/>
      <c r="H800" s="101"/>
      <c r="I800" s="85"/>
    </row>
    <row r="801" spans="1:9" s="83" customFormat="1" ht="31.2" x14ac:dyDescent="0.3">
      <c r="A801" s="117">
        <v>4</v>
      </c>
      <c r="B801" s="370" t="s">
        <v>2414</v>
      </c>
      <c r="C801" s="119" t="s">
        <v>2415</v>
      </c>
      <c r="D801" s="120">
        <v>3050000000</v>
      </c>
      <c r="E801" s="206">
        <v>0</v>
      </c>
      <c r="F801" s="336">
        <f t="shared" si="28"/>
        <v>3050000000</v>
      </c>
      <c r="G801" s="101"/>
      <c r="H801" s="101"/>
      <c r="I801" s="85"/>
    </row>
    <row r="802" spans="1:9" s="83" customFormat="1" ht="31.2" x14ac:dyDescent="0.3">
      <c r="A802" s="117">
        <v>5</v>
      </c>
      <c r="B802" s="370" t="s">
        <v>2416</v>
      </c>
      <c r="C802" s="119" t="s">
        <v>2417</v>
      </c>
      <c r="D802" s="120">
        <v>1125450000</v>
      </c>
      <c r="E802" s="88" t="s">
        <v>20</v>
      </c>
      <c r="F802" s="336">
        <f t="shared" si="28"/>
        <v>1125450000</v>
      </c>
      <c r="G802" s="101"/>
      <c r="H802" s="101"/>
      <c r="I802" s="85"/>
    </row>
    <row r="803" spans="1:9" s="83" customFormat="1" ht="31.2" x14ac:dyDescent="0.3">
      <c r="A803" s="117">
        <v>6</v>
      </c>
      <c r="B803" s="370" t="s">
        <v>2418</v>
      </c>
      <c r="C803" s="119" t="s">
        <v>2419</v>
      </c>
      <c r="D803" s="120">
        <v>60000000</v>
      </c>
      <c r="E803" s="88"/>
      <c r="F803" s="336">
        <f t="shared" si="28"/>
        <v>60000000</v>
      </c>
      <c r="G803" s="101"/>
      <c r="H803" s="101"/>
      <c r="I803" s="85"/>
    </row>
    <row r="804" spans="1:9" s="83" customFormat="1" ht="31.2" x14ac:dyDescent="0.3">
      <c r="A804" s="117">
        <v>7</v>
      </c>
      <c r="B804" s="370" t="s">
        <v>2420</v>
      </c>
      <c r="C804" s="119" t="s">
        <v>2421</v>
      </c>
      <c r="D804" s="120">
        <v>500000000</v>
      </c>
      <c r="E804" s="88" t="s">
        <v>20</v>
      </c>
      <c r="F804" s="336">
        <f t="shared" si="28"/>
        <v>500000000</v>
      </c>
      <c r="G804" s="101"/>
      <c r="H804" s="101"/>
      <c r="I804" s="85"/>
    </row>
    <row r="805" spans="1:9" s="83" customFormat="1" ht="31.2" x14ac:dyDescent="0.3">
      <c r="A805" s="117">
        <v>8</v>
      </c>
      <c r="B805" s="370" t="s">
        <v>2422</v>
      </c>
      <c r="C805" s="119" t="s">
        <v>2423</v>
      </c>
      <c r="D805" s="120">
        <v>183000000</v>
      </c>
      <c r="E805" s="88" t="s">
        <v>20</v>
      </c>
      <c r="F805" s="336">
        <f t="shared" si="28"/>
        <v>183000000</v>
      </c>
      <c r="G805" s="101"/>
      <c r="H805" s="101"/>
      <c r="I805" s="85"/>
    </row>
    <row r="806" spans="1:9" s="83" customFormat="1" ht="31.2" x14ac:dyDescent="0.3">
      <c r="A806" s="117">
        <v>9</v>
      </c>
      <c r="B806" s="370" t="s">
        <v>2424</v>
      </c>
      <c r="C806" s="119" t="s">
        <v>2425</v>
      </c>
      <c r="D806" s="120">
        <v>1525000000</v>
      </c>
      <c r="E806" s="88" t="s">
        <v>20</v>
      </c>
      <c r="F806" s="336">
        <f t="shared" si="28"/>
        <v>1525000000</v>
      </c>
      <c r="G806" s="101"/>
      <c r="H806" s="101"/>
      <c r="I806" s="85"/>
    </row>
    <row r="807" spans="1:9" s="83" customFormat="1" ht="15" customHeight="1" x14ac:dyDescent="0.3">
      <c r="A807" s="607" t="s">
        <v>2426</v>
      </c>
      <c r="B807" s="607"/>
      <c r="C807" s="607"/>
      <c r="D807" s="167">
        <f>SUM(D798:D806)</f>
        <v>6633450000</v>
      </c>
      <c r="E807" s="98">
        <f>SUM(E798:E806)</f>
        <v>0</v>
      </c>
      <c r="F807" s="339">
        <f>SUM(F798:F806)</f>
        <v>6513450000</v>
      </c>
      <c r="G807" s="168"/>
      <c r="H807" s="168"/>
      <c r="I807" s="85"/>
    </row>
    <row r="808" spans="1:9" s="83" customFormat="1" ht="15" customHeight="1" x14ac:dyDescent="0.3">
      <c r="A808" s="280">
        <v>4</v>
      </c>
      <c r="B808" s="364" t="s">
        <v>1348</v>
      </c>
      <c r="C808" s="152"/>
      <c r="D808" s="110"/>
      <c r="E808" s="110"/>
      <c r="F808" s="328"/>
      <c r="G808" s="255"/>
      <c r="H808" s="255"/>
      <c r="I808" s="171"/>
    </row>
    <row r="809" spans="1:9" s="83" customFormat="1" ht="15" customHeight="1" x14ac:dyDescent="0.3">
      <c r="A809" s="117">
        <v>1</v>
      </c>
      <c r="B809" s="370" t="s">
        <v>1364</v>
      </c>
      <c r="C809" s="119" t="s">
        <v>1352</v>
      </c>
      <c r="D809" s="120">
        <v>20000000</v>
      </c>
      <c r="E809" s="88" t="s">
        <v>20</v>
      </c>
      <c r="F809" s="329">
        <f>D809</f>
        <v>20000000</v>
      </c>
      <c r="G809" s="206"/>
      <c r="H809" s="206"/>
      <c r="I809" s="171"/>
    </row>
    <row r="810" spans="1:9" s="83" customFormat="1" ht="15" customHeight="1" x14ac:dyDescent="0.3">
      <c r="A810" s="117">
        <v>2</v>
      </c>
      <c r="B810" s="370" t="s">
        <v>1365</v>
      </c>
      <c r="C810" s="119" t="s">
        <v>1353</v>
      </c>
      <c r="D810" s="120">
        <v>263000000</v>
      </c>
      <c r="E810" s="123">
        <f>277799653.61-35000000</f>
        <v>242799653.61000001</v>
      </c>
      <c r="F810" s="346">
        <f>D810</f>
        <v>263000000</v>
      </c>
      <c r="G810" s="267"/>
      <c r="H810" s="267"/>
      <c r="I810" s="171"/>
    </row>
    <row r="811" spans="1:9" s="83" customFormat="1" ht="15" customHeight="1" x14ac:dyDescent="0.3">
      <c r="A811" s="117">
        <v>3</v>
      </c>
      <c r="B811" s="370" t="s">
        <v>1366</v>
      </c>
      <c r="C811" s="119" t="s">
        <v>1354</v>
      </c>
      <c r="D811" s="120">
        <v>50000000</v>
      </c>
      <c r="E811" s="88" t="s">
        <v>20</v>
      </c>
      <c r="F811" s="329">
        <v>20000000</v>
      </c>
      <c r="G811" s="206"/>
      <c r="H811" s="206"/>
      <c r="I811" s="171"/>
    </row>
    <row r="812" spans="1:9" s="83" customFormat="1" ht="15" customHeight="1" x14ac:dyDescent="0.3">
      <c r="A812" s="117">
        <v>4</v>
      </c>
      <c r="B812" s="370" t="s">
        <v>1367</v>
      </c>
      <c r="C812" s="119" t="s">
        <v>1355</v>
      </c>
      <c r="D812" s="120">
        <v>35000000</v>
      </c>
      <c r="E812" s="88" t="s">
        <v>20</v>
      </c>
      <c r="F812" s="329">
        <f>D812</f>
        <v>35000000</v>
      </c>
      <c r="G812" s="206"/>
      <c r="H812" s="206"/>
      <c r="I812" s="171"/>
    </row>
    <row r="813" spans="1:9" s="83" customFormat="1" ht="15" customHeight="1" x14ac:dyDescent="0.3">
      <c r="A813" s="117">
        <v>5</v>
      </c>
      <c r="B813" s="370" t="s">
        <v>1368</v>
      </c>
      <c r="C813" s="119" t="s">
        <v>1356</v>
      </c>
      <c r="D813" s="120">
        <v>10000000</v>
      </c>
      <c r="E813" s="123">
        <v>2537799.7799999998</v>
      </c>
      <c r="F813" s="329">
        <v>5000000</v>
      </c>
      <c r="G813" s="206"/>
      <c r="H813" s="206"/>
      <c r="I813" s="171"/>
    </row>
    <row r="814" spans="1:9" s="83" customFormat="1" ht="15" customHeight="1" x14ac:dyDescent="0.3">
      <c r="A814" s="117">
        <v>6</v>
      </c>
      <c r="B814" s="370" t="s">
        <v>1369</v>
      </c>
      <c r="C814" s="119" t="s">
        <v>1357</v>
      </c>
      <c r="D814" s="120">
        <v>10000000</v>
      </c>
      <c r="E814" s="88" t="s">
        <v>20</v>
      </c>
      <c r="F814" s="329">
        <v>5000000</v>
      </c>
      <c r="G814" s="206"/>
      <c r="H814" s="206"/>
      <c r="I814" s="171"/>
    </row>
    <row r="815" spans="1:9" s="83" customFormat="1" ht="15" customHeight="1" x14ac:dyDescent="0.3">
      <c r="A815" s="117">
        <v>7</v>
      </c>
      <c r="B815" s="370" t="s">
        <v>1370</v>
      </c>
      <c r="C815" s="119" t="s">
        <v>1358</v>
      </c>
      <c r="D815" s="120">
        <v>20000000</v>
      </c>
      <c r="E815" s="123">
        <v>4030350</v>
      </c>
      <c r="F815" s="329">
        <f>D815</f>
        <v>20000000</v>
      </c>
      <c r="G815" s="206"/>
      <c r="H815" s="206"/>
      <c r="I815" s="171"/>
    </row>
    <row r="816" spans="1:9" s="83" customFormat="1" ht="15" customHeight="1" x14ac:dyDescent="0.3">
      <c r="A816" s="117">
        <v>8</v>
      </c>
      <c r="B816" s="370" t="s">
        <v>1371</v>
      </c>
      <c r="C816" s="119" t="s">
        <v>1359</v>
      </c>
      <c r="D816" s="120">
        <v>20000000</v>
      </c>
      <c r="E816" s="123">
        <v>4347000</v>
      </c>
      <c r="F816" s="329">
        <v>10000000</v>
      </c>
      <c r="G816" s="206"/>
      <c r="H816" s="206"/>
      <c r="I816" s="171"/>
    </row>
    <row r="817" spans="1:9" s="83" customFormat="1" ht="15" customHeight="1" x14ac:dyDescent="0.3">
      <c r="A817" s="117">
        <v>9</v>
      </c>
      <c r="B817" s="370" t="s">
        <v>1372</v>
      </c>
      <c r="C817" s="119" t="s">
        <v>1360</v>
      </c>
      <c r="D817" s="120">
        <v>25000000</v>
      </c>
      <c r="E817" s="88" t="s">
        <v>20</v>
      </c>
      <c r="F817" s="329">
        <f>D817</f>
        <v>25000000</v>
      </c>
      <c r="G817" s="206"/>
      <c r="H817" s="206"/>
      <c r="I817" s="171"/>
    </row>
    <row r="818" spans="1:9" s="83" customFormat="1" ht="15" customHeight="1" x14ac:dyDescent="0.3">
      <c r="A818" s="117">
        <v>10</v>
      </c>
      <c r="B818" s="370" t="s">
        <v>1373</v>
      </c>
      <c r="C818" s="119" t="s">
        <v>1361</v>
      </c>
      <c r="D818" s="120">
        <v>25000000</v>
      </c>
      <c r="E818" s="123">
        <v>2461757.7799999998</v>
      </c>
      <c r="F818" s="329">
        <v>10000000</v>
      </c>
      <c r="G818" s="206"/>
      <c r="H818" s="206"/>
      <c r="I818" s="171"/>
    </row>
    <row r="819" spans="1:9" s="83" customFormat="1" ht="15" customHeight="1" x14ac:dyDescent="0.3">
      <c r="A819" s="117">
        <v>11</v>
      </c>
      <c r="B819" s="370" t="s">
        <v>1374</v>
      </c>
      <c r="C819" s="119" t="s">
        <v>1362</v>
      </c>
      <c r="D819" s="120">
        <v>20000000</v>
      </c>
      <c r="E819" s="88" t="s">
        <v>20</v>
      </c>
      <c r="F819" s="329">
        <v>10000000</v>
      </c>
      <c r="G819" s="206"/>
      <c r="H819" s="206"/>
      <c r="I819" s="171"/>
    </row>
    <row r="820" spans="1:9" s="83" customFormat="1" ht="15" customHeight="1" x14ac:dyDescent="0.3">
      <c r="A820" s="117">
        <v>12</v>
      </c>
      <c r="B820" s="371">
        <v>5060001860106</v>
      </c>
      <c r="C820" s="119" t="s">
        <v>1363</v>
      </c>
      <c r="D820" s="120">
        <v>2000000</v>
      </c>
      <c r="E820" s="88" t="s">
        <v>20</v>
      </c>
      <c r="F820" s="329">
        <f>D820</f>
        <v>2000000</v>
      </c>
      <c r="G820" s="206"/>
      <c r="H820" s="206"/>
      <c r="I820" s="171"/>
    </row>
    <row r="821" spans="1:9" s="83" customFormat="1" ht="15" customHeight="1" x14ac:dyDescent="0.3">
      <c r="A821" s="607" t="s">
        <v>1351</v>
      </c>
      <c r="B821" s="607"/>
      <c r="C821" s="607"/>
      <c r="D821" s="102">
        <v>500000000</v>
      </c>
      <c r="E821" s="103">
        <v>291176561.17000002</v>
      </c>
      <c r="F821" s="330">
        <f>SUM(F809:F820)</f>
        <v>425000000</v>
      </c>
      <c r="G821" s="148"/>
      <c r="H821" s="148"/>
      <c r="I821" s="171"/>
    </row>
    <row r="822" spans="1:9" s="83" customFormat="1" ht="15.6" x14ac:dyDescent="0.3">
      <c r="A822" s="281">
        <v>5</v>
      </c>
      <c r="B822" s="363" t="s">
        <v>473</v>
      </c>
      <c r="C822" s="131"/>
      <c r="D822" s="132"/>
      <c r="E822" s="132"/>
      <c r="F822" s="329"/>
      <c r="G822" s="206"/>
      <c r="H822" s="206"/>
      <c r="I822" s="85"/>
    </row>
    <row r="823" spans="1:9" s="83" customFormat="1" ht="15.6" x14ac:dyDescent="0.3">
      <c r="A823" s="117">
        <v>1</v>
      </c>
      <c r="B823" s="358" t="s">
        <v>475</v>
      </c>
      <c r="C823" s="119" t="s">
        <v>472</v>
      </c>
      <c r="D823" s="120">
        <v>60000000</v>
      </c>
      <c r="E823" s="123">
        <v>17860505.629999999</v>
      </c>
      <c r="F823" s="329">
        <f>D823</f>
        <v>60000000</v>
      </c>
      <c r="G823" s="206"/>
      <c r="H823" s="206"/>
      <c r="I823" s="85"/>
    </row>
    <row r="824" spans="1:9" s="83" customFormat="1" ht="15" customHeight="1" x14ac:dyDescent="0.3">
      <c r="A824" s="607" t="s">
        <v>474</v>
      </c>
      <c r="B824" s="607"/>
      <c r="C824" s="607"/>
      <c r="D824" s="102">
        <v>60000000</v>
      </c>
      <c r="E824" s="103">
        <v>17860505.629999999</v>
      </c>
      <c r="F824" s="330">
        <f>F823</f>
        <v>60000000</v>
      </c>
      <c r="G824" s="148"/>
      <c r="H824" s="148"/>
      <c r="I824" s="85"/>
    </row>
    <row r="825" spans="1:9" s="83" customFormat="1" ht="15.6" x14ac:dyDescent="0.3">
      <c r="A825" s="281">
        <v>6</v>
      </c>
      <c r="B825" s="363" t="s">
        <v>1990</v>
      </c>
      <c r="C825" s="153"/>
      <c r="F825" s="328"/>
      <c r="G825" s="255"/>
      <c r="H825" s="255"/>
      <c r="I825" s="85"/>
    </row>
    <row r="826" spans="1:9" s="83" customFormat="1" ht="31.2" x14ac:dyDescent="0.3">
      <c r="A826" s="117">
        <v>1</v>
      </c>
      <c r="B826" s="370" t="s">
        <v>1993</v>
      </c>
      <c r="C826" s="119" t="s">
        <v>1991</v>
      </c>
      <c r="D826" s="120">
        <v>50000000</v>
      </c>
      <c r="E826" s="88" t="s">
        <v>20</v>
      </c>
      <c r="F826" s="329">
        <f>D826</f>
        <v>50000000</v>
      </c>
      <c r="G826" s="206"/>
      <c r="H826" s="206"/>
      <c r="I826" s="85"/>
    </row>
    <row r="827" spans="1:9" s="83" customFormat="1" ht="15.6" x14ac:dyDescent="0.3">
      <c r="A827" s="117">
        <v>2</v>
      </c>
      <c r="B827" s="370" t="s">
        <v>1994</v>
      </c>
      <c r="C827" s="119" t="s">
        <v>1992</v>
      </c>
      <c r="D827" s="120">
        <v>50000000</v>
      </c>
      <c r="E827" s="88" t="s">
        <v>20</v>
      </c>
      <c r="F827" s="329">
        <f>D827</f>
        <v>50000000</v>
      </c>
      <c r="G827" s="206"/>
      <c r="H827" s="206"/>
      <c r="I827" s="85"/>
    </row>
    <row r="828" spans="1:9" s="83" customFormat="1" ht="15" customHeight="1" x14ac:dyDescent="0.3">
      <c r="A828" s="607" t="s">
        <v>1995</v>
      </c>
      <c r="B828" s="607"/>
      <c r="C828" s="607"/>
      <c r="D828" s="102">
        <v>100000000</v>
      </c>
      <c r="E828" s="98">
        <v>0</v>
      </c>
      <c r="F828" s="330">
        <f>SUM(F825:F827)</f>
        <v>100000000</v>
      </c>
      <c r="G828" s="148"/>
      <c r="H828" s="148"/>
      <c r="I828" s="85"/>
    </row>
    <row r="829" spans="1:9" s="83" customFormat="1" ht="15.6" x14ac:dyDescent="0.3">
      <c r="A829" s="281">
        <v>7</v>
      </c>
      <c r="B829" s="364" t="s">
        <v>1997</v>
      </c>
      <c r="C829" s="153"/>
      <c r="F829" s="328"/>
      <c r="G829" s="255"/>
      <c r="H829" s="255"/>
      <c r="I829" s="85"/>
    </row>
    <row r="830" spans="1:9" s="83" customFormat="1" ht="31.2" x14ac:dyDescent="0.3">
      <c r="A830" s="117">
        <v>1</v>
      </c>
      <c r="B830" s="370" t="s">
        <v>2008</v>
      </c>
      <c r="C830" s="119" t="s">
        <v>2000</v>
      </c>
      <c r="D830" s="120">
        <v>10000000</v>
      </c>
      <c r="E830" s="88" t="s">
        <v>20</v>
      </c>
      <c r="F830" s="329">
        <f t="shared" ref="F830:F837" si="29">D830</f>
        <v>10000000</v>
      </c>
      <c r="G830" s="206"/>
      <c r="H830" s="206"/>
      <c r="I830" s="85"/>
    </row>
    <row r="831" spans="1:9" s="83" customFormat="1" ht="31.2" x14ac:dyDescent="0.3">
      <c r="A831" s="117">
        <v>2</v>
      </c>
      <c r="B831" s="370" t="s">
        <v>2009</v>
      </c>
      <c r="C831" s="119" t="s">
        <v>2001</v>
      </c>
      <c r="D831" s="120">
        <v>100000000</v>
      </c>
      <c r="E831" s="123">
        <v>68611111.109999999</v>
      </c>
      <c r="F831" s="329">
        <f t="shared" si="29"/>
        <v>100000000</v>
      </c>
      <c r="G831" s="206"/>
      <c r="H831" s="206"/>
      <c r="I831" s="85"/>
    </row>
    <row r="832" spans="1:9" s="83" customFormat="1" ht="15.6" x14ac:dyDescent="0.3">
      <c r="A832" s="117">
        <v>3</v>
      </c>
      <c r="B832" s="370" t="s">
        <v>2010</v>
      </c>
      <c r="C832" s="119" t="s">
        <v>2002</v>
      </c>
      <c r="D832" s="120">
        <v>15000000</v>
      </c>
      <c r="E832" s="123">
        <v>700000</v>
      </c>
      <c r="F832" s="329">
        <f t="shared" si="29"/>
        <v>15000000</v>
      </c>
      <c r="G832" s="206"/>
      <c r="H832" s="206"/>
      <c r="I832" s="85"/>
    </row>
    <row r="833" spans="1:9" s="83" customFormat="1" ht="31.2" x14ac:dyDescent="0.3">
      <c r="A833" s="117">
        <v>4</v>
      </c>
      <c r="B833" s="370" t="s">
        <v>2011</v>
      </c>
      <c r="C833" s="119" t="s">
        <v>2003</v>
      </c>
      <c r="D833" s="120">
        <v>20000000</v>
      </c>
      <c r="E833" s="88" t="s">
        <v>20</v>
      </c>
      <c r="F833" s="329">
        <f t="shared" si="29"/>
        <v>20000000</v>
      </c>
      <c r="G833" s="206"/>
      <c r="H833" s="206"/>
      <c r="I833" s="85"/>
    </row>
    <row r="834" spans="1:9" s="83" customFormat="1" ht="31.2" x14ac:dyDescent="0.3">
      <c r="A834" s="117">
        <v>5</v>
      </c>
      <c r="B834" s="370" t="s">
        <v>2012</v>
      </c>
      <c r="C834" s="119" t="s">
        <v>2004</v>
      </c>
      <c r="D834" s="120">
        <v>5000000</v>
      </c>
      <c r="E834" s="123">
        <v>600000</v>
      </c>
      <c r="F834" s="329">
        <f t="shared" si="29"/>
        <v>5000000</v>
      </c>
      <c r="G834" s="206"/>
      <c r="H834" s="206"/>
      <c r="I834" s="85"/>
    </row>
    <row r="835" spans="1:9" s="83" customFormat="1" ht="31.2" x14ac:dyDescent="0.3">
      <c r="A835" s="117">
        <v>6</v>
      </c>
      <c r="B835" s="370" t="s">
        <v>2013</v>
      </c>
      <c r="C835" s="119" t="s">
        <v>2005</v>
      </c>
      <c r="D835" s="120">
        <v>40000000</v>
      </c>
      <c r="E835" s="88" t="s">
        <v>20</v>
      </c>
      <c r="F835" s="329">
        <f t="shared" si="29"/>
        <v>40000000</v>
      </c>
      <c r="G835" s="206"/>
      <c r="H835" s="206"/>
      <c r="I835" s="85"/>
    </row>
    <row r="836" spans="1:9" s="83" customFormat="1" ht="15.6" x14ac:dyDescent="0.3">
      <c r="A836" s="117">
        <v>7</v>
      </c>
      <c r="B836" s="370" t="s">
        <v>2014</v>
      </c>
      <c r="C836" s="119" t="s">
        <v>2006</v>
      </c>
      <c r="D836" s="120">
        <v>50000000</v>
      </c>
      <c r="E836" s="88" t="s">
        <v>20</v>
      </c>
      <c r="F836" s="329">
        <f t="shared" si="29"/>
        <v>50000000</v>
      </c>
      <c r="G836" s="206"/>
      <c r="H836" s="206"/>
      <c r="I836" s="85"/>
    </row>
    <row r="837" spans="1:9" s="83" customFormat="1" ht="15.6" x14ac:dyDescent="0.3">
      <c r="A837" s="117">
        <v>8</v>
      </c>
      <c r="B837" s="370" t="s">
        <v>2015</v>
      </c>
      <c r="C837" s="119" t="s">
        <v>2007</v>
      </c>
      <c r="D837" s="120">
        <v>10000000</v>
      </c>
      <c r="E837" s="88" t="s">
        <v>20</v>
      </c>
      <c r="F837" s="329">
        <f t="shared" si="29"/>
        <v>10000000</v>
      </c>
      <c r="G837" s="206"/>
      <c r="H837" s="206"/>
      <c r="I837" s="85"/>
    </row>
    <row r="838" spans="1:9" s="83" customFormat="1" ht="15" customHeight="1" x14ac:dyDescent="0.3">
      <c r="A838" s="607" t="s">
        <v>1999</v>
      </c>
      <c r="B838" s="607"/>
      <c r="C838" s="607"/>
      <c r="D838" s="102">
        <v>250000000</v>
      </c>
      <c r="E838" s="103">
        <v>69911111.109999999</v>
      </c>
      <c r="F838" s="330">
        <f>SUM(F830:F837)</f>
        <v>250000000</v>
      </c>
      <c r="G838" s="148"/>
      <c r="H838" s="148"/>
      <c r="I838" s="85"/>
    </row>
    <row r="839" spans="1:9" s="83" customFormat="1" ht="15.6" x14ac:dyDescent="0.3">
      <c r="A839" s="281">
        <v>8</v>
      </c>
      <c r="B839" s="364" t="s">
        <v>1850</v>
      </c>
      <c r="C839" s="154"/>
      <c r="D839" s="126"/>
      <c r="E839" s="126"/>
      <c r="F839" s="334"/>
      <c r="G839" s="259"/>
      <c r="H839" s="259"/>
      <c r="I839" s="85"/>
    </row>
    <row r="840" spans="1:9" s="83" customFormat="1" ht="15.6" x14ac:dyDescent="0.3">
      <c r="A840" s="117">
        <v>1</v>
      </c>
      <c r="B840" s="370" t="s">
        <v>1869</v>
      </c>
      <c r="C840" s="119" t="s">
        <v>1858</v>
      </c>
      <c r="D840" s="120">
        <v>10000000</v>
      </c>
      <c r="E840" s="88" t="s">
        <v>20</v>
      </c>
      <c r="F840" s="329">
        <f>D840</f>
        <v>10000000</v>
      </c>
      <c r="G840" s="206"/>
      <c r="H840" s="206"/>
      <c r="I840" s="85"/>
    </row>
    <row r="841" spans="1:9" s="83" customFormat="1" ht="31.2" x14ac:dyDescent="0.3">
      <c r="A841" s="117">
        <v>2</v>
      </c>
      <c r="B841" s="370" t="s">
        <v>1870</v>
      </c>
      <c r="C841" s="119" t="s">
        <v>1859</v>
      </c>
      <c r="D841" s="120">
        <v>10000000</v>
      </c>
      <c r="E841" s="88" t="s">
        <v>20</v>
      </c>
      <c r="F841" s="329">
        <f>D841</f>
        <v>10000000</v>
      </c>
      <c r="G841" s="206"/>
      <c r="H841" s="206"/>
      <c r="I841" s="85"/>
    </row>
    <row r="842" spans="1:9" s="83" customFormat="1" ht="31.2" x14ac:dyDescent="0.3">
      <c r="A842" s="117">
        <v>3</v>
      </c>
      <c r="B842" s="370" t="s">
        <v>1871</v>
      </c>
      <c r="C842" s="119" t="s">
        <v>1860</v>
      </c>
      <c r="D842" s="120">
        <v>28000000</v>
      </c>
      <c r="E842" s="88" t="s">
        <v>20</v>
      </c>
      <c r="F842" s="329">
        <f>D842</f>
        <v>28000000</v>
      </c>
      <c r="G842" s="206"/>
      <c r="H842" s="206"/>
      <c r="I842" s="85"/>
    </row>
    <row r="843" spans="1:9" s="83" customFormat="1" ht="31.2" x14ac:dyDescent="0.3">
      <c r="A843" s="117">
        <v>4</v>
      </c>
      <c r="B843" s="370" t="s">
        <v>1872</v>
      </c>
      <c r="C843" s="119" t="s">
        <v>1861</v>
      </c>
      <c r="D843" s="120">
        <v>906811784.88999999</v>
      </c>
      <c r="E843" s="88" t="s">
        <v>20</v>
      </c>
      <c r="F843" s="347">
        <v>606811784.88999999</v>
      </c>
      <c r="G843" s="123"/>
      <c r="H843" s="123"/>
      <c r="I843" s="85"/>
    </row>
    <row r="844" spans="1:9" s="83" customFormat="1" ht="15.6" x14ac:dyDescent="0.3">
      <c r="A844" s="117">
        <v>5</v>
      </c>
      <c r="B844" s="370" t="s">
        <v>1873</v>
      </c>
      <c r="C844" s="119" t="s">
        <v>1862</v>
      </c>
      <c r="D844" s="120">
        <v>25000000</v>
      </c>
      <c r="E844" s="88" t="s">
        <v>20</v>
      </c>
      <c r="F844" s="329">
        <f>D844</f>
        <v>25000000</v>
      </c>
      <c r="G844" s="206"/>
      <c r="H844" s="206"/>
      <c r="I844" s="85"/>
    </row>
    <row r="845" spans="1:9" s="83" customFormat="1" ht="31.2" x14ac:dyDescent="0.3">
      <c r="A845" s="117">
        <v>6</v>
      </c>
      <c r="B845" s="370" t="s">
        <v>1874</v>
      </c>
      <c r="C845" s="119" t="s">
        <v>1863</v>
      </c>
      <c r="D845" s="120">
        <v>30000000</v>
      </c>
      <c r="E845" s="88" t="s">
        <v>20</v>
      </c>
      <c r="F845" s="329">
        <v>10000000</v>
      </c>
      <c r="G845" s="206"/>
      <c r="H845" s="206"/>
      <c r="I845" s="85"/>
    </row>
    <row r="846" spans="1:9" s="83" customFormat="1" ht="15.6" x14ac:dyDescent="0.3">
      <c r="A846" s="117">
        <v>7</v>
      </c>
      <c r="B846" s="370" t="s">
        <v>1875</v>
      </c>
      <c r="C846" s="119" t="s">
        <v>1864</v>
      </c>
      <c r="D846" s="120">
        <v>26000000</v>
      </c>
      <c r="E846" s="88" t="s">
        <v>20</v>
      </c>
      <c r="F846" s="329">
        <f>D846</f>
        <v>26000000</v>
      </c>
      <c r="G846" s="206"/>
      <c r="H846" s="206"/>
      <c r="I846" s="85"/>
    </row>
    <row r="847" spans="1:9" s="83" customFormat="1" ht="15.6" x14ac:dyDescent="0.3">
      <c r="A847" s="117">
        <v>8</v>
      </c>
      <c r="B847" s="370" t="s">
        <v>1876</v>
      </c>
      <c r="C847" s="119" t="s">
        <v>1865</v>
      </c>
      <c r="D847" s="120">
        <v>5000000</v>
      </c>
      <c r="E847" s="88" t="s">
        <v>20</v>
      </c>
      <c r="F847" s="329">
        <f>D847</f>
        <v>5000000</v>
      </c>
      <c r="G847" s="206"/>
      <c r="H847" s="206"/>
      <c r="I847" s="85"/>
    </row>
    <row r="848" spans="1:9" s="83" customFormat="1" ht="15" customHeight="1" x14ac:dyDescent="0.3">
      <c r="A848" s="117">
        <v>9</v>
      </c>
      <c r="B848" s="370" t="s">
        <v>1877</v>
      </c>
      <c r="C848" s="119" t="s">
        <v>1866</v>
      </c>
      <c r="D848" s="120">
        <v>5000000</v>
      </c>
      <c r="E848" s="88" t="s">
        <v>20</v>
      </c>
      <c r="F848" s="329">
        <f>D848</f>
        <v>5000000</v>
      </c>
      <c r="G848" s="206"/>
      <c r="H848" s="206"/>
      <c r="I848" s="85"/>
    </row>
    <row r="849" spans="1:9" s="83" customFormat="1" ht="15.6" x14ac:dyDescent="0.3">
      <c r="A849" s="117">
        <v>10</v>
      </c>
      <c r="B849" s="370" t="s">
        <v>1878</v>
      </c>
      <c r="C849" s="119" t="s">
        <v>1867</v>
      </c>
      <c r="D849" s="120">
        <v>5000000</v>
      </c>
      <c r="E849" s="88" t="s">
        <v>20</v>
      </c>
      <c r="F849" s="329">
        <f>D849</f>
        <v>5000000</v>
      </c>
      <c r="G849" s="206"/>
      <c r="H849" s="206"/>
      <c r="I849" s="85"/>
    </row>
    <row r="850" spans="1:9" s="83" customFormat="1" ht="15.6" x14ac:dyDescent="0.3">
      <c r="A850" s="117">
        <v>11</v>
      </c>
      <c r="B850" s="370" t="s">
        <v>1879</v>
      </c>
      <c r="C850" s="119" t="s">
        <v>1868</v>
      </c>
      <c r="D850" s="120">
        <v>40000000</v>
      </c>
      <c r="E850" s="88" t="s">
        <v>20</v>
      </c>
      <c r="F850" s="329">
        <f>D850</f>
        <v>40000000</v>
      </c>
      <c r="G850" s="206"/>
      <c r="H850" s="206"/>
      <c r="I850" s="85"/>
    </row>
    <row r="851" spans="1:9" s="83" customFormat="1" ht="15" customHeight="1" x14ac:dyDescent="0.3">
      <c r="A851" s="607" t="s">
        <v>1857</v>
      </c>
      <c r="B851" s="607"/>
      <c r="C851" s="607"/>
      <c r="D851" s="102">
        <v>1090811784.8900001</v>
      </c>
      <c r="E851" s="98">
        <v>0</v>
      </c>
      <c r="F851" s="330">
        <f>SUM(F840:F850)</f>
        <v>770811784.88999999</v>
      </c>
      <c r="G851" s="148"/>
      <c r="H851" s="148"/>
      <c r="I851" s="85"/>
    </row>
    <row r="852" spans="1:9" s="83" customFormat="1" ht="15.6" x14ac:dyDescent="0.3">
      <c r="A852" s="281">
        <v>9</v>
      </c>
      <c r="B852" s="364" t="s">
        <v>2200</v>
      </c>
      <c r="C852" s="153"/>
      <c r="F852" s="328"/>
      <c r="G852" s="255"/>
      <c r="H852" s="255"/>
      <c r="I852" s="85"/>
    </row>
    <row r="853" spans="1:9" s="83" customFormat="1" ht="15.6" x14ac:dyDescent="0.3">
      <c r="A853" s="117">
        <v>1</v>
      </c>
      <c r="B853" s="370" t="s">
        <v>2222</v>
      </c>
      <c r="C853" s="119" t="s">
        <v>2203</v>
      </c>
      <c r="D853" s="115" t="s">
        <v>20</v>
      </c>
      <c r="E853" s="88" t="s">
        <v>20</v>
      </c>
      <c r="F853" s="329" t="str">
        <f>D853</f>
        <v>-</v>
      </c>
      <c r="G853" s="206"/>
      <c r="H853" s="206"/>
      <c r="I853" s="85"/>
    </row>
    <row r="854" spans="1:9" s="83" customFormat="1" ht="15.6" x14ac:dyDescent="0.3">
      <c r="A854" s="117">
        <v>2</v>
      </c>
      <c r="B854" s="370" t="s">
        <v>2223</v>
      </c>
      <c r="C854" s="119" t="s">
        <v>2204</v>
      </c>
      <c r="D854" s="120">
        <v>6000000</v>
      </c>
      <c r="E854" s="88" t="s">
        <v>20</v>
      </c>
      <c r="F854" s="329">
        <v>1000000</v>
      </c>
      <c r="G854" s="206"/>
      <c r="H854" s="206"/>
      <c r="I854" s="85"/>
    </row>
    <row r="855" spans="1:9" s="83" customFormat="1" ht="15.6" x14ac:dyDescent="0.3">
      <c r="A855" s="117">
        <v>3</v>
      </c>
      <c r="B855" s="370" t="s">
        <v>2224</v>
      </c>
      <c r="C855" s="119" t="s">
        <v>2205</v>
      </c>
      <c r="D855" s="120">
        <v>1600000</v>
      </c>
      <c r="E855" s="88" t="s">
        <v>20</v>
      </c>
      <c r="F855" s="329">
        <v>0</v>
      </c>
      <c r="G855" s="206"/>
      <c r="H855" s="206"/>
      <c r="I855" s="85"/>
    </row>
    <row r="856" spans="1:9" s="83" customFormat="1" ht="15.6" x14ac:dyDescent="0.3">
      <c r="A856" s="117">
        <v>4</v>
      </c>
      <c r="B856" s="370" t="s">
        <v>2225</v>
      </c>
      <c r="C856" s="119" t="s">
        <v>2206</v>
      </c>
      <c r="D856" s="120">
        <v>50000000</v>
      </c>
      <c r="E856" s="88" t="s">
        <v>20</v>
      </c>
      <c r="F856" s="329">
        <v>0</v>
      </c>
      <c r="G856" s="206"/>
      <c r="H856" s="206"/>
      <c r="I856" s="85"/>
    </row>
    <row r="857" spans="1:9" s="83" customFormat="1" ht="31.2" x14ac:dyDescent="0.3">
      <c r="A857" s="117">
        <v>5</v>
      </c>
      <c r="B857" s="370" t="s">
        <v>2226</v>
      </c>
      <c r="C857" s="119" t="s">
        <v>2207</v>
      </c>
      <c r="D857" s="120">
        <v>3000000</v>
      </c>
      <c r="E857" s="88" t="s">
        <v>20</v>
      </c>
      <c r="F857" s="329">
        <f>D857</f>
        <v>3000000</v>
      </c>
      <c r="G857" s="206"/>
      <c r="H857" s="206"/>
      <c r="I857" s="85"/>
    </row>
    <row r="858" spans="1:9" s="83" customFormat="1" ht="31.2" x14ac:dyDescent="0.3">
      <c r="A858" s="117">
        <v>6</v>
      </c>
      <c r="B858" s="370" t="s">
        <v>2227</v>
      </c>
      <c r="C858" s="119" t="s">
        <v>2208</v>
      </c>
      <c r="D858" s="120">
        <v>1500000</v>
      </c>
      <c r="E858" s="123">
        <v>915000</v>
      </c>
      <c r="F858" s="329">
        <f>D858</f>
        <v>1500000</v>
      </c>
      <c r="G858" s="206"/>
      <c r="H858" s="206"/>
      <c r="I858" s="85"/>
    </row>
    <row r="859" spans="1:9" s="83" customFormat="1" ht="15.6" x14ac:dyDescent="0.3">
      <c r="A859" s="117">
        <v>7</v>
      </c>
      <c r="B859" s="370" t="s">
        <v>2228</v>
      </c>
      <c r="C859" s="119" t="s">
        <v>2209</v>
      </c>
      <c r="D859" s="120">
        <v>1500000</v>
      </c>
      <c r="E859" s="88" t="s">
        <v>20</v>
      </c>
      <c r="F859" s="329">
        <f>D859</f>
        <v>1500000</v>
      </c>
      <c r="G859" s="206"/>
      <c r="H859" s="206"/>
      <c r="I859" s="85"/>
    </row>
    <row r="860" spans="1:9" s="83" customFormat="1" ht="15.6" x14ac:dyDescent="0.3">
      <c r="A860" s="117">
        <v>8</v>
      </c>
      <c r="B860" s="370" t="s">
        <v>2229</v>
      </c>
      <c r="C860" s="119" t="s">
        <v>2210</v>
      </c>
      <c r="D860" s="120">
        <v>10000000</v>
      </c>
      <c r="E860" s="88" t="s">
        <v>20</v>
      </c>
      <c r="F860" s="329">
        <f>D860</f>
        <v>10000000</v>
      </c>
      <c r="G860" s="206"/>
      <c r="H860" s="206"/>
      <c r="I860" s="85"/>
    </row>
    <row r="861" spans="1:9" s="83" customFormat="1" ht="46.8" x14ac:dyDescent="0.3">
      <c r="A861" s="117">
        <v>9</v>
      </c>
      <c r="B861" s="370" t="s">
        <v>2230</v>
      </c>
      <c r="C861" s="119" t="s">
        <v>2211</v>
      </c>
      <c r="D861" s="120">
        <v>500000</v>
      </c>
      <c r="E861" s="88" t="s">
        <v>20</v>
      </c>
      <c r="F861" s="329">
        <f>D861</f>
        <v>500000</v>
      </c>
      <c r="G861" s="206"/>
      <c r="H861" s="206"/>
      <c r="I861" s="85"/>
    </row>
    <row r="862" spans="1:9" s="83" customFormat="1" ht="15.6" x14ac:dyDescent="0.3">
      <c r="A862" s="117">
        <v>10</v>
      </c>
      <c r="B862" s="370" t="s">
        <v>2231</v>
      </c>
      <c r="C862" s="119" t="s">
        <v>2212</v>
      </c>
      <c r="D862" s="120">
        <v>750000000</v>
      </c>
      <c r="E862" s="88" t="s">
        <v>20</v>
      </c>
      <c r="F862" s="329">
        <v>350000000</v>
      </c>
      <c r="G862" s="206"/>
      <c r="H862" s="206"/>
      <c r="I862" s="85"/>
    </row>
    <row r="863" spans="1:9" s="83" customFormat="1" ht="15.6" x14ac:dyDescent="0.3">
      <c r="A863" s="117">
        <v>11</v>
      </c>
      <c r="B863" s="370" t="s">
        <v>2232</v>
      </c>
      <c r="C863" s="119" t="s">
        <v>2213</v>
      </c>
      <c r="D863" s="120">
        <v>1500000</v>
      </c>
      <c r="E863" s="88" t="s">
        <v>20</v>
      </c>
      <c r="F863" s="329">
        <f t="shared" ref="F863:F872" si="30">D863</f>
        <v>1500000</v>
      </c>
      <c r="G863" s="206"/>
      <c r="H863" s="206"/>
      <c r="I863" s="85"/>
    </row>
    <row r="864" spans="1:9" s="83" customFormat="1" ht="15.6" x14ac:dyDescent="0.3">
      <c r="A864" s="117">
        <v>12</v>
      </c>
      <c r="B864" s="370" t="s">
        <v>2233</v>
      </c>
      <c r="C864" s="119" t="s">
        <v>2214</v>
      </c>
      <c r="D864" s="120">
        <v>1000000</v>
      </c>
      <c r="E864" s="123">
        <v>475000</v>
      </c>
      <c r="F864" s="329">
        <f t="shared" si="30"/>
        <v>1000000</v>
      </c>
      <c r="G864" s="206"/>
      <c r="H864" s="206"/>
      <c r="I864" s="85"/>
    </row>
    <row r="865" spans="1:9" s="83" customFormat="1" ht="15.6" x14ac:dyDescent="0.3">
      <c r="A865" s="117">
        <v>13</v>
      </c>
      <c r="B865" s="370" t="s">
        <v>2234</v>
      </c>
      <c r="C865" s="119" t="s">
        <v>2215</v>
      </c>
      <c r="D865" s="120">
        <v>1000000</v>
      </c>
      <c r="E865" s="123">
        <v>925000</v>
      </c>
      <c r="F865" s="329">
        <f t="shared" si="30"/>
        <v>1000000</v>
      </c>
      <c r="G865" s="206"/>
      <c r="H865" s="206"/>
      <c r="I865" s="85"/>
    </row>
    <row r="866" spans="1:9" s="83" customFormat="1" ht="15.6" x14ac:dyDescent="0.3">
      <c r="A866" s="117">
        <v>14</v>
      </c>
      <c r="B866" s="370" t="s">
        <v>2235</v>
      </c>
      <c r="C866" s="119" t="s">
        <v>2216</v>
      </c>
      <c r="D866" s="120">
        <v>200000</v>
      </c>
      <c r="E866" s="88" t="s">
        <v>20</v>
      </c>
      <c r="F866" s="329">
        <f t="shared" si="30"/>
        <v>200000</v>
      </c>
      <c r="G866" s="206"/>
      <c r="H866" s="206"/>
      <c r="I866" s="85"/>
    </row>
    <row r="867" spans="1:9" s="83" customFormat="1" ht="15.6" x14ac:dyDescent="0.3">
      <c r="A867" s="117">
        <v>15</v>
      </c>
      <c r="B867" s="370" t="s">
        <v>2236</v>
      </c>
      <c r="C867" s="119" t="s">
        <v>2217</v>
      </c>
      <c r="D867" s="120">
        <v>200000</v>
      </c>
      <c r="E867" s="88" t="s">
        <v>20</v>
      </c>
      <c r="F867" s="329">
        <f t="shared" si="30"/>
        <v>200000</v>
      </c>
      <c r="G867" s="206"/>
      <c r="H867" s="206"/>
      <c r="I867" s="85"/>
    </row>
    <row r="868" spans="1:9" s="83" customFormat="1" ht="31.2" x14ac:dyDescent="0.3">
      <c r="A868" s="117">
        <v>16</v>
      </c>
      <c r="B868" s="370" t="s">
        <v>2237</v>
      </c>
      <c r="C868" s="119" t="s">
        <v>2218</v>
      </c>
      <c r="D868" s="120">
        <v>1500000</v>
      </c>
      <c r="E868" s="88" t="s">
        <v>20</v>
      </c>
      <c r="F868" s="329">
        <f t="shared" si="30"/>
        <v>1500000</v>
      </c>
      <c r="G868" s="206"/>
      <c r="H868" s="206"/>
      <c r="I868" s="85"/>
    </row>
    <row r="869" spans="1:9" s="83" customFormat="1" ht="15.6" x14ac:dyDescent="0.3">
      <c r="A869" s="117">
        <v>17</v>
      </c>
      <c r="B869" s="370" t="s">
        <v>2238</v>
      </c>
      <c r="C869" s="119" t="s">
        <v>490</v>
      </c>
      <c r="D869" s="120">
        <v>1500000</v>
      </c>
      <c r="E869" s="88" t="s">
        <v>20</v>
      </c>
      <c r="F869" s="329">
        <f t="shared" si="30"/>
        <v>1500000</v>
      </c>
      <c r="G869" s="206"/>
      <c r="H869" s="206"/>
      <c r="I869" s="85"/>
    </row>
    <row r="870" spans="1:9" s="83" customFormat="1" ht="31.2" x14ac:dyDescent="0.3">
      <c r="A870" s="117">
        <v>18</v>
      </c>
      <c r="B870" s="370" t="s">
        <v>2239</v>
      </c>
      <c r="C870" s="119" t="s">
        <v>2219</v>
      </c>
      <c r="D870" s="120">
        <v>3000000</v>
      </c>
      <c r="E870" s="88" t="s">
        <v>20</v>
      </c>
      <c r="F870" s="329">
        <f t="shared" si="30"/>
        <v>3000000</v>
      </c>
      <c r="G870" s="206"/>
      <c r="H870" s="206"/>
      <c r="I870" s="85"/>
    </row>
    <row r="871" spans="1:9" s="83" customFormat="1" ht="31.2" x14ac:dyDescent="0.3">
      <c r="A871" s="117">
        <v>19</v>
      </c>
      <c r="B871" s="370" t="s">
        <v>2240</v>
      </c>
      <c r="C871" s="119" t="s">
        <v>2220</v>
      </c>
      <c r="D871" s="120">
        <v>915000000</v>
      </c>
      <c r="E871" s="123">
        <v>19810000</v>
      </c>
      <c r="F871" s="329">
        <f t="shared" si="30"/>
        <v>915000000</v>
      </c>
      <c r="G871" s="206"/>
      <c r="H871" s="206"/>
      <c r="I871" s="85"/>
    </row>
    <row r="872" spans="1:9" s="83" customFormat="1" ht="15.6" x14ac:dyDescent="0.3">
      <c r="A872" s="117">
        <v>20</v>
      </c>
      <c r="B872" s="370" t="s">
        <v>2241</v>
      </c>
      <c r="C872" s="119" t="s">
        <v>2221</v>
      </c>
      <c r="D872" s="120">
        <v>1000000</v>
      </c>
      <c r="E872" s="88" t="s">
        <v>20</v>
      </c>
      <c r="F872" s="329">
        <f t="shared" si="30"/>
        <v>1000000</v>
      </c>
      <c r="G872" s="206"/>
      <c r="H872" s="206"/>
      <c r="I872" s="85"/>
    </row>
    <row r="873" spans="1:9" s="83" customFormat="1" ht="15.6" x14ac:dyDescent="0.3">
      <c r="A873" s="610" t="s">
        <v>2202</v>
      </c>
      <c r="B873" s="610"/>
      <c r="C873" s="610"/>
      <c r="D873" s="102">
        <v>1750000000</v>
      </c>
      <c r="E873" s="103">
        <v>22125000</v>
      </c>
      <c r="F873" s="330">
        <f>SUM(F853:F872)</f>
        <v>1293400000</v>
      </c>
      <c r="G873" s="148"/>
      <c r="H873" s="148"/>
      <c r="I873" s="85"/>
    </row>
    <row r="874" spans="1:9" s="83" customFormat="1" ht="15.6" x14ac:dyDescent="0.3">
      <c r="A874" s="280">
        <v>10</v>
      </c>
      <c r="B874" s="364" t="s">
        <v>1569</v>
      </c>
      <c r="C874" s="152"/>
      <c r="D874" s="110"/>
      <c r="E874" s="110"/>
      <c r="F874" s="334"/>
      <c r="G874" s="259"/>
      <c r="H874" s="259"/>
      <c r="I874" s="85"/>
    </row>
    <row r="875" spans="1:9" s="83" customFormat="1" ht="31.2" x14ac:dyDescent="0.3">
      <c r="A875" s="117">
        <v>1</v>
      </c>
      <c r="B875" s="370" t="s">
        <v>1590</v>
      </c>
      <c r="C875" s="119" t="s">
        <v>1571</v>
      </c>
      <c r="D875" s="120">
        <v>13147500</v>
      </c>
      <c r="E875" s="88" t="s">
        <v>20</v>
      </c>
      <c r="F875" s="329">
        <f t="shared" ref="F875:F895" si="31">D875</f>
        <v>13147500</v>
      </c>
      <c r="G875" s="206"/>
      <c r="H875" s="206"/>
      <c r="I875" s="85"/>
    </row>
    <row r="876" spans="1:9" s="83" customFormat="1" ht="15.6" x14ac:dyDescent="0.3">
      <c r="A876" s="117">
        <v>2</v>
      </c>
      <c r="B876" s="370" t="s">
        <v>1591</v>
      </c>
      <c r="C876" s="119" t="s">
        <v>1572</v>
      </c>
      <c r="D876" s="115" t="s">
        <v>20</v>
      </c>
      <c r="E876" s="88" t="s">
        <v>20</v>
      </c>
      <c r="F876" s="329" t="str">
        <f t="shared" si="31"/>
        <v>-</v>
      </c>
      <c r="G876" s="206"/>
      <c r="H876" s="206"/>
      <c r="I876" s="85"/>
    </row>
    <row r="877" spans="1:9" s="83" customFormat="1" ht="15.6" x14ac:dyDescent="0.3">
      <c r="A877" s="117">
        <v>3</v>
      </c>
      <c r="B877" s="370" t="s">
        <v>1592</v>
      </c>
      <c r="C877" s="119" t="s">
        <v>530</v>
      </c>
      <c r="D877" s="120">
        <v>5000000</v>
      </c>
      <c r="E877" s="123">
        <v>3807156</v>
      </c>
      <c r="F877" s="329">
        <f t="shared" si="31"/>
        <v>5000000</v>
      </c>
      <c r="G877" s="206"/>
      <c r="H877" s="206"/>
      <c r="I877" s="85"/>
    </row>
    <row r="878" spans="1:9" s="83" customFormat="1" ht="31.2" x14ac:dyDescent="0.3">
      <c r="A878" s="117">
        <v>4</v>
      </c>
      <c r="B878" s="370" t="s">
        <v>1593</v>
      </c>
      <c r="C878" s="119" t="s">
        <v>1573</v>
      </c>
      <c r="D878" s="120">
        <v>32000000</v>
      </c>
      <c r="E878" s="88" t="s">
        <v>20</v>
      </c>
      <c r="F878" s="329">
        <f t="shared" si="31"/>
        <v>32000000</v>
      </c>
      <c r="G878" s="206"/>
      <c r="H878" s="206"/>
      <c r="I878" s="85"/>
    </row>
    <row r="879" spans="1:9" s="83" customFormat="1" ht="46.8" x14ac:dyDescent="0.3">
      <c r="A879" s="117">
        <v>5</v>
      </c>
      <c r="B879" s="370" t="s">
        <v>1594</v>
      </c>
      <c r="C879" s="119" t="s">
        <v>1574</v>
      </c>
      <c r="D879" s="120">
        <v>1500000</v>
      </c>
      <c r="E879" s="88" t="s">
        <v>20</v>
      </c>
      <c r="F879" s="329">
        <f t="shared" si="31"/>
        <v>1500000</v>
      </c>
      <c r="G879" s="206"/>
      <c r="H879" s="206"/>
      <c r="I879" s="85"/>
    </row>
    <row r="880" spans="1:9" s="83" customFormat="1" ht="31.2" x14ac:dyDescent="0.3">
      <c r="A880" s="117">
        <v>6</v>
      </c>
      <c r="B880" s="370" t="s">
        <v>1595</v>
      </c>
      <c r="C880" s="119" t="s">
        <v>1575</v>
      </c>
      <c r="D880" s="120">
        <v>5000000</v>
      </c>
      <c r="E880" s="88" t="s">
        <v>20</v>
      </c>
      <c r="F880" s="329">
        <f t="shared" si="31"/>
        <v>5000000</v>
      </c>
      <c r="G880" s="206"/>
      <c r="H880" s="206"/>
      <c r="I880" s="85"/>
    </row>
    <row r="881" spans="1:9" s="83" customFormat="1" ht="78" x14ac:dyDescent="0.3">
      <c r="A881" s="117">
        <v>7</v>
      </c>
      <c r="B881" s="370" t="s">
        <v>1596</v>
      </c>
      <c r="C881" s="119" t="s">
        <v>1576</v>
      </c>
      <c r="D881" s="120">
        <v>2000000</v>
      </c>
      <c r="E881" s="88" t="s">
        <v>20</v>
      </c>
      <c r="F881" s="329">
        <f t="shared" si="31"/>
        <v>2000000</v>
      </c>
      <c r="G881" s="206"/>
      <c r="H881" s="206"/>
      <c r="I881" s="85"/>
    </row>
    <row r="882" spans="1:9" s="83" customFormat="1" ht="31.2" x14ac:dyDescent="0.3">
      <c r="A882" s="117">
        <v>8</v>
      </c>
      <c r="B882" s="370" t="s">
        <v>1597</v>
      </c>
      <c r="C882" s="119" t="s">
        <v>1577</v>
      </c>
      <c r="D882" s="120">
        <v>2000000</v>
      </c>
      <c r="E882" s="88" t="s">
        <v>20</v>
      </c>
      <c r="F882" s="329">
        <f t="shared" si="31"/>
        <v>2000000</v>
      </c>
      <c r="G882" s="206"/>
      <c r="H882" s="206"/>
      <c r="I882" s="85"/>
    </row>
    <row r="883" spans="1:9" s="83" customFormat="1" ht="31.2" x14ac:dyDescent="0.3">
      <c r="A883" s="117">
        <v>9</v>
      </c>
      <c r="B883" s="370" t="s">
        <v>1598</v>
      </c>
      <c r="C883" s="119" t="s">
        <v>1578</v>
      </c>
      <c r="D883" s="120">
        <v>1000000</v>
      </c>
      <c r="E883" s="88" t="s">
        <v>20</v>
      </c>
      <c r="F883" s="329">
        <f t="shared" si="31"/>
        <v>1000000</v>
      </c>
      <c r="G883" s="206"/>
      <c r="H883" s="206"/>
      <c r="I883" s="85"/>
    </row>
    <row r="884" spans="1:9" s="83" customFormat="1" ht="15.6" x14ac:dyDescent="0.3">
      <c r="A884" s="117">
        <v>10</v>
      </c>
      <c r="B884" s="370" t="s">
        <v>1599</v>
      </c>
      <c r="C884" s="119" t="s">
        <v>1579</v>
      </c>
      <c r="D884" s="120">
        <v>2200000</v>
      </c>
      <c r="E884" s="88" t="s">
        <v>20</v>
      </c>
      <c r="F884" s="329">
        <f t="shared" si="31"/>
        <v>2200000</v>
      </c>
      <c r="G884" s="206"/>
      <c r="H884" s="206"/>
      <c r="I884" s="85"/>
    </row>
    <row r="885" spans="1:9" s="83" customFormat="1" ht="15.6" x14ac:dyDescent="0.3">
      <c r="A885" s="117">
        <v>11</v>
      </c>
      <c r="B885" s="370" t="s">
        <v>1600</v>
      </c>
      <c r="C885" s="119" t="s">
        <v>1580</v>
      </c>
      <c r="D885" s="120">
        <v>500000</v>
      </c>
      <c r="E885" s="88" t="s">
        <v>20</v>
      </c>
      <c r="F885" s="329">
        <f t="shared" si="31"/>
        <v>500000</v>
      </c>
      <c r="G885" s="206"/>
      <c r="H885" s="206"/>
      <c r="I885" s="85"/>
    </row>
    <row r="886" spans="1:9" s="83" customFormat="1" ht="15.6" x14ac:dyDescent="0.3">
      <c r="A886" s="117">
        <v>12</v>
      </c>
      <c r="B886" s="370" t="s">
        <v>1609</v>
      </c>
      <c r="C886" s="119" t="s">
        <v>376</v>
      </c>
      <c r="D886" s="120">
        <v>200000</v>
      </c>
      <c r="E886" s="88" t="s">
        <v>20</v>
      </c>
      <c r="F886" s="329">
        <f t="shared" si="31"/>
        <v>200000</v>
      </c>
      <c r="G886" s="206"/>
      <c r="H886" s="206"/>
      <c r="I886" s="85"/>
    </row>
    <row r="887" spans="1:9" s="83" customFormat="1" ht="15.6" x14ac:dyDescent="0.3">
      <c r="A887" s="117">
        <v>13</v>
      </c>
      <c r="B887" s="370" t="s">
        <v>1610</v>
      </c>
      <c r="C887" s="119" t="s">
        <v>375</v>
      </c>
      <c r="D887" s="120">
        <v>1000000</v>
      </c>
      <c r="E887" s="88" t="s">
        <v>20</v>
      </c>
      <c r="F887" s="329">
        <f t="shared" si="31"/>
        <v>1000000</v>
      </c>
      <c r="G887" s="206"/>
      <c r="H887" s="206"/>
      <c r="I887" s="85"/>
    </row>
    <row r="888" spans="1:9" s="83" customFormat="1" ht="15.6" x14ac:dyDescent="0.3">
      <c r="A888" s="117">
        <v>14</v>
      </c>
      <c r="B888" s="370" t="s">
        <v>1611</v>
      </c>
      <c r="C888" s="119" t="s">
        <v>1581</v>
      </c>
      <c r="D888" s="120">
        <v>2500000</v>
      </c>
      <c r="E888" s="88" t="s">
        <v>20</v>
      </c>
      <c r="F888" s="329">
        <f t="shared" si="31"/>
        <v>2500000</v>
      </c>
      <c r="G888" s="206"/>
      <c r="H888" s="206"/>
      <c r="I888" s="85"/>
    </row>
    <row r="889" spans="1:9" s="83" customFormat="1" ht="15.6" x14ac:dyDescent="0.3">
      <c r="A889" s="117">
        <v>15</v>
      </c>
      <c r="B889" s="370" t="s">
        <v>1608</v>
      </c>
      <c r="C889" s="119" t="s">
        <v>1582</v>
      </c>
      <c r="D889" s="120">
        <v>1000000</v>
      </c>
      <c r="E889" s="88" t="s">
        <v>20</v>
      </c>
      <c r="F889" s="329">
        <f t="shared" si="31"/>
        <v>1000000</v>
      </c>
      <c r="G889" s="206"/>
      <c r="H889" s="206"/>
      <c r="I889" s="85"/>
    </row>
    <row r="890" spans="1:9" s="83" customFormat="1" ht="15.6" x14ac:dyDescent="0.3">
      <c r="A890" s="117">
        <v>16</v>
      </c>
      <c r="B890" s="370" t="s">
        <v>1607</v>
      </c>
      <c r="C890" s="119" t="s">
        <v>1583</v>
      </c>
      <c r="D890" s="120">
        <v>950000</v>
      </c>
      <c r="E890" s="88" t="s">
        <v>20</v>
      </c>
      <c r="F890" s="329">
        <f t="shared" si="31"/>
        <v>950000</v>
      </c>
      <c r="G890" s="206"/>
      <c r="H890" s="206"/>
      <c r="I890" s="85"/>
    </row>
    <row r="891" spans="1:9" s="83" customFormat="1" ht="15.6" x14ac:dyDescent="0.3">
      <c r="A891" s="117">
        <v>17</v>
      </c>
      <c r="B891" s="370" t="s">
        <v>1606</v>
      </c>
      <c r="C891" s="119" t="s">
        <v>1584</v>
      </c>
      <c r="D891" s="120">
        <v>250000</v>
      </c>
      <c r="E891" s="88" t="s">
        <v>20</v>
      </c>
      <c r="F891" s="329">
        <f t="shared" si="31"/>
        <v>250000</v>
      </c>
      <c r="G891" s="206"/>
      <c r="H891" s="206"/>
      <c r="I891" s="85"/>
    </row>
    <row r="892" spans="1:9" s="83" customFormat="1" ht="31.2" x14ac:dyDescent="0.3">
      <c r="A892" s="117">
        <v>18</v>
      </c>
      <c r="B892" s="370" t="s">
        <v>1605</v>
      </c>
      <c r="C892" s="119" t="s">
        <v>1585</v>
      </c>
      <c r="D892" s="120">
        <v>2000000</v>
      </c>
      <c r="E892" s="88" t="s">
        <v>20</v>
      </c>
      <c r="F892" s="329">
        <f t="shared" si="31"/>
        <v>2000000</v>
      </c>
      <c r="G892" s="206"/>
      <c r="H892" s="206"/>
      <c r="I892" s="85"/>
    </row>
    <row r="893" spans="1:9" s="83" customFormat="1" ht="23.25" customHeight="1" x14ac:dyDescent="0.3">
      <c r="A893" s="117">
        <v>19</v>
      </c>
      <c r="B893" s="370" t="s">
        <v>1604</v>
      </c>
      <c r="C893" s="119" t="s">
        <v>1586</v>
      </c>
      <c r="D893" s="120">
        <v>3000000</v>
      </c>
      <c r="E893" s="88" t="s">
        <v>20</v>
      </c>
      <c r="F893" s="329">
        <f t="shared" si="31"/>
        <v>3000000</v>
      </c>
      <c r="G893" s="206"/>
      <c r="H893" s="206"/>
      <c r="I893" s="85"/>
    </row>
    <row r="894" spans="1:9" s="83" customFormat="1" ht="78" x14ac:dyDescent="0.3">
      <c r="A894" s="117">
        <v>20</v>
      </c>
      <c r="B894" s="370" t="s">
        <v>1603</v>
      </c>
      <c r="C894" s="119" t="s">
        <v>1587</v>
      </c>
      <c r="D894" s="120">
        <v>3252500</v>
      </c>
      <c r="E894" s="88" t="s">
        <v>20</v>
      </c>
      <c r="F894" s="329">
        <f t="shared" si="31"/>
        <v>3252500</v>
      </c>
      <c r="G894" s="206"/>
      <c r="H894" s="206"/>
      <c r="I894" s="85"/>
    </row>
    <row r="895" spans="1:9" s="83" customFormat="1" ht="46.8" x14ac:dyDescent="0.3">
      <c r="A895" s="117">
        <v>21</v>
      </c>
      <c r="B895" s="370" t="s">
        <v>1602</v>
      </c>
      <c r="C895" s="119" t="s">
        <v>1588</v>
      </c>
      <c r="D895" s="120">
        <v>1500000</v>
      </c>
      <c r="E895" s="88" t="s">
        <v>20</v>
      </c>
      <c r="F895" s="329">
        <f t="shared" si="31"/>
        <v>1500000</v>
      </c>
      <c r="G895" s="206"/>
      <c r="H895" s="206"/>
      <c r="I895" s="85"/>
    </row>
    <row r="896" spans="1:9" s="83" customFormat="1" ht="15.6" x14ac:dyDescent="0.3">
      <c r="A896" s="117">
        <v>22</v>
      </c>
      <c r="B896" s="370" t="s">
        <v>1601</v>
      </c>
      <c r="C896" s="119" t="s">
        <v>1589</v>
      </c>
      <c r="D896" s="120">
        <v>500000000</v>
      </c>
      <c r="E896" s="123">
        <v>15000000</v>
      </c>
      <c r="F896" s="329">
        <v>300000000</v>
      </c>
      <c r="G896" s="206"/>
      <c r="H896" s="206"/>
      <c r="I896" s="85"/>
    </row>
    <row r="897" spans="1:9" s="83" customFormat="1" ht="15" customHeight="1" x14ac:dyDescent="0.3">
      <c r="A897" s="607" t="s">
        <v>1570</v>
      </c>
      <c r="B897" s="607"/>
      <c r="C897" s="607"/>
      <c r="D897" s="102">
        <v>580000000</v>
      </c>
      <c r="E897" s="103">
        <v>18807156</v>
      </c>
      <c r="F897" s="330">
        <f>SUM(F875:F896)</f>
        <v>380000000</v>
      </c>
      <c r="G897" s="148"/>
      <c r="H897" s="148"/>
      <c r="I897" s="85"/>
    </row>
    <row r="898" spans="1:9" s="83" customFormat="1" ht="15.6" x14ac:dyDescent="0.3">
      <c r="A898" s="108">
        <v>11</v>
      </c>
      <c r="B898" s="364" t="s">
        <v>1479</v>
      </c>
      <c r="C898" s="153"/>
      <c r="F898" s="328"/>
      <c r="G898" s="255"/>
      <c r="H898" s="255"/>
      <c r="I898" s="85"/>
    </row>
    <row r="899" spans="1:9" s="83" customFormat="1" ht="31.2" x14ac:dyDescent="0.3">
      <c r="A899" s="94">
        <v>1</v>
      </c>
      <c r="B899" s="369" t="s">
        <v>1526</v>
      </c>
      <c r="C899" s="96" t="s">
        <v>1483</v>
      </c>
      <c r="D899" s="11">
        <v>1000000</v>
      </c>
      <c r="E899" s="88" t="s">
        <v>20</v>
      </c>
      <c r="F899" s="329">
        <v>0</v>
      </c>
      <c r="G899" s="206"/>
      <c r="H899" s="206"/>
      <c r="I899" s="85"/>
    </row>
    <row r="900" spans="1:9" s="83" customFormat="1" ht="31.2" x14ac:dyDescent="0.3">
      <c r="A900" s="94">
        <v>2</v>
      </c>
      <c r="B900" s="369" t="s">
        <v>1525</v>
      </c>
      <c r="C900" s="96" t="s">
        <v>1484</v>
      </c>
      <c r="D900" s="11">
        <v>1000000</v>
      </c>
      <c r="E900" s="88" t="s">
        <v>20</v>
      </c>
      <c r="F900" s="329">
        <v>0</v>
      </c>
      <c r="G900" s="206"/>
      <c r="H900" s="206"/>
      <c r="I900" s="85"/>
    </row>
    <row r="901" spans="1:9" s="83" customFormat="1" ht="15.6" x14ac:dyDescent="0.3">
      <c r="A901" s="94">
        <v>3</v>
      </c>
      <c r="B901" s="369" t="s">
        <v>1524</v>
      </c>
      <c r="C901" s="96" t="s">
        <v>1485</v>
      </c>
      <c r="D901" s="11">
        <v>500000</v>
      </c>
      <c r="E901" s="88" t="s">
        <v>20</v>
      </c>
      <c r="F901" s="329">
        <v>0</v>
      </c>
      <c r="G901" s="206"/>
      <c r="H901" s="206"/>
      <c r="I901" s="85"/>
    </row>
    <row r="902" spans="1:9" s="83" customFormat="1" ht="15.6" x14ac:dyDescent="0.3">
      <c r="A902" s="94">
        <v>4</v>
      </c>
      <c r="B902" s="369" t="s">
        <v>1523</v>
      </c>
      <c r="C902" s="96" t="s">
        <v>900</v>
      </c>
      <c r="D902" s="11">
        <v>500000</v>
      </c>
      <c r="E902" s="88" t="s">
        <v>20</v>
      </c>
      <c r="F902" s="329">
        <v>0</v>
      </c>
      <c r="G902" s="206"/>
      <c r="H902" s="206"/>
      <c r="I902" s="85"/>
    </row>
    <row r="903" spans="1:9" s="83" customFormat="1" ht="15.6" x14ac:dyDescent="0.3">
      <c r="A903" s="94">
        <v>5</v>
      </c>
      <c r="B903" s="369" t="s">
        <v>1522</v>
      </c>
      <c r="C903" s="96" t="s">
        <v>1486</v>
      </c>
      <c r="D903" s="11">
        <v>1000000</v>
      </c>
      <c r="E903" s="88" t="s">
        <v>20</v>
      </c>
      <c r="F903" s="329">
        <v>0</v>
      </c>
      <c r="G903" s="206"/>
      <c r="H903" s="206"/>
      <c r="I903" s="85"/>
    </row>
    <row r="904" spans="1:9" s="83" customFormat="1" ht="15.6" x14ac:dyDescent="0.3">
      <c r="A904" s="94">
        <v>6</v>
      </c>
      <c r="B904" s="369" t="s">
        <v>1521</v>
      </c>
      <c r="C904" s="96" t="s">
        <v>1487</v>
      </c>
      <c r="D904" s="11">
        <v>750000</v>
      </c>
      <c r="E904" s="88" t="s">
        <v>20</v>
      </c>
      <c r="F904" s="329">
        <v>0</v>
      </c>
      <c r="G904" s="206"/>
      <c r="H904" s="206"/>
      <c r="I904" s="85"/>
    </row>
    <row r="905" spans="1:9" s="83" customFormat="1" ht="15.6" x14ac:dyDescent="0.3">
      <c r="A905" s="94">
        <v>7</v>
      </c>
      <c r="B905" s="369" t="s">
        <v>1520</v>
      </c>
      <c r="C905" s="96" t="s">
        <v>1488</v>
      </c>
      <c r="D905" s="11">
        <v>750000</v>
      </c>
      <c r="E905" s="88" t="s">
        <v>20</v>
      </c>
      <c r="F905" s="329">
        <v>0</v>
      </c>
      <c r="G905" s="206"/>
      <c r="H905" s="206"/>
      <c r="I905" s="85"/>
    </row>
    <row r="906" spans="1:9" s="83" customFormat="1" ht="15.6" x14ac:dyDescent="0.3">
      <c r="A906" s="94">
        <v>8</v>
      </c>
      <c r="B906" s="369" t="s">
        <v>1519</v>
      </c>
      <c r="C906" s="96" t="s">
        <v>363</v>
      </c>
      <c r="D906" s="11">
        <v>2000000</v>
      </c>
      <c r="E906" s="88" t="s">
        <v>20</v>
      </c>
      <c r="F906" s="329">
        <v>0</v>
      </c>
      <c r="G906" s="206"/>
      <c r="H906" s="206"/>
      <c r="I906" s="85"/>
    </row>
    <row r="907" spans="1:9" s="83" customFormat="1" ht="15.6" x14ac:dyDescent="0.3">
      <c r="A907" s="94">
        <v>9</v>
      </c>
      <c r="B907" s="369" t="s">
        <v>1517</v>
      </c>
      <c r="C907" s="96" t="s">
        <v>1489</v>
      </c>
      <c r="D907" s="11">
        <v>10000000</v>
      </c>
      <c r="E907" s="101">
        <v>284000</v>
      </c>
      <c r="F907" s="329">
        <v>5000000</v>
      </c>
      <c r="G907" s="206"/>
      <c r="H907" s="206"/>
      <c r="I907" s="85"/>
    </row>
    <row r="908" spans="1:9" s="83" customFormat="1" ht="31.2" x14ac:dyDescent="0.3">
      <c r="A908" s="94">
        <v>10</v>
      </c>
      <c r="B908" s="369" t="s">
        <v>1516</v>
      </c>
      <c r="C908" s="96" t="s">
        <v>1490</v>
      </c>
      <c r="D908" s="11">
        <v>5000000</v>
      </c>
      <c r="E908" s="101">
        <v>900000</v>
      </c>
      <c r="F908" s="329">
        <f>D908</f>
        <v>5000000</v>
      </c>
      <c r="G908" s="206"/>
      <c r="H908" s="206"/>
      <c r="I908" s="85"/>
    </row>
    <row r="909" spans="1:9" s="83" customFormat="1" ht="15.6" x14ac:dyDescent="0.3">
      <c r="A909" s="94">
        <v>11</v>
      </c>
      <c r="B909" s="369" t="s">
        <v>1518</v>
      </c>
      <c r="C909" s="96" t="s">
        <v>1491</v>
      </c>
      <c r="D909" s="11">
        <v>40000000</v>
      </c>
      <c r="E909" s="101">
        <v>980000</v>
      </c>
      <c r="F909" s="329">
        <v>20000000</v>
      </c>
      <c r="G909" s="206"/>
      <c r="H909" s="206"/>
      <c r="I909" s="85"/>
    </row>
    <row r="910" spans="1:9" s="83" customFormat="1" ht="15.6" x14ac:dyDescent="0.3">
      <c r="A910" s="94">
        <v>12</v>
      </c>
      <c r="B910" s="369" t="s">
        <v>1515</v>
      </c>
      <c r="C910" s="96" t="s">
        <v>1492</v>
      </c>
      <c r="D910" s="115">
        <v>0</v>
      </c>
      <c r="E910" s="88" t="s">
        <v>20</v>
      </c>
      <c r="F910" s="329">
        <f t="shared" ref="F910:F915" si="32">D910</f>
        <v>0</v>
      </c>
      <c r="G910" s="206"/>
      <c r="H910" s="206"/>
      <c r="I910" s="85"/>
    </row>
    <row r="911" spans="1:9" s="83" customFormat="1" ht="31.2" x14ac:dyDescent="0.3">
      <c r="A911" s="94">
        <v>13</v>
      </c>
      <c r="B911" s="369" t="s">
        <v>1514</v>
      </c>
      <c r="C911" s="96" t="s">
        <v>1493</v>
      </c>
      <c r="D911" s="11">
        <v>6000000</v>
      </c>
      <c r="E911" s="88" t="s">
        <v>20</v>
      </c>
      <c r="F911" s="329">
        <f t="shared" si="32"/>
        <v>6000000</v>
      </c>
      <c r="G911" s="206"/>
      <c r="H911" s="206"/>
      <c r="I911" s="85"/>
    </row>
    <row r="912" spans="1:9" s="83" customFormat="1" ht="31.2" x14ac:dyDescent="0.3">
      <c r="A912" s="94">
        <v>14</v>
      </c>
      <c r="B912" s="369" t="s">
        <v>1513</v>
      </c>
      <c r="C912" s="96" t="s">
        <v>1494</v>
      </c>
      <c r="D912" s="11">
        <v>12000000</v>
      </c>
      <c r="E912" s="101">
        <v>2394000</v>
      </c>
      <c r="F912" s="329">
        <f t="shared" si="32"/>
        <v>12000000</v>
      </c>
      <c r="G912" s="206"/>
      <c r="H912" s="206"/>
      <c r="I912" s="85"/>
    </row>
    <row r="913" spans="1:9" s="83" customFormat="1" ht="15.6" x14ac:dyDescent="0.3">
      <c r="A913" s="94">
        <v>15</v>
      </c>
      <c r="B913" s="369" t="s">
        <v>1512</v>
      </c>
      <c r="C913" s="96" t="s">
        <v>1495</v>
      </c>
      <c r="D913" s="11">
        <v>15000000</v>
      </c>
      <c r="E913" s="88" t="s">
        <v>20</v>
      </c>
      <c r="F913" s="329">
        <f t="shared" si="32"/>
        <v>15000000</v>
      </c>
      <c r="G913" s="206"/>
      <c r="H913" s="206"/>
      <c r="I913" s="85"/>
    </row>
    <row r="914" spans="1:9" s="83" customFormat="1" ht="15.6" x14ac:dyDescent="0.3">
      <c r="A914" s="94">
        <v>16</v>
      </c>
      <c r="B914" s="369" t="s">
        <v>1511</v>
      </c>
      <c r="C914" s="96" t="s">
        <v>1496</v>
      </c>
      <c r="D914" s="11">
        <v>50000000</v>
      </c>
      <c r="E914" s="88" t="s">
        <v>20</v>
      </c>
      <c r="F914" s="329">
        <f t="shared" si="32"/>
        <v>50000000</v>
      </c>
      <c r="G914" s="206"/>
      <c r="H914" s="206"/>
      <c r="I914" s="85"/>
    </row>
    <row r="915" spans="1:9" s="83" customFormat="1" ht="15.6" x14ac:dyDescent="0.3">
      <c r="A915" s="94">
        <v>17</v>
      </c>
      <c r="B915" s="369" t="s">
        <v>1510</v>
      </c>
      <c r="C915" s="96" t="s">
        <v>1497</v>
      </c>
      <c r="D915" s="11">
        <v>500000000</v>
      </c>
      <c r="E915" s="88" t="s">
        <v>20</v>
      </c>
      <c r="F915" s="329">
        <f t="shared" si="32"/>
        <v>500000000</v>
      </c>
      <c r="G915" s="206"/>
      <c r="H915" s="206"/>
      <c r="I915" s="85"/>
    </row>
    <row r="916" spans="1:9" s="83" customFormat="1" ht="46.8" x14ac:dyDescent="0.3">
      <c r="A916" s="94">
        <v>18</v>
      </c>
      <c r="B916" s="369" t="s">
        <v>1509</v>
      </c>
      <c r="C916" s="96" t="s">
        <v>1498</v>
      </c>
      <c r="D916" s="11">
        <v>500000</v>
      </c>
      <c r="E916" s="88" t="s">
        <v>20</v>
      </c>
      <c r="F916" s="329">
        <v>0</v>
      </c>
      <c r="G916" s="206"/>
      <c r="H916" s="206"/>
      <c r="I916" s="85"/>
    </row>
    <row r="917" spans="1:9" s="83" customFormat="1" ht="31.2" x14ac:dyDescent="0.3">
      <c r="A917" s="94">
        <v>19</v>
      </c>
      <c r="B917" s="369" t="s">
        <v>1508</v>
      </c>
      <c r="C917" s="96" t="s">
        <v>1499</v>
      </c>
      <c r="D917" s="11">
        <v>700000</v>
      </c>
      <c r="E917" s="88" t="s">
        <v>20</v>
      </c>
      <c r="F917" s="329">
        <v>0</v>
      </c>
      <c r="G917" s="206"/>
      <c r="H917" s="206"/>
      <c r="I917" s="85"/>
    </row>
    <row r="918" spans="1:9" s="83" customFormat="1" ht="15.6" x14ac:dyDescent="0.3">
      <c r="A918" s="94">
        <v>20</v>
      </c>
      <c r="B918" s="369" t="s">
        <v>1507</v>
      </c>
      <c r="C918" s="96" t="s">
        <v>1500</v>
      </c>
      <c r="D918" s="11">
        <v>200000</v>
      </c>
      <c r="E918" s="88" t="s">
        <v>20</v>
      </c>
      <c r="F918" s="329">
        <v>0</v>
      </c>
      <c r="G918" s="206"/>
      <c r="H918" s="206"/>
      <c r="I918" s="85"/>
    </row>
    <row r="919" spans="1:9" s="83" customFormat="1" ht="15.6" x14ac:dyDescent="0.3">
      <c r="A919" s="94">
        <v>21</v>
      </c>
      <c r="B919" s="369" t="s">
        <v>1506</v>
      </c>
      <c r="C919" s="96" t="s">
        <v>1501</v>
      </c>
      <c r="D919" s="11">
        <v>100000</v>
      </c>
      <c r="E919" s="88" t="s">
        <v>20</v>
      </c>
      <c r="F919" s="329">
        <v>0</v>
      </c>
      <c r="G919" s="206"/>
      <c r="H919" s="206"/>
      <c r="I919" s="85"/>
    </row>
    <row r="920" spans="1:9" s="83" customFormat="1" ht="15.6" x14ac:dyDescent="0.3">
      <c r="A920" s="94">
        <v>22</v>
      </c>
      <c r="B920" s="369" t="s">
        <v>1505</v>
      </c>
      <c r="C920" s="96" t="s">
        <v>375</v>
      </c>
      <c r="D920" s="11">
        <v>600000</v>
      </c>
      <c r="E920" s="88" t="s">
        <v>20</v>
      </c>
      <c r="F920" s="329">
        <v>0</v>
      </c>
      <c r="G920" s="206"/>
      <c r="H920" s="206"/>
      <c r="I920" s="85"/>
    </row>
    <row r="921" spans="1:9" s="83" customFormat="1" ht="15.6" x14ac:dyDescent="0.3">
      <c r="A921" s="94">
        <v>23</v>
      </c>
      <c r="B921" s="369" t="s">
        <v>1504</v>
      </c>
      <c r="C921" s="96" t="s">
        <v>377</v>
      </c>
      <c r="D921" s="11">
        <v>300000</v>
      </c>
      <c r="E921" s="88" t="s">
        <v>20</v>
      </c>
      <c r="F921" s="329">
        <v>0</v>
      </c>
      <c r="G921" s="206"/>
      <c r="H921" s="206"/>
      <c r="I921" s="85"/>
    </row>
    <row r="922" spans="1:9" s="83" customFormat="1" ht="15.6" x14ac:dyDescent="0.3">
      <c r="A922" s="94">
        <v>24</v>
      </c>
      <c r="B922" s="369" t="s">
        <v>1503</v>
      </c>
      <c r="C922" s="96" t="s">
        <v>1502</v>
      </c>
      <c r="D922" s="11">
        <v>100000</v>
      </c>
      <c r="E922" s="88" t="s">
        <v>20</v>
      </c>
      <c r="F922" s="329">
        <v>0</v>
      </c>
      <c r="G922" s="206"/>
      <c r="H922" s="206"/>
      <c r="I922" s="85"/>
    </row>
    <row r="923" spans="1:9" s="83" customFormat="1" ht="15" customHeight="1" x14ac:dyDescent="0.3">
      <c r="A923" s="608" t="s">
        <v>1482</v>
      </c>
      <c r="B923" s="608"/>
      <c r="C923" s="608"/>
      <c r="D923" s="113">
        <v>648000000</v>
      </c>
      <c r="E923" s="130">
        <v>4558000</v>
      </c>
      <c r="F923" s="330">
        <f>SUM(F899:F922)</f>
        <v>613000000</v>
      </c>
      <c r="G923" s="148"/>
      <c r="H923" s="148"/>
      <c r="I923" s="85"/>
    </row>
    <row r="924" spans="1:9" s="83" customFormat="1" ht="15" customHeight="1" x14ac:dyDescent="0.3">
      <c r="A924" s="281">
        <v>12</v>
      </c>
      <c r="B924" s="363" t="s">
        <v>2545</v>
      </c>
      <c r="C924" s="154"/>
      <c r="D924" s="126"/>
      <c r="E924" s="126"/>
      <c r="F924" s="348"/>
      <c r="G924" s="268"/>
      <c r="H924" s="268"/>
      <c r="I924" s="171"/>
    </row>
    <row r="925" spans="1:9" s="83" customFormat="1" ht="15" customHeight="1" x14ac:dyDescent="0.3">
      <c r="A925" s="94">
        <v>1</v>
      </c>
      <c r="B925" s="369" t="s">
        <v>2546</v>
      </c>
      <c r="C925" s="96" t="s">
        <v>2547</v>
      </c>
      <c r="D925" s="11">
        <v>600000000</v>
      </c>
      <c r="E925" s="88" t="s">
        <v>20</v>
      </c>
      <c r="F925" s="336">
        <v>250000000</v>
      </c>
      <c r="G925" s="101"/>
      <c r="H925" s="101"/>
      <c r="I925" s="171"/>
    </row>
    <row r="926" spans="1:9" s="83" customFormat="1" ht="15" customHeight="1" x14ac:dyDescent="0.3">
      <c r="A926" s="608" t="s">
        <v>2548</v>
      </c>
      <c r="B926" s="608"/>
      <c r="C926" s="608"/>
      <c r="D926" s="113">
        <v>600000000</v>
      </c>
      <c r="E926" s="98">
        <f>SUM(E925)</f>
        <v>0</v>
      </c>
      <c r="F926" s="339">
        <f>SUM(F925)</f>
        <v>250000000</v>
      </c>
      <c r="G926" s="168"/>
      <c r="H926" s="168"/>
      <c r="I926" s="171"/>
    </row>
    <row r="927" spans="1:9" s="83" customFormat="1" ht="15.6" x14ac:dyDescent="0.3">
      <c r="A927" s="136">
        <v>13</v>
      </c>
      <c r="B927" s="364" t="s">
        <v>1753</v>
      </c>
      <c r="C927" s="154"/>
      <c r="D927" s="126"/>
      <c r="E927" s="126"/>
      <c r="F927" s="334"/>
      <c r="G927" s="259"/>
      <c r="H927" s="259"/>
      <c r="I927" s="85"/>
    </row>
    <row r="928" spans="1:9" s="83" customFormat="1" ht="15.6" x14ac:dyDescent="0.3">
      <c r="A928" s="117">
        <v>1</v>
      </c>
      <c r="B928" s="370" t="s">
        <v>1767</v>
      </c>
      <c r="C928" s="119" t="s">
        <v>1756</v>
      </c>
      <c r="D928" s="120">
        <v>10000000</v>
      </c>
      <c r="E928" s="88" t="s">
        <v>20</v>
      </c>
      <c r="F928" s="329">
        <v>3000000</v>
      </c>
      <c r="G928" s="206"/>
      <c r="H928" s="206"/>
      <c r="I928" s="85"/>
    </row>
    <row r="929" spans="1:9" s="83" customFormat="1" ht="15.6" x14ac:dyDescent="0.3">
      <c r="A929" s="117">
        <v>2</v>
      </c>
      <c r="B929" s="370" t="s">
        <v>1768</v>
      </c>
      <c r="C929" s="119" t="s">
        <v>1757</v>
      </c>
      <c r="D929" s="120">
        <v>3000000</v>
      </c>
      <c r="E929" s="88" t="s">
        <v>20</v>
      </c>
      <c r="F929" s="329">
        <f>D929</f>
        <v>3000000</v>
      </c>
      <c r="G929" s="206"/>
      <c r="H929" s="206"/>
      <c r="I929" s="85"/>
    </row>
    <row r="930" spans="1:9" s="83" customFormat="1" ht="15.6" x14ac:dyDescent="0.3">
      <c r="A930" s="117">
        <v>3</v>
      </c>
      <c r="B930" s="370" t="s">
        <v>1769</v>
      </c>
      <c r="C930" s="119" t="s">
        <v>1758</v>
      </c>
      <c r="D930" s="120">
        <v>3000000</v>
      </c>
      <c r="E930" s="123">
        <v>1936000</v>
      </c>
      <c r="F930" s="329">
        <f>D930</f>
        <v>3000000</v>
      </c>
      <c r="G930" s="206"/>
      <c r="H930" s="206"/>
      <c r="I930" s="85"/>
    </row>
    <row r="931" spans="1:9" s="83" customFormat="1" ht="15.6" x14ac:dyDescent="0.3">
      <c r="A931" s="117">
        <v>4</v>
      </c>
      <c r="B931" s="370" t="s">
        <v>1770</v>
      </c>
      <c r="C931" s="119" t="s">
        <v>1759</v>
      </c>
      <c r="D931" s="120">
        <v>55000000</v>
      </c>
      <c r="E931" s="123">
        <v>51578889.890000001</v>
      </c>
      <c r="F931" s="329">
        <f>D931</f>
        <v>55000000</v>
      </c>
      <c r="G931" s="206"/>
      <c r="H931" s="206"/>
      <c r="I931" s="85"/>
    </row>
    <row r="932" spans="1:9" s="83" customFormat="1" ht="31.2" x14ac:dyDescent="0.3">
      <c r="A932" s="117">
        <v>5</v>
      </c>
      <c r="B932" s="370" t="s">
        <v>1771</v>
      </c>
      <c r="C932" s="119" t="s">
        <v>1760</v>
      </c>
      <c r="D932" s="120">
        <v>1000000</v>
      </c>
      <c r="E932" s="123">
        <v>823000</v>
      </c>
      <c r="F932" s="329">
        <f>D932</f>
        <v>1000000</v>
      </c>
      <c r="G932" s="206"/>
      <c r="H932" s="206"/>
      <c r="I932" s="85"/>
    </row>
    <row r="933" spans="1:9" s="83" customFormat="1" ht="15.6" x14ac:dyDescent="0.3">
      <c r="A933" s="117">
        <v>6</v>
      </c>
      <c r="B933" s="370" t="s">
        <v>1772</v>
      </c>
      <c r="C933" s="119" t="s">
        <v>1761</v>
      </c>
      <c r="D933" s="120">
        <v>3000000</v>
      </c>
      <c r="E933" s="123">
        <v>970000</v>
      </c>
      <c r="F933" s="329">
        <f>D933</f>
        <v>3000000</v>
      </c>
      <c r="G933" s="206"/>
      <c r="H933" s="206"/>
      <c r="I933" s="85"/>
    </row>
    <row r="934" spans="1:9" s="83" customFormat="1" ht="15" customHeight="1" x14ac:dyDescent="0.3">
      <c r="A934" s="607" t="s">
        <v>1755</v>
      </c>
      <c r="B934" s="607"/>
      <c r="C934" s="607"/>
      <c r="D934" s="102">
        <v>75000000</v>
      </c>
      <c r="E934" s="103">
        <v>55307889.890000001</v>
      </c>
      <c r="F934" s="330">
        <f>SUM(F928:F933)</f>
        <v>68000000</v>
      </c>
      <c r="G934" s="148"/>
      <c r="H934" s="148"/>
      <c r="I934" s="85"/>
    </row>
    <row r="935" spans="1:9" s="83" customFormat="1" ht="15" customHeight="1" x14ac:dyDescent="0.3">
      <c r="A935" s="607" t="s">
        <v>3428</v>
      </c>
      <c r="B935" s="607"/>
      <c r="C935" s="607"/>
      <c r="D935" s="98">
        <f>D934+D926+D923+D897+D873+D851+D838+D828+D824+D821+D807+D796+D768</f>
        <v>29812261784.889999</v>
      </c>
      <c r="E935" s="98">
        <f>E934+E926+E923+E897+E873+E851+E838+E828+E824+E821+E807+E796+E768</f>
        <v>4983776042.54</v>
      </c>
      <c r="F935" s="330">
        <f>F934+F926+F923+F897+F873+F851+F838+F828+F824+F821+F807+F796+F768</f>
        <v>25213161784.889999</v>
      </c>
      <c r="G935" s="148"/>
      <c r="H935" s="148"/>
      <c r="I935" s="171"/>
    </row>
    <row r="936" spans="1:9" s="83" customFormat="1" ht="15" customHeight="1" x14ac:dyDescent="0.3">
      <c r="A936" s="680" t="s">
        <v>3429</v>
      </c>
      <c r="B936" s="680"/>
      <c r="C936" s="680"/>
      <c r="D936" s="680"/>
      <c r="E936" s="680"/>
      <c r="F936" s="704"/>
      <c r="G936" s="286"/>
      <c r="H936" s="286"/>
      <c r="I936" s="171"/>
    </row>
    <row r="937" spans="1:9" s="83" customFormat="1" ht="15.6" x14ac:dyDescent="0.3">
      <c r="A937" s="136">
        <v>1</v>
      </c>
      <c r="B937" s="364" t="s">
        <v>1007</v>
      </c>
      <c r="C937" s="154"/>
      <c r="D937" s="126"/>
      <c r="E937" s="126"/>
      <c r="F937" s="334"/>
      <c r="G937" s="259"/>
      <c r="H937" s="259"/>
      <c r="I937" s="85"/>
    </row>
    <row r="938" spans="1:9" s="83" customFormat="1" ht="15.6" x14ac:dyDescent="0.3">
      <c r="A938" s="117">
        <v>1</v>
      </c>
      <c r="B938" s="370" t="s">
        <v>1078</v>
      </c>
      <c r="C938" s="119" t="s">
        <v>1013</v>
      </c>
      <c r="D938" s="115" t="s">
        <v>20</v>
      </c>
      <c r="E938" s="88" t="s">
        <v>20</v>
      </c>
      <c r="F938" s="329" t="s">
        <v>20</v>
      </c>
      <c r="G938" s="206"/>
      <c r="H938" s="206"/>
      <c r="I938" s="85"/>
    </row>
    <row r="939" spans="1:9" s="83" customFormat="1" ht="31.2" x14ac:dyDescent="0.3">
      <c r="A939" s="117">
        <v>2</v>
      </c>
      <c r="B939" s="370" t="s">
        <v>1077</v>
      </c>
      <c r="C939" s="119" t="s">
        <v>1014</v>
      </c>
      <c r="D939" s="120">
        <v>800000</v>
      </c>
      <c r="E939" s="88" t="s">
        <v>20</v>
      </c>
      <c r="F939" s="329">
        <f>D939</f>
        <v>800000</v>
      </c>
      <c r="G939" s="206"/>
      <c r="H939" s="206"/>
      <c r="I939" s="85"/>
    </row>
    <row r="940" spans="1:9" s="83" customFormat="1" ht="62.4" x14ac:dyDescent="0.3">
      <c r="A940" s="117">
        <v>3</v>
      </c>
      <c r="B940" s="370" t="s">
        <v>1076</v>
      </c>
      <c r="C940" s="119" t="s">
        <v>1015</v>
      </c>
      <c r="D940" s="120">
        <v>35000000</v>
      </c>
      <c r="E940" s="123">
        <v>1911100</v>
      </c>
      <c r="F940" s="329">
        <v>15000000</v>
      </c>
      <c r="G940" s="206"/>
      <c r="H940" s="206"/>
      <c r="I940" s="85"/>
    </row>
    <row r="941" spans="1:9" s="83" customFormat="1" ht="31.2" x14ac:dyDescent="0.3">
      <c r="A941" s="117">
        <v>4</v>
      </c>
      <c r="B941" s="370" t="s">
        <v>1075</v>
      </c>
      <c r="C941" s="119" t="s">
        <v>1016</v>
      </c>
      <c r="D941" s="120">
        <v>50000000</v>
      </c>
      <c r="E941" s="123">
        <v>990000</v>
      </c>
      <c r="F941" s="329">
        <v>20000000</v>
      </c>
      <c r="G941" s="206"/>
      <c r="H941" s="206"/>
      <c r="I941" s="85"/>
    </row>
    <row r="942" spans="1:9" s="83" customFormat="1" ht="31.2" x14ac:dyDescent="0.3">
      <c r="A942" s="117">
        <v>5</v>
      </c>
      <c r="B942" s="370" t="s">
        <v>1074</v>
      </c>
      <c r="C942" s="119" t="s">
        <v>1017</v>
      </c>
      <c r="D942" s="120">
        <v>2000000</v>
      </c>
      <c r="E942" s="88" t="s">
        <v>20</v>
      </c>
      <c r="F942" s="329">
        <v>0</v>
      </c>
      <c r="G942" s="206"/>
      <c r="H942" s="206"/>
      <c r="I942" s="85"/>
    </row>
    <row r="943" spans="1:9" s="83" customFormat="1" ht="31.2" x14ac:dyDescent="0.3">
      <c r="A943" s="117">
        <v>6</v>
      </c>
      <c r="B943" s="370" t="s">
        <v>1073</v>
      </c>
      <c r="C943" s="119" t="s">
        <v>1018</v>
      </c>
      <c r="D943" s="120">
        <v>6000000</v>
      </c>
      <c r="E943" s="123">
        <v>905000</v>
      </c>
      <c r="F943" s="329">
        <v>3000000</v>
      </c>
      <c r="G943" s="206"/>
      <c r="H943" s="206"/>
      <c r="I943" s="85"/>
    </row>
    <row r="944" spans="1:9" s="83" customFormat="1" ht="31.2" x14ac:dyDescent="0.3">
      <c r="A944" s="117">
        <v>7</v>
      </c>
      <c r="B944" s="370" t="s">
        <v>1072</v>
      </c>
      <c r="C944" s="119" t="s">
        <v>1019</v>
      </c>
      <c r="D944" s="120">
        <v>4000000</v>
      </c>
      <c r="E944" s="123">
        <v>786171.43</v>
      </c>
      <c r="F944" s="329">
        <v>2000000</v>
      </c>
      <c r="G944" s="206"/>
      <c r="H944" s="206"/>
      <c r="I944" s="85"/>
    </row>
    <row r="945" spans="1:9" s="83" customFormat="1" ht="31.2" x14ac:dyDescent="0.3">
      <c r="A945" s="117">
        <v>8</v>
      </c>
      <c r="B945" s="370" t="s">
        <v>1071</v>
      </c>
      <c r="C945" s="119" t="s">
        <v>1020</v>
      </c>
      <c r="D945" s="120">
        <v>2000000</v>
      </c>
      <c r="E945" s="123">
        <v>990000</v>
      </c>
      <c r="F945" s="329">
        <f>D945</f>
        <v>2000000</v>
      </c>
      <c r="G945" s="206"/>
      <c r="H945" s="206"/>
      <c r="I945" s="85"/>
    </row>
    <row r="946" spans="1:9" s="83" customFormat="1" ht="31.2" x14ac:dyDescent="0.3">
      <c r="A946" s="117">
        <v>9</v>
      </c>
      <c r="B946" s="370" t="s">
        <v>1070</v>
      </c>
      <c r="C946" s="119" t="s">
        <v>1021</v>
      </c>
      <c r="D946" s="120">
        <v>4000000</v>
      </c>
      <c r="E946" s="88" t="s">
        <v>20</v>
      </c>
      <c r="F946" s="329">
        <v>0</v>
      </c>
      <c r="G946" s="206"/>
      <c r="H946" s="206"/>
      <c r="I946" s="85"/>
    </row>
    <row r="947" spans="1:9" s="83" customFormat="1" ht="15.6" x14ac:dyDescent="0.3">
      <c r="A947" s="117">
        <v>10</v>
      </c>
      <c r="B947" s="370" t="s">
        <v>1069</v>
      </c>
      <c r="C947" s="119" t="s">
        <v>1022</v>
      </c>
      <c r="D947" s="115" t="s">
        <v>20</v>
      </c>
      <c r="E947" s="88" t="s">
        <v>20</v>
      </c>
      <c r="F947" s="329" t="str">
        <f>D947</f>
        <v>-</v>
      </c>
      <c r="G947" s="206"/>
      <c r="H947" s="206"/>
      <c r="I947" s="85"/>
    </row>
    <row r="948" spans="1:9" s="83" customFormat="1" ht="31.2" x14ac:dyDescent="0.3">
      <c r="A948" s="117">
        <v>11</v>
      </c>
      <c r="B948" s="370" t="s">
        <v>1068</v>
      </c>
      <c r="C948" s="119" t="s">
        <v>1023</v>
      </c>
      <c r="D948" s="115" t="s">
        <v>20</v>
      </c>
      <c r="E948" s="88" t="s">
        <v>20</v>
      </c>
      <c r="F948" s="329" t="str">
        <f>D948</f>
        <v>-</v>
      </c>
      <c r="G948" s="206"/>
      <c r="H948" s="206"/>
      <c r="I948" s="85"/>
    </row>
    <row r="949" spans="1:9" s="83" customFormat="1" ht="15.6" x14ac:dyDescent="0.3">
      <c r="A949" s="117">
        <v>12</v>
      </c>
      <c r="B949" s="370" t="s">
        <v>1067</v>
      </c>
      <c r="C949" s="119" t="s">
        <v>1024</v>
      </c>
      <c r="D949" s="120">
        <v>50000000</v>
      </c>
      <c r="E949" s="88" t="s">
        <v>20</v>
      </c>
      <c r="F949" s="329">
        <v>30000000</v>
      </c>
      <c r="G949" s="206"/>
      <c r="H949" s="206"/>
      <c r="I949" s="85"/>
    </row>
    <row r="950" spans="1:9" s="83" customFormat="1" ht="31.2" x14ac:dyDescent="0.3">
      <c r="A950" s="117">
        <v>13</v>
      </c>
      <c r="B950" s="370" t="s">
        <v>1066</v>
      </c>
      <c r="C950" s="119" t="s">
        <v>1025</v>
      </c>
      <c r="D950" s="115" t="s">
        <v>20</v>
      </c>
      <c r="E950" s="88" t="s">
        <v>20</v>
      </c>
      <c r="F950" s="329" t="str">
        <f>D950</f>
        <v>-</v>
      </c>
      <c r="G950" s="206"/>
      <c r="H950" s="206"/>
      <c r="I950" s="85"/>
    </row>
    <row r="951" spans="1:9" s="83" customFormat="1" ht="46.8" x14ac:dyDescent="0.3">
      <c r="A951" s="117">
        <v>14</v>
      </c>
      <c r="B951" s="370" t="s">
        <v>1065</v>
      </c>
      <c r="C951" s="119" t="s">
        <v>1026</v>
      </c>
      <c r="D951" s="120">
        <v>570000000</v>
      </c>
      <c r="E951" s="123">
        <v>127797952.56999999</v>
      </c>
      <c r="F951" s="329">
        <v>400000000</v>
      </c>
      <c r="G951" s="206"/>
      <c r="H951" s="206"/>
      <c r="I951" s="85"/>
    </row>
    <row r="952" spans="1:9" s="83" customFormat="1" ht="15.6" x14ac:dyDescent="0.3">
      <c r="A952" s="117">
        <v>15</v>
      </c>
      <c r="B952" s="370" t="s">
        <v>1064</v>
      </c>
      <c r="C952" s="119" t="s">
        <v>1027</v>
      </c>
      <c r="D952" s="120">
        <v>23000000</v>
      </c>
      <c r="E952" s="88" t="s">
        <v>20</v>
      </c>
      <c r="F952" s="329">
        <f>D952</f>
        <v>23000000</v>
      </c>
      <c r="G952" s="206"/>
      <c r="H952" s="206"/>
      <c r="I952" s="85"/>
    </row>
    <row r="953" spans="1:9" s="83" customFormat="1" ht="31.2" x14ac:dyDescent="0.3">
      <c r="A953" s="117">
        <v>16</v>
      </c>
      <c r="B953" s="370" t="s">
        <v>1063</v>
      </c>
      <c r="C953" s="119" t="s">
        <v>1028</v>
      </c>
      <c r="D953" s="120">
        <v>1200000</v>
      </c>
      <c r="E953" s="88" t="s">
        <v>20</v>
      </c>
      <c r="F953" s="329">
        <f>D953</f>
        <v>1200000</v>
      </c>
      <c r="G953" s="206"/>
      <c r="H953" s="206"/>
      <c r="I953" s="85"/>
    </row>
    <row r="954" spans="1:9" s="83" customFormat="1" ht="31.2" x14ac:dyDescent="0.3">
      <c r="A954" s="117">
        <v>17</v>
      </c>
      <c r="B954" s="370" t="s">
        <v>1062</v>
      </c>
      <c r="C954" s="119" t="s">
        <v>1029</v>
      </c>
      <c r="D954" s="120">
        <v>100000000</v>
      </c>
      <c r="E954" s="123">
        <v>1500000</v>
      </c>
      <c r="F954" s="329">
        <v>80000000</v>
      </c>
      <c r="G954" s="206"/>
      <c r="H954" s="206"/>
      <c r="I954" s="85"/>
    </row>
    <row r="955" spans="1:9" s="83" customFormat="1" ht="46.8" x14ac:dyDescent="0.3">
      <c r="A955" s="117">
        <v>18</v>
      </c>
      <c r="B955" s="370" t="s">
        <v>1061</v>
      </c>
      <c r="C955" s="119" t="s">
        <v>1030</v>
      </c>
      <c r="D955" s="115" t="s">
        <v>20</v>
      </c>
      <c r="E955" s="88" t="s">
        <v>20</v>
      </c>
      <c r="F955" s="329" t="str">
        <f>D955</f>
        <v>-</v>
      </c>
      <c r="G955" s="206"/>
      <c r="H955" s="206"/>
      <c r="I955" s="85"/>
    </row>
    <row r="956" spans="1:9" s="83" customFormat="1" ht="78" x14ac:dyDescent="0.3">
      <c r="A956" s="117">
        <v>19</v>
      </c>
      <c r="B956" s="370" t="s">
        <v>1060</v>
      </c>
      <c r="C956" s="119" t="s">
        <v>1031</v>
      </c>
      <c r="D956" s="120">
        <v>3000000</v>
      </c>
      <c r="E956" s="123">
        <v>920000</v>
      </c>
      <c r="F956" s="329">
        <f>D956</f>
        <v>3000000</v>
      </c>
      <c r="G956" s="206"/>
      <c r="H956" s="206"/>
      <c r="I956" s="85"/>
    </row>
    <row r="957" spans="1:9" s="83" customFormat="1" ht="31.2" x14ac:dyDescent="0.3">
      <c r="A957" s="117">
        <v>20</v>
      </c>
      <c r="B957" s="370" t="s">
        <v>1059</v>
      </c>
      <c r="C957" s="119" t="s">
        <v>1032</v>
      </c>
      <c r="D957" s="120">
        <v>2000000</v>
      </c>
      <c r="E957" s="123">
        <v>1985000</v>
      </c>
      <c r="F957" s="329">
        <f>D957</f>
        <v>2000000</v>
      </c>
      <c r="G957" s="206"/>
      <c r="H957" s="206"/>
      <c r="I957" s="85"/>
    </row>
    <row r="958" spans="1:9" s="83" customFormat="1" ht="31.2" x14ac:dyDescent="0.3">
      <c r="A958" s="117">
        <v>21</v>
      </c>
      <c r="B958" s="370" t="s">
        <v>1058</v>
      </c>
      <c r="C958" s="119" t="s">
        <v>1033</v>
      </c>
      <c r="D958" s="120">
        <v>2000000</v>
      </c>
      <c r="E958" s="88" t="s">
        <v>20</v>
      </c>
      <c r="F958" s="329">
        <f>D958</f>
        <v>2000000</v>
      </c>
      <c r="G958" s="206"/>
      <c r="H958" s="206"/>
      <c r="I958" s="85"/>
    </row>
    <row r="959" spans="1:9" s="83" customFormat="1" ht="31.2" x14ac:dyDescent="0.3">
      <c r="A959" s="117">
        <v>22</v>
      </c>
      <c r="B959" s="370" t="s">
        <v>1057</v>
      </c>
      <c r="C959" s="119" t="s">
        <v>1034</v>
      </c>
      <c r="D959" s="120">
        <v>2000000</v>
      </c>
      <c r="E959" s="123">
        <v>1638000</v>
      </c>
      <c r="F959" s="329">
        <f>D959</f>
        <v>2000000</v>
      </c>
      <c r="G959" s="206"/>
      <c r="H959" s="206"/>
      <c r="I959" s="85"/>
    </row>
    <row r="960" spans="1:9" s="83" customFormat="1" ht="109.2" x14ac:dyDescent="0.3">
      <c r="A960" s="117">
        <v>23</v>
      </c>
      <c r="B960" s="370" t="s">
        <v>1056</v>
      </c>
      <c r="C960" s="119" t="s">
        <v>1035</v>
      </c>
      <c r="D960" s="120">
        <v>10000000</v>
      </c>
      <c r="E960" s="123">
        <v>996000</v>
      </c>
      <c r="F960" s="329">
        <v>5000000</v>
      </c>
      <c r="G960" s="206"/>
      <c r="H960" s="206"/>
      <c r="I960" s="85"/>
    </row>
    <row r="961" spans="1:9" s="83" customFormat="1" ht="15.6" x14ac:dyDescent="0.3">
      <c r="A961" s="117">
        <v>24</v>
      </c>
      <c r="B961" s="370" t="s">
        <v>1055</v>
      </c>
      <c r="C961" s="119" t="s">
        <v>1036</v>
      </c>
      <c r="D961" s="120">
        <v>56000000</v>
      </c>
      <c r="E961" s="123">
        <v>31346000</v>
      </c>
      <c r="F961" s="329">
        <v>55000000</v>
      </c>
      <c r="G961" s="206"/>
      <c r="H961" s="206"/>
      <c r="I961" s="85"/>
    </row>
    <row r="962" spans="1:9" s="83" customFormat="1" ht="31.2" x14ac:dyDescent="0.3">
      <c r="A962" s="117">
        <v>25</v>
      </c>
      <c r="B962" s="370" t="s">
        <v>1054</v>
      </c>
      <c r="C962" s="119" t="s">
        <v>1037</v>
      </c>
      <c r="D962" s="115" t="s">
        <v>20</v>
      </c>
      <c r="E962" s="88" t="s">
        <v>20</v>
      </c>
      <c r="F962" s="329" t="str">
        <f>D962</f>
        <v>-</v>
      </c>
      <c r="G962" s="206"/>
      <c r="H962" s="206"/>
      <c r="I962" s="85"/>
    </row>
    <row r="963" spans="1:9" s="83" customFormat="1" ht="15.6" x14ac:dyDescent="0.3">
      <c r="A963" s="117">
        <v>26</v>
      </c>
      <c r="B963" s="370" t="s">
        <v>1053</v>
      </c>
      <c r="C963" s="119" t="s">
        <v>1038</v>
      </c>
      <c r="D963" s="115" t="s">
        <v>20</v>
      </c>
      <c r="E963" s="88" t="s">
        <v>20</v>
      </c>
      <c r="F963" s="329" t="str">
        <f>D963</f>
        <v>-</v>
      </c>
      <c r="G963" s="206"/>
      <c r="H963" s="206"/>
      <c r="I963" s="85"/>
    </row>
    <row r="964" spans="1:9" s="83" customFormat="1" ht="15.6" x14ac:dyDescent="0.3">
      <c r="A964" s="117">
        <v>27</v>
      </c>
      <c r="B964" s="370" t="s">
        <v>1052</v>
      </c>
      <c r="C964" s="119" t="s">
        <v>1039</v>
      </c>
      <c r="D964" s="115" t="s">
        <v>20</v>
      </c>
      <c r="E964" s="88" t="s">
        <v>20</v>
      </c>
      <c r="F964" s="329" t="str">
        <f>D964</f>
        <v>-</v>
      </c>
      <c r="G964" s="206"/>
      <c r="H964" s="206"/>
      <c r="I964" s="85"/>
    </row>
    <row r="965" spans="1:9" s="83" customFormat="1" ht="15.6" x14ac:dyDescent="0.3">
      <c r="A965" s="117">
        <v>28</v>
      </c>
      <c r="B965" s="370" t="s">
        <v>1051</v>
      </c>
      <c r="C965" s="119" t="s">
        <v>1040</v>
      </c>
      <c r="D965" s="120">
        <v>20000000</v>
      </c>
      <c r="E965" s="88" t="s">
        <v>20</v>
      </c>
      <c r="F965" s="329">
        <v>10000000</v>
      </c>
      <c r="G965" s="206"/>
      <c r="H965" s="206"/>
      <c r="I965" s="85"/>
    </row>
    <row r="966" spans="1:9" s="83" customFormat="1" ht="62.4" x14ac:dyDescent="0.3">
      <c r="A966" s="117">
        <v>29</v>
      </c>
      <c r="B966" s="370" t="s">
        <v>1050</v>
      </c>
      <c r="C966" s="119" t="s">
        <v>1041</v>
      </c>
      <c r="D966" s="115" t="s">
        <v>20</v>
      </c>
      <c r="E966" s="88" t="s">
        <v>20</v>
      </c>
      <c r="F966" s="329" t="str">
        <f>D966</f>
        <v>-</v>
      </c>
      <c r="G966" s="206"/>
      <c r="H966" s="206"/>
      <c r="I966" s="85"/>
    </row>
    <row r="967" spans="1:9" s="83" customFormat="1" ht="31.2" x14ac:dyDescent="0.3">
      <c r="A967" s="117">
        <v>30</v>
      </c>
      <c r="B967" s="370" t="s">
        <v>1049</v>
      </c>
      <c r="C967" s="119" t="s">
        <v>1042</v>
      </c>
      <c r="D967" s="120">
        <v>2000000</v>
      </c>
      <c r="E967" s="123">
        <v>1360000</v>
      </c>
      <c r="F967" s="329">
        <f>D967</f>
        <v>2000000</v>
      </c>
      <c r="G967" s="206"/>
      <c r="H967" s="206"/>
      <c r="I967" s="85"/>
    </row>
    <row r="968" spans="1:9" s="83" customFormat="1" ht="15.6" x14ac:dyDescent="0.3">
      <c r="A968" s="117">
        <v>31</v>
      </c>
      <c r="B968" s="370" t="s">
        <v>1048</v>
      </c>
      <c r="C968" s="119" t="s">
        <v>1043</v>
      </c>
      <c r="D968" s="115" t="s">
        <v>20</v>
      </c>
      <c r="E968" s="88" t="s">
        <v>20</v>
      </c>
      <c r="F968" s="329" t="str">
        <f>D968</f>
        <v>-</v>
      </c>
      <c r="G968" s="206"/>
      <c r="H968" s="206"/>
      <c r="I968" s="85"/>
    </row>
    <row r="969" spans="1:9" s="83" customFormat="1" ht="15.6" x14ac:dyDescent="0.3">
      <c r="A969" s="117">
        <v>32</v>
      </c>
      <c r="B969" s="370" t="s">
        <v>1047</v>
      </c>
      <c r="C969" s="119" t="s">
        <v>1044</v>
      </c>
      <c r="D969" s="120">
        <v>5000000</v>
      </c>
      <c r="E969" s="88" t="s">
        <v>20</v>
      </c>
      <c r="F969" s="329">
        <v>2000000</v>
      </c>
      <c r="G969" s="206"/>
      <c r="H969" s="206"/>
      <c r="I969" s="85"/>
    </row>
    <row r="970" spans="1:9" s="83" customFormat="1" ht="15.75" customHeight="1" x14ac:dyDescent="0.3">
      <c r="A970" s="117">
        <v>33</v>
      </c>
      <c r="B970" s="370" t="s">
        <v>1046</v>
      </c>
      <c r="C970" s="119" t="s">
        <v>1045</v>
      </c>
      <c r="D970" s="115" t="s">
        <v>20</v>
      </c>
      <c r="E970" s="88" t="s">
        <v>20</v>
      </c>
      <c r="F970" s="329" t="str">
        <f>D970</f>
        <v>-</v>
      </c>
      <c r="G970" s="206"/>
      <c r="H970" s="206"/>
      <c r="I970" s="85"/>
    </row>
    <row r="971" spans="1:9" s="83" customFormat="1" ht="15" customHeight="1" x14ac:dyDescent="0.3">
      <c r="A971" s="607" t="s">
        <v>1012</v>
      </c>
      <c r="B971" s="607"/>
      <c r="C971" s="607"/>
      <c r="D971" s="102">
        <v>950000000</v>
      </c>
      <c r="E971" s="103">
        <v>173125224</v>
      </c>
      <c r="F971" s="330">
        <f>SUM(F938:F970)</f>
        <v>660000000</v>
      </c>
      <c r="G971" s="148"/>
      <c r="H971" s="148"/>
      <c r="I971" s="85"/>
    </row>
    <row r="972" spans="1:9" s="83" customFormat="1" ht="15.6" x14ac:dyDescent="0.3">
      <c r="A972" s="281">
        <v>2</v>
      </c>
      <c r="B972" s="364" t="s">
        <v>2365</v>
      </c>
      <c r="C972" s="153"/>
      <c r="F972" s="335"/>
      <c r="G972" s="93"/>
      <c r="H972" s="93"/>
      <c r="I972" s="85"/>
    </row>
    <row r="973" spans="1:9" s="83" customFormat="1" ht="15.6" x14ac:dyDescent="0.3">
      <c r="A973" s="117">
        <v>1</v>
      </c>
      <c r="B973" s="370" t="s">
        <v>2367</v>
      </c>
      <c r="C973" s="119" t="s">
        <v>2368</v>
      </c>
      <c r="D973" s="120">
        <v>10000000</v>
      </c>
      <c r="E973" s="88" t="s">
        <v>20</v>
      </c>
      <c r="F973" s="336">
        <v>0</v>
      </c>
      <c r="G973" s="101"/>
      <c r="H973" s="101"/>
      <c r="I973" s="85"/>
    </row>
    <row r="974" spans="1:9" s="83" customFormat="1" ht="31.2" x14ac:dyDescent="0.3">
      <c r="A974" s="117">
        <v>2</v>
      </c>
      <c r="B974" s="370" t="s">
        <v>2369</v>
      </c>
      <c r="C974" s="119" t="s">
        <v>2370</v>
      </c>
      <c r="D974" s="120">
        <v>8000000</v>
      </c>
      <c r="E974" s="88" t="s">
        <v>20</v>
      </c>
      <c r="F974" s="336">
        <v>5000000</v>
      </c>
      <c r="G974" s="101"/>
      <c r="H974" s="101"/>
      <c r="I974" s="85"/>
    </row>
    <row r="975" spans="1:9" s="83" customFormat="1" ht="46.8" x14ac:dyDescent="0.3">
      <c r="A975" s="117">
        <v>3</v>
      </c>
      <c r="B975" s="370" t="s">
        <v>2371</v>
      </c>
      <c r="C975" s="119" t="s">
        <v>2372</v>
      </c>
      <c r="D975" s="120">
        <v>8000000</v>
      </c>
      <c r="E975" s="88" t="s">
        <v>20</v>
      </c>
      <c r="F975" s="336">
        <v>4000000</v>
      </c>
      <c r="G975" s="101"/>
      <c r="H975" s="101"/>
      <c r="I975" s="85"/>
    </row>
    <row r="976" spans="1:9" s="83" customFormat="1" ht="31.2" x14ac:dyDescent="0.3">
      <c r="A976" s="117">
        <v>4</v>
      </c>
      <c r="B976" s="370" t="s">
        <v>2373</v>
      </c>
      <c r="C976" s="119" t="s">
        <v>2374</v>
      </c>
      <c r="D976" s="88" t="s">
        <v>20</v>
      </c>
      <c r="E976" s="88" t="s">
        <v>20</v>
      </c>
      <c r="F976" s="336" t="str">
        <f>D976</f>
        <v>-</v>
      </c>
      <c r="G976" s="101"/>
      <c r="H976" s="101"/>
      <c r="I976" s="85"/>
    </row>
    <row r="977" spans="1:9" s="83" customFormat="1" ht="15.6" x14ac:dyDescent="0.3">
      <c r="A977" s="117">
        <v>5</v>
      </c>
      <c r="B977" s="370" t="s">
        <v>2375</v>
      </c>
      <c r="C977" s="119" t="s">
        <v>2376</v>
      </c>
      <c r="D977" s="120">
        <v>1000000</v>
      </c>
      <c r="E977" s="88" t="s">
        <v>20</v>
      </c>
      <c r="F977" s="336">
        <v>0</v>
      </c>
      <c r="G977" s="101"/>
      <c r="H977" s="101"/>
      <c r="I977" s="85"/>
    </row>
    <row r="978" spans="1:9" s="83" customFormat="1" ht="15.6" x14ac:dyDescent="0.3">
      <c r="A978" s="117">
        <v>6</v>
      </c>
      <c r="B978" s="370" t="s">
        <v>2377</v>
      </c>
      <c r="C978" s="119" t="s">
        <v>2378</v>
      </c>
      <c r="D978" s="120">
        <v>1000000</v>
      </c>
      <c r="E978" s="88" t="s">
        <v>20</v>
      </c>
      <c r="F978" s="336">
        <v>0</v>
      </c>
      <c r="G978" s="101"/>
      <c r="H978" s="101"/>
      <c r="I978" s="85"/>
    </row>
    <row r="979" spans="1:9" s="83" customFormat="1" ht="31.2" x14ac:dyDescent="0.3">
      <c r="A979" s="117">
        <v>7</v>
      </c>
      <c r="B979" s="370" t="s">
        <v>2379</v>
      </c>
      <c r="C979" s="119" t="s">
        <v>2380</v>
      </c>
      <c r="D979" s="120">
        <v>2000000</v>
      </c>
      <c r="E979" s="88" t="s">
        <v>20</v>
      </c>
      <c r="F979" s="336">
        <v>0</v>
      </c>
      <c r="G979" s="101"/>
      <c r="H979" s="101"/>
      <c r="I979" s="85"/>
    </row>
    <row r="980" spans="1:9" s="83" customFormat="1" ht="15.6" x14ac:dyDescent="0.3">
      <c r="A980" s="117">
        <v>8</v>
      </c>
      <c r="B980" s="370" t="s">
        <v>2381</v>
      </c>
      <c r="C980" s="119" t="s">
        <v>2382</v>
      </c>
      <c r="D980" s="120">
        <v>1000000</v>
      </c>
      <c r="E980" s="88" t="s">
        <v>20</v>
      </c>
      <c r="F980" s="336">
        <v>0</v>
      </c>
      <c r="G980" s="101"/>
      <c r="H980" s="101"/>
      <c r="I980" s="85"/>
    </row>
    <row r="981" spans="1:9" s="83" customFormat="1" ht="15.6" x14ac:dyDescent="0.3">
      <c r="A981" s="117">
        <v>9</v>
      </c>
      <c r="B981" s="370" t="s">
        <v>2383</v>
      </c>
      <c r="C981" s="119" t="s">
        <v>2384</v>
      </c>
      <c r="D981" s="120">
        <v>1000000</v>
      </c>
      <c r="E981" s="88" t="s">
        <v>20</v>
      </c>
      <c r="F981" s="336">
        <v>0</v>
      </c>
      <c r="G981" s="101"/>
      <c r="H981" s="101"/>
      <c r="I981" s="85"/>
    </row>
    <row r="982" spans="1:9" s="83" customFormat="1" ht="15.6" x14ac:dyDescent="0.3">
      <c r="A982" s="117">
        <v>10</v>
      </c>
      <c r="B982" s="370" t="s">
        <v>2385</v>
      </c>
      <c r="C982" s="119" t="s">
        <v>2386</v>
      </c>
      <c r="D982" s="120">
        <v>500000</v>
      </c>
      <c r="E982" s="88" t="s">
        <v>20</v>
      </c>
      <c r="F982" s="336">
        <v>0</v>
      </c>
      <c r="G982" s="101"/>
      <c r="H982" s="101"/>
      <c r="I982" s="85"/>
    </row>
    <row r="983" spans="1:9" s="83" customFormat="1" ht="15.6" x14ac:dyDescent="0.3">
      <c r="A983" s="117">
        <v>11</v>
      </c>
      <c r="B983" s="370" t="s">
        <v>2387</v>
      </c>
      <c r="C983" s="119" t="s">
        <v>2388</v>
      </c>
      <c r="D983" s="120">
        <v>400000</v>
      </c>
      <c r="E983" s="88" t="s">
        <v>20</v>
      </c>
      <c r="F983" s="336">
        <v>0</v>
      </c>
      <c r="G983" s="101"/>
      <c r="H983" s="101"/>
      <c r="I983" s="85"/>
    </row>
    <row r="984" spans="1:9" s="83" customFormat="1" ht="31.2" x14ac:dyDescent="0.3">
      <c r="A984" s="117">
        <v>12</v>
      </c>
      <c r="B984" s="370" t="s">
        <v>2389</v>
      </c>
      <c r="C984" s="119" t="s">
        <v>2390</v>
      </c>
      <c r="D984" s="120">
        <v>5000000</v>
      </c>
      <c r="E984" s="88" t="s">
        <v>20</v>
      </c>
      <c r="F984" s="336">
        <v>0</v>
      </c>
      <c r="G984" s="101"/>
      <c r="H984" s="101"/>
      <c r="I984" s="85"/>
    </row>
    <row r="985" spans="1:9" s="83" customFormat="1" ht="31.2" x14ac:dyDescent="0.3">
      <c r="A985" s="117">
        <v>13</v>
      </c>
      <c r="B985" s="370" t="s">
        <v>2391</v>
      </c>
      <c r="C985" s="119" t="s">
        <v>2392</v>
      </c>
      <c r="D985" s="120">
        <v>8000000</v>
      </c>
      <c r="E985" s="88" t="s">
        <v>20</v>
      </c>
      <c r="F985" s="336">
        <v>4000000</v>
      </c>
      <c r="G985" s="101"/>
      <c r="H985" s="101"/>
      <c r="I985" s="85"/>
    </row>
    <row r="986" spans="1:9" s="83" customFormat="1" ht="15.6" x14ac:dyDescent="0.3">
      <c r="A986" s="117">
        <v>14</v>
      </c>
      <c r="B986" s="370" t="s">
        <v>2393</v>
      </c>
      <c r="C986" s="119" t="s">
        <v>2394</v>
      </c>
      <c r="D986" s="120">
        <v>10000000</v>
      </c>
      <c r="E986" s="88" t="s">
        <v>20</v>
      </c>
      <c r="F986" s="336">
        <v>4000000</v>
      </c>
      <c r="G986" s="101"/>
      <c r="H986" s="101"/>
      <c r="I986" s="85"/>
    </row>
    <row r="987" spans="1:9" s="83" customFormat="1" ht="31.2" x14ac:dyDescent="0.3">
      <c r="A987" s="117">
        <v>15</v>
      </c>
      <c r="B987" s="370" t="s">
        <v>2395</v>
      </c>
      <c r="C987" s="119" t="s">
        <v>2396</v>
      </c>
      <c r="D987" s="120">
        <v>9100000</v>
      </c>
      <c r="E987" s="88" t="s">
        <v>20</v>
      </c>
      <c r="F987" s="336">
        <v>5000000</v>
      </c>
      <c r="G987" s="101"/>
      <c r="H987" s="101"/>
      <c r="I987" s="85"/>
    </row>
    <row r="988" spans="1:9" s="83" customFormat="1" ht="15.6" x14ac:dyDescent="0.3">
      <c r="A988" s="117">
        <v>16</v>
      </c>
      <c r="B988" s="370" t="s">
        <v>2397</v>
      </c>
      <c r="C988" s="119" t="s">
        <v>2398</v>
      </c>
      <c r="D988" s="120">
        <v>22000000</v>
      </c>
      <c r="E988" s="123">
        <v>1798000</v>
      </c>
      <c r="F988" s="336">
        <v>10000000</v>
      </c>
      <c r="G988" s="101"/>
      <c r="H988" s="101"/>
      <c r="I988" s="85"/>
    </row>
    <row r="989" spans="1:9" s="83" customFormat="1" ht="31.2" x14ac:dyDescent="0.3">
      <c r="A989" s="117">
        <v>17</v>
      </c>
      <c r="B989" s="370" t="s">
        <v>2399</v>
      </c>
      <c r="C989" s="119" t="s">
        <v>2400</v>
      </c>
      <c r="D989" s="120">
        <v>2000000</v>
      </c>
      <c r="E989" s="123">
        <v>600000</v>
      </c>
      <c r="F989" s="336">
        <f>D989</f>
        <v>2000000</v>
      </c>
      <c r="G989" s="101"/>
      <c r="H989" s="101"/>
      <c r="I989" s="85"/>
    </row>
    <row r="990" spans="1:9" s="83" customFormat="1" ht="15.6" x14ac:dyDescent="0.3">
      <c r="A990" s="117">
        <v>18</v>
      </c>
      <c r="B990" s="370" t="s">
        <v>2401</v>
      </c>
      <c r="C990" s="119" t="s">
        <v>2402</v>
      </c>
      <c r="D990" s="120">
        <v>3000000</v>
      </c>
      <c r="E990" s="88" t="s">
        <v>20</v>
      </c>
      <c r="F990" s="336">
        <v>2100000</v>
      </c>
      <c r="G990" s="101"/>
      <c r="H990" s="101"/>
      <c r="I990" s="85"/>
    </row>
    <row r="991" spans="1:9" s="83" customFormat="1" ht="31.2" x14ac:dyDescent="0.3">
      <c r="A991" s="117">
        <v>19</v>
      </c>
      <c r="B991" s="370" t="s">
        <v>2403</v>
      </c>
      <c r="C991" s="119" t="s">
        <v>2404</v>
      </c>
      <c r="D991" s="120">
        <v>8000000</v>
      </c>
      <c r="E991" s="88" t="s">
        <v>20</v>
      </c>
      <c r="F991" s="336">
        <v>5000000</v>
      </c>
      <c r="G991" s="101"/>
      <c r="H991" s="101"/>
      <c r="I991" s="85"/>
    </row>
    <row r="992" spans="1:9" s="83" customFormat="1" ht="15.6" x14ac:dyDescent="0.3">
      <c r="A992" s="117">
        <v>20</v>
      </c>
      <c r="B992" s="370" t="s">
        <v>2405</v>
      </c>
      <c r="C992" s="119" t="s">
        <v>2406</v>
      </c>
      <c r="D992" s="120">
        <v>380000000</v>
      </c>
      <c r="E992" s="123">
        <v>96926500</v>
      </c>
      <c r="F992" s="336">
        <v>350000000</v>
      </c>
      <c r="G992" s="101"/>
      <c r="H992" s="101"/>
      <c r="I992" s="85"/>
    </row>
    <row r="993" spans="1:9" s="83" customFormat="1" ht="15" customHeight="1" x14ac:dyDescent="0.3">
      <c r="A993" s="607" t="s">
        <v>2366</v>
      </c>
      <c r="B993" s="607"/>
      <c r="C993" s="607"/>
      <c r="D993" s="167">
        <f>SUM(D973:D992)</f>
        <v>480000000</v>
      </c>
      <c r="E993" s="168">
        <f>SUM(E973:E992)</f>
        <v>99324500</v>
      </c>
      <c r="F993" s="339">
        <f>SUM(F973:F992)</f>
        <v>391100000</v>
      </c>
      <c r="G993" s="168"/>
      <c r="H993" s="168"/>
      <c r="I993" s="85"/>
    </row>
    <row r="994" spans="1:9" s="83" customFormat="1" ht="15" customHeight="1" x14ac:dyDescent="0.3">
      <c r="A994" s="281">
        <v>3</v>
      </c>
      <c r="B994" s="363" t="s">
        <v>1723</v>
      </c>
      <c r="C994" s="153"/>
      <c r="F994" s="328"/>
      <c r="G994" s="255"/>
      <c r="H994" s="255"/>
      <c r="I994" s="171"/>
    </row>
    <row r="995" spans="1:9" s="83" customFormat="1" ht="15" customHeight="1" x14ac:dyDescent="0.3">
      <c r="A995" s="117">
        <v>1</v>
      </c>
      <c r="B995" s="370" t="s">
        <v>1725</v>
      </c>
      <c r="C995" s="119" t="s">
        <v>1724</v>
      </c>
      <c r="D995" s="120">
        <v>1201000000</v>
      </c>
      <c r="E995" s="206">
        <v>0</v>
      </c>
      <c r="F995" s="329">
        <f>D995</f>
        <v>1201000000</v>
      </c>
      <c r="G995" s="206"/>
      <c r="H995" s="206"/>
      <c r="I995" s="171"/>
    </row>
    <row r="996" spans="1:9" s="83" customFormat="1" ht="15" customHeight="1" x14ac:dyDescent="0.3">
      <c r="A996" s="117">
        <v>2</v>
      </c>
      <c r="B996" s="370" t="s">
        <v>1726</v>
      </c>
      <c r="C996" s="119" t="s">
        <v>1039</v>
      </c>
      <c r="D996" s="120">
        <v>100000000</v>
      </c>
      <c r="E996" s="88"/>
      <c r="F996" s="329">
        <f>D996</f>
        <v>100000000</v>
      </c>
      <c r="G996" s="206"/>
      <c r="H996" s="206"/>
      <c r="I996" s="171"/>
    </row>
    <row r="997" spans="1:9" s="83" customFormat="1" ht="15" customHeight="1" x14ac:dyDescent="0.3">
      <c r="A997" s="607" t="s">
        <v>1727</v>
      </c>
      <c r="B997" s="607"/>
      <c r="C997" s="607"/>
      <c r="D997" s="102">
        <v>1301000000</v>
      </c>
      <c r="E997" s="98">
        <f>SUM(E995:E996)</f>
        <v>0</v>
      </c>
      <c r="F997" s="330">
        <f>SUM(F995:F996)</f>
        <v>1301000000</v>
      </c>
      <c r="G997" s="148"/>
      <c r="H997" s="148"/>
      <c r="I997" s="171"/>
    </row>
    <row r="998" spans="1:9" s="83" customFormat="1" ht="15" customHeight="1" x14ac:dyDescent="0.3">
      <c r="A998" s="607" t="s">
        <v>3430</v>
      </c>
      <c r="B998" s="607"/>
      <c r="C998" s="607"/>
      <c r="D998" s="98">
        <f>D997+D993+D971</f>
        <v>2731000000</v>
      </c>
      <c r="E998" s="98">
        <f>E997+E993+E971</f>
        <v>272449724</v>
      </c>
      <c r="F998" s="330">
        <f>F997+F993+F971</f>
        <v>2352100000</v>
      </c>
      <c r="G998" s="148"/>
      <c r="H998" s="148"/>
      <c r="I998" s="171"/>
    </row>
    <row r="999" spans="1:9" s="83" customFormat="1" ht="18" customHeight="1" x14ac:dyDescent="0.3">
      <c r="A999" s="680" t="s">
        <v>3431</v>
      </c>
      <c r="B999" s="680"/>
      <c r="C999" s="680"/>
      <c r="D999" s="680"/>
      <c r="E999" s="680"/>
      <c r="F999" s="704"/>
      <c r="G999" s="286"/>
      <c r="H999" s="286"/>
      <c r="I999" s="171"/>
    </row>
    <row r="1000" spans="1:9" s="83" customFormat="1" ht="17.399999999999999" customHeight="1" x14ac:dyDescent="0.3">
      <c r="A1000" s="285"/>
      <c r="B1000" s="372"/>
      <c r="C1000" s="285"/>
      <c r="D1000" s="285"/>
      <c r="E1000" s="285"/>
      <c r="F1000" s="349"/>
      <c r="G1000" s="286"/>
      <c r="H1000" s="286"/>
      <c r="I1000" s="171"/>
    </row>
    <row r="1001" spans="1:9" s="83" customFormat="1" ht="15" customHeight="1" x14ac:dyDescent="0.3">
      <c r="A1001" s="607" t="s">
        <v>3432</v>
      </c>
      <c r="B1001" s="607"/>
      <c r="C1001" s="607"/>
      <c r="D1001" s="98">
        <f>D1000</f>
        <v>0</v>
      </c>
      <c r="E1001" s="98">
        <f>E1000</f>
        <v>0</v>
      </c>
      <c r="F1001" s="330">
        <f>F1000</f>
        <v>0</v>
      </c>
      <c r="G1001" s="148"/>
      <c r="H1001" s="148"/>
      <c r="I1001" s="171"/>
    </row>
    <row r="1002" spans="1:9" s="83" customFormat="1" ht="15" customHeight="1" x14ac:dyDescent="0.3">
      <c r="A1002" s="680" t="s">
        <v>3433</v>
      </c>
      <c r="B1002" s="680"/>
      <c r="C1002" s="680"/>
      <c r="D1002" s="680"/>
      <c r="E1002" s="680"/>
      <c r="F1002" s="704"/>
      <c r="G1002" s="286"/>
      <c r="H1002" s="286"/>
      <c r="I1002" s="171"/>
    </row>
    <row r="1003" spans="1:9" s="83" customFormat="1" ht="15.6" x14ac:dyDescent="0.3">
      <c r="A1003" s="281">
        <v>1</v>
      </c>
      <c r="B1003" s="364" t="s">
        <v>1312</v>
      </c>
      <c r="C1003" s="153"/>
      <c r="F1003" s="328"/>
      <c r="G1003" s="255"/>
      <c r="H1003" s="255"/>
      <c r="I1003" s="85"/>
    </row>
    <row r="1004" spans="1:9" s="83" customFormat="1" ht="46.8" x14ac:dyDescent="0.3">
      <c r="A1004" s="94">
        <v>1</v>
      </c>
      <c r="B1004" s="369" t="s">
        <v>1336</v>
      </c>
      <c r="C1004" s="96" t="s">
        <v>2360</v>
      </c>
      <c r="D1004" s="11">
        <v>5500000</v>
      </c>
      <c r="E1004" s="88" t="s">
        <v>20</v>
      </c>
      <c r="F1004" s="329">
        <v>3000000</v>
      </c>
      <c r="G1004" s="206"/>
      <c r="H1004" s="206"/>
      <c r="I1004" s="85"/>
    </row>
    <row r="1005" spans="1:9" s="83" customFormat="1" ht="31.2" x14ac:dyDescent="0.3">
      <c r="A1005" s="94">
        <v>2</v>
      </c>
      <c r="B1005" s="369" t="s">
        <v>1335</v>
      </c>
      <c r="C1005" s="96" t="s">
        <v>1316</v>
      </c>
      <c r="D1005" s="11">
        <v>1000000</v>
      </c>
      <c r="E1005" s="88" t="s">
        <v>20</v>
      </c>
      <c r="F1005" s="329">
        <v>0</v>
      </c>
      <c r="G1005" s="206"/>
      <c r="H1005" s="206"/>
      <c r="I1005" s="85"/>
    </row>
    <row r="1006" spans="1:9" s="83" customFormat="1" ht="15.6" x14ac:dyDescent="0.3">
      <c r="A1006" s="94">
        <v>3</v>
      </c>
      <c r="B1006" s="369" t="s">
        <v>1337</v>
      </c>
      <c r="C1006" s="96" t="s">
        <v>1317</v>
      </c>
      <c r="D1006" s="11">
        <v>1000000</v>
      </c>
      <c r="E1006" s="88" t="s">
        <v>20</v>
      </c>
      <c r="F1006" s="329">
        <f>D1006</f>
        <v>1000000</v>
      </c>
      <c r="G1006" s="206"/>
      <c r="H1006" s="206"/>
      <c r="I1006" s="85"/>
    </row>
    <row r="1007" spans="1:9" s="83" customFormat="1" ht="15.6" x14ac:dyDescent="0.3">
      <c r="A1007" s="94">
        <v>4</v>
      </c>
      <c r="B1007" s="369" t="s">
        <v>1338</v>
      </c>
      <c r="C1007" s="96" t="s">
        <v>1318</v>
      </c>
      <c r="D1007" s="11">
        <v>8000000</v>
      </c>
      <c r="E1007" s="88" t="s">
        <v>20</v>
      </c>
      <c r="F1007" s="329">
        <v>3000000</v>
      </c>
      <c r="G1007" s="206"/>
      <c r="H1007" s="206"/>
      <c r="I1007" s="85"/>
    </row>
    <row r="1008" spans="1:9" s="83" customFormat="1" ht="31.2" x14ac:dyDescent="0.3">
      <c r="A1008" s="94">
        <v>5</v>
      </c>
      <c r="B1008" s="369" t="s">
        <v>1339</v>
      </c>
      <c r="C1008" s="96" t="s">
        <v>1319</v>
      </c>
      <c r="D1008" s="11">
        <v>8500000</v>
      </c>
      <c r="E1008" s="88" t="s">
        <v>20</v>
      </c>
      <c r="F1008" s="329">
        <f>D1008</f>
        <v>8500000</v>
      </c>
      <c r="G1008" s="206"/>
      <c r="H1008" s="206"/>
      <c r="I1008" s="85"/>
    </row>
    <row r="1009" spans="1:9" s="83" customFormat="1" ht="15.6" x14ac:dyDescent="0.3">
      <c r="A1009" s="94">
        <v>6</v>
      </c>
      <c r="B1009" s="369" t="s">
        <v>1340</v>
      </c>
      <c r="C1009" s="96" t="s">
        <v>1320</v>
      </c>
      <c r="D1009" s="11">
        <v>14000000</v>
      </c>
      <c r="E1009" s="101">
        <v>350000</v>
      </c>
      <c r="F1009" s="329">
        <f>D1009</f>
        <v>14000000</v>
      </c>
      <c r="G1009" s="206"/>
      <c r="H1009" s="206"/>
      <c r="I1009" s="85"/>
    </row>
    <row r="1010" spans="1:9" s="83" customFormat="1" ht="31.2" x14ac:dyDescent="0.3">
      <c r="A1010" s="94">
        <v>7</v>
      </c>
      <c r="B1010" s="369" t="s">
        <v>1341</v>
      </c>
      <c r="C1010" s="96" t="s">
        <v>1321</v>
      </c>
      <c r="D1010" s="11">
        <v>5000000</v>
      </c>
      <c r="E1010" s="101">
        <v>900000</v>
      </c>
      <c r="F1010" s="329">
        <f>D1010</f>
        <v>5000000</v>
      </c>
      <c r="G1010" s="206"/>
      <c r="H1010" s="206"/>
      <c r="I1010" s="85"/>
    </row>
    <row r="1011" spans="1:9" s="83" customFormat="1" ht="46.8" x14ac:dyDescent="0.3">
      <c r="A1011" s="94">
        <v>8</v>
      </c>
      <c r="B1011" s="369" t="s">
        <v>1342</v>
      </c>
      <c r="C1011" s="96" t="s">
        <v>1322</v>
      </c>
      <c r="D1011" s="11">
        <v>10000000</v>
      </c>
      <c r="E1011" s="101">
        <v>500000</v>
      </c>
      <c r="F1011" s="329">
        <f>D1011</f>
        <v>10000000</v>
      </c>
      <c r="G1011" s="206"/>
      <c r="H1011" s="206"/>
      <c r="I1011" s="85"/>
    </row>
    <row r="1012" spans="1:9" s="83" customFormat="1" ht="15.6" x14ac:dyDescent="0.3">
      <c r="A1012" s="94">
        <v>9</v>
      </c>
      <c r="B1012" s="369" t="s">
        <v>1343</v>
      </c>
      <c r="C1012" s="96" t="s">
        <v>1182</v>
      </c>
      <c r="D1012" s="11">
        <v>1000000</v>
      </c>
      <c r="E1012" s="88" t="s">
        <v>20</v>
      </c>
      <c r="F1012" s="329">
        <f>D1012</f>
        <v>1000000</v>
      </c>
      <c r="G1012" s="206"/>
      <c r="H1012" s="206"/>
      <c r="I1012" s="85"/>
    </row>
    <row r="1013" spans="1:9" s="83" customFormat="1" ht="15.6" x14ac:dyDescent="0.3">
      <c r="A1013" s="94">
        <v>10</v>
      </c>
      <c r="B1013" s="369" t="s">
        <v>1345</v>
      </c>
      <c r="C1013" s="96" t="s">
        <v>1323</v>
      </c>
      <c r="D1013" s="11">
        <v>25000000</v>
      </c>
      <c r="E1013" s="101">
        <v>2160000</v>
      </c>
      <c r="F1013" s="329">
        <v>5000000</v>
      </c>
      <c r="G1013" s="206"/>
      <c r="H1013" s="206"/>
      <c r="I1013" s="85"/>
    </row>
    <row r="1014" spans="1:9" s="83" customFormat="1" ht="15.6" x14ac:dyDescent="0.3">
      <c r="A1014" s="94">
        <v>11</v>
      </c>
      <c r="B1014" s="369" t="s">
        <v>1344</v>
      </c>
      <c r="C1014" s="96" t="s">
        <v>1324</v>
      </c>
      <c r="D1014" s="11">
        <v>30000000</v>
      </c>
      <c r="E1014" s="88" t="s">
        <v>20</v>
      </c>
      <c r="F1014" s="329">
        <f>D1014</f>
        <v>30000000</v>
      </c>
      <c r="G1014" s="206"/>
      <c r="H1014" s="206"/>
      <c r="I1014" s="85"/>
    </row>
    <row r="1015" spans="1:9" s="83" customFormat="1" ht="15.6" x14ac:dyDescent="0.3">
      <c r="A1015" s="94">
        <v>12</v>
      </c>
      <c r="B1015" s="369" t="s">
        <v>1346</v>
      </c>
      <c r="C1015" s="96" t="s">
        <v>1325</v>
      </c>
      <c r="D1015" s="11">
        <v>130000000</v>
      </c>
      <c r="E1015" s="101">
        <v>101251587.36</v>
      </c>
      <c r="F1015" s="333">
        <v>1000000000</v>
      </c>
      <c r="G1015" s="258"/>
      <c r="H1015" s="258"/>
      <c r="I1015" s="85"/>
    </row>
    <row r="1016" spans="1:9" s="83" customFormat="1" ht="15.6" x14ac:dyDescent="0.3">
      <c r="A1016" s="94">
        <v>13</v>
      </c>
      <c r="B1016" s="369" t="s">
        <v>1347</v>
      </c>
      <c r="C1016" s="96" t="s">
        <v>1326</v>
      </c>
      <c r="D1016" s="11">
        <v>5000000</v>
      </c>
      <c r="E1016" s="88" t="s">
        <v>20</v>
      </c>
      <c r="F1016" s="329">
        <f>D1016</f>
        <v>5000000</v>
      </c>
      <c r="G1016" s="206"/>
      <c r="H1016" s="206"/>
      <c r="I1016" s="85"/>
    </row>
    <row r="1017" spans="1:9" s="83" customFormat="1" ht="31.2" x14ac:dyDescent="0.3">
      <c r="A1017" s="94">
        <v>14</v>
      </c>
      <c r="B1017" s="369" t="s">
        <v>1334</v>
      </c>
      <c r="C1017" s="96" t="s">
        <v>1327</v>
      </c>
      <c r="D1017" s="11">
        <v>10000000</v>
      </c>
      <c r="E1017" s="101">
        <v>5000000</v>
      </c>
      <c r="F1017" s="329">
        <f>D1017</f>
        <v>10000000</v>
      </c>
      <c r="G1017" s="206"/>
      <c r="H1017" s="206"/>
      <c r="I1017" s="85"/>
    </row>
    <row r="1018" spans="1:9" s="83" customFormat="1" ht="15.6" x14ac:dyDescent="0.3">
      <c r="A1018" s="94">
        <v>15</v>
      </c>
      <c r="B1018" s="369" t="s">
        <v>1333</v>
      </c>
      <c r="C1018" s="96" t="s">
        <v>1328</v>
      </c>
      <c r="D1018" s="11">
        <v>4000000</v>
      </c>
      <c r="E1018" s="101">
        <v>2014000</v>
      </c>
      <c r="F1018" s="329">
        <f>D1018</f>
        <v>4000000</v>
      </c>
      <c r="G1018" s="206"/>
      <c r="H1018" s="206"/>
      <c r="I1018" s="85"/>
    </row>
    <row r="1019" spans="1:9" s="83" customFormat="1" ht="31.2" x14ac:dyDescent="0.3">
      <c r="A1019" s="94">
        <v>16</v>
      </c>
      <c r="B1019" s="369" t="s">
        <v>1332</v>
      </c>
      <c r="C1019" s="96" t="s">
        <v>1329</v>
      </c>
      <c r="D1019" s="11">
        <v>22000000</v>
      </c>
      <c r="E1019" s="101">
        <v>4900000</v>
      </c>
      <c r="F1019" s="329">
        <f>D1019</f>
        <v>22000000</v>
      </c>
      <c r="G1019" s="206"/>
      <c r="H1019" s="206"/>
      <c r="I1019" s="85"/>
    </row>
    <row r="1020" spans="1:9" s="83" customFormat="1" ht="31.2" x14ac:dyDescent="0.3">
      <c r="A1020" s="139">
        <v>17</v>
      </c>
      <c r="B1020" s="373" t="s">
        <v>1331</v>
      </c>
      <c r="C1020" s="141" t="s">
        <v>1330</v>
      </c>
      <c r="D1020" s="142">
        <v>30000000</v>
      </c>
      <c r="E1020" s="88" t="s">
        <v>20</v>
      </c>
      <c r="F1020" s="329">
        <v>0</v>
      </c>
      <c r="G1020" s="206"/>
      <c r="H1020" s="206"/>
      <c r="I1020" s="85"/>
    </row>
    <row r="1021" spans="1:9" s="83" customFormat="1" ht="15" customHeight="1" x14ac:dyDescent="0.3">
      <c r="A1021" s="608" t="s">
        <v>1315</v>
      </c>
      <c r="B1021" s="608"/>
      <c r="C1021" s="608"/>
      <c r="D1021" s="113">
        <v>310000000</v>
      </c>
      <c r="E1021" s="130">
        <v>117075587.36</v>
      </c>
      <c r="F1021" s="330">
        <f>SUM(F1007:F1020)</f>
        <v>1117500000</v>
      </c>
      <c r="G1021" s="148"/>
      <c r="H1021" s="148"/>
      <c r="I1021" s="85"/>
    </row>
    <row r="1022" spans="1:9" s="83" customFormat="1" ht="15.6" x14ac:dyDescent="0.3">
      <c r="A1022" s="281">
        <v>2</v>
      </c>
      <c r="B1022" s="363" t="s">
        <v>2822</v>
      </c>
      <c r="C1022" s="153"/>
      <c r="F1022" s="335"/>
      <c r="G1022" s="93"/>
      <c r="H1022" s="93"/>
      <c r="I1022" s="85"/>
    </row>
    <row r="1023" spans="1:9" s="83" customFormat="1" ht="15.6" x14ac:dyDescent="0.3">
      <c r="A1023" s="117">
        <v>1</v>
      </c>
      <c r="B1023" s="370" t="s">
        <v>2823</v>
      </c>
      <c r="C1023" s="119" t="s">
        <v>2824</v>
      </c>
      <c r="D1023" s="120">
        <v>8300000</v>
      </c>
      <c r="E1023" s="115" t="s">
        <v>20</v>
      </c>
      <c r="F1023" s="336">
        <f>D1023</f>
        <v>8300000</v>
      </c>
      <c r="G1023" s="101"/>
      <c r="H1023" s="101"/>
      <c r="I1023" s="271"/>
    </row>
    <row r="1024" spans="1:9" s="83" customFormat="1" ht="15.6" x14ac:dyDescent="0.3">
      <c r="A1024" s="117">
        <v>2</v>
      </c>
      <c r="B1024" s="370" t="s">
        <v>2825</v>
      </c>
      <c r="C1024" s="119" t="s">
        <v>2826</v>
      </c>
      <c r="D1024" s="120">
        <v>350000</v>
      </c>
      <c r="E1024" s="115" t="s">
        <v>20</v>
      </c>
      <c r="F1024" s="336">
        <f>D1024</f>
        <v>350000</v>
      </c>
      <c r="G1024" s="101"/>
      <c r="H1024" s="101"/>
      <c r="I1024" s="271"/>
    </row>
    <row r="1025" spans="1:9" s="83" customFormat="1" ht="15.6" x14ac:dyDescent="0.3">
      <c r="A1025" s="117">
        <v>3</v>
      </c>
      <c r="B1025" s="370" t="s">
        <v>2827</v>
      </c>
      <c r="C1025" s="119" t="s">
        <v>446</v>
      </c>
      <c r="D1025" s="115" t="s">
        <v>20</v>
      </c>
      <c r="E1025" s="115" t="s">
        <v>20</v>
      </c>
      <c r="F1025" s="336" t="str">
        <f>D1025</f>
        <v>-</v>
      </c>
      <c r="G1025" s="101"/>
      <c r="H1025" s="101"/>
      <c r="I1025" s="271"/>
    </row>
    <row r="1026" spans="1:9" s="83" customFormat="1" ht="15.6" x14ac:dyDescent="0.3">
      <c r="A1026" s="117">
        <v>4</v>
      </c>
      <c r="B1026" s="370" t="s">
        <v>2828</v>
      </c>
      <c r="C1026" s="119" t="s">
        <v>2829</v>
      </c>
      <c r="D1026" s="115" t="s">
        <v>20</v>
      </c>
      <c r="E1026" s="115" t="s">
        <v>20</v>
      </c>
      <c r="F1026" s="336" t="str">
        <f>D1026</f>
        <v>-</v>
      </c>
      <c r="G1026" s="101"/>
      <c r="H1026" s="101"/>
      <c r="I1026" s="271"/>
    </row>
    <row r="1027" spans="1:9" s="83" customFormat="1" ht="31.2" x14ac:dyDescent="0.3">
      <c r="A1027" s="117">
        <v>5</v>
      </c>
      <c r="B1027" s="370" t="s">
        <v>2830</v>
      </c>
      <c r="C1027" s="119" t="s">
        <v>2831</v>
      </c>
      <c r="D1027" s="120">
        <v>1000000</v>
      </c>
      <c r="E1027" s="115" t="s">
        <v>20</v>
      </c>
      <c r="F1027" s="336">
        <f>D1027</f>
        <v>1000000</v>
      </c>
      <c r="G1027" s="101"/>
      <c r="H1027" s="101"/>
      <c r="I1027" s="271"/>
    </row>
    <row r="1028" spans="1:9" s="83" customFormat="1" ht="31.2" x14ac:dyDescent="0.3">
      <c r="A1028" s="117">
        <v>6</v>
      </c>
      <c r="B1028" s="370" t="s">
        <v>2832</v>
      </c>
      <c r="C1028" s="119" t="s">
        <v>2833</v>
      </c>
      <c r="D1028" s="120">
        <v>80000000</v>
      </c>
      <c r="E1028" s="115" t="s">
        <v>20</v>
      </c>
      <c r="F1028" s="336">
        <v>50000000</v>
      </c>
      <c r="G1028" s="101"/>
      <c r="H1028" s="101"/>
      <c r="I1028" s="271"/>
    </row>
    <row r="1029" spans="1:9" s="83" customFormat="1" ht="15.6" x14ac:dyDescent="0.3">
      <c r="A1029" s="117">
        <v>7</v>
      </c>
      <c r="B1029" s="370" t="s">
        <v>2834</v>
      </c>
      <c r="C1029" s="119" t="s">
        <v>2835</v>
      </c>
      <c r="D1029" s="120">
        <v>500000</v>
      </c>
      <c r="E1029" s="115" t="s">
        <v>20</v>
      </c>
      <c r="F1029" s="336">
        <f t="shared" ref="F1029:F1035" si="33">D1029</f>
        <v>500000</v>
      </c>
      <c r="G1029" s="101"/>
      <c r="H1029" s="101"/>
      <c r="I1029" s="271"/>
    </row>
    <row r="1030" spans="1:9" s="83" customFormat="1" ht="15.6" x14ac:dyDescent="0.3">
      <c r="A1030" s="117">
        <v>8</v>
      </c>
      <c r="B1030" s="370" t="s">
        <v>2836</v>
      </c>
      <c r="C1030" s="119" t="s">
        <v>2837</v>
      </c>
      <c r="D1030" s="120">
        <v>500000</v>
      </c>
      <c r="E1030" s="115" t="s">
        <v>20</v>
      </c>
      <c r="F1030" s="336">
        <f t="shared" si="33"/>
        <v>500000</v>
      </c>
      <c r="G1030" s="101"/>
      <c r="H1030" s="101"/>
      <c r="I1030" s="271"/>
    </row>
    <row r="1031" spans="1:9" s="83" customFormat="1" ht="62.4" x14ac:dyDescent="0.3">
      <c r="A1031" s="117">
        <v>9</v>
      </c>
      <c r="B1031" s="370" t="s">
        <v>2838</v>
      </c>
      <c r="C1031" s="119" t="s">
        <v>2839</v>
      </c>
      <c r="D1031" s="120">
        <v>1000000</v>
      </c>
      <c r="E1031" s="115" t="s">
        <v>20</v>
      </c>
      <c r="F1031" s="336">
        <f t="shared" si="33"/>
        <v>1000000</v>
      </c>
      <c r="G1031" s="101"/>
      <c r="H1031" s="101"/>
      <c r="I1031" s="271"/>
    </row>
    <row r="1032" spans="1:9" s="83" customFormat="1" ht="15.6" x14ac:dyDescent="0.3">
      <c r="A1032" s="117">
        <v>10</v>
      </c>
      <c r="B1032" s="370" t="s">
        <v>2840</v>
      </c>
      <c r="C1032" s="119" t="s">
        <v>2841</v>
      </c>
      <c r="D1032" s="120">
        <v>1000000</v>
      </c>
      <c r="E1032" s="123">
        <v>657419.62</v>
      </c>
      <c r="F1032" s="336">
        <f t="shared" si="33"/>
        <v>1000000</v>
      </c>
      <c r="G1032" s="101"/>
      <c r="H1032" s="101"/>
      <c r="I1032" s="271"/>
    </row>
    <row r="1033" spans="1:9" s="83" customFormat="1" ht="62.4" x14ac:dyDescent="0.3">
      <c r="A1033" s="117">
        <v>11</v>
      </c>
      <c r="B1033" s="370" t="s">
        <v>2842</v>
      </c>
      <c r="C1033" s="119" t="s">
        <v>2843</v>
      </c>
      <c r="D1033" s="120">
        <v>3000000</v>
      </c>
      <c r="E1033" s="123">
        <v>2186000</v>
      </c>
      <c r="F1033" s="336">
        <f t="shared" si="33"/>
        <v>3000000</v>
      </c>
      <c r="G1033" s="101"/>
      <c r="H1033" s="101"/>
      <c r="I1033" s="271"/>
    </row>
    <row r="1034" spans="1:9" s="83" customFormat="1" ht="31.2" x14ac:dyDescent="0.3">
      <c r="A1034" s="117">
        <v>12</v>
      </c>
      <c r="B1034" s="370" t="s">
        <v>2844</v>
      </c>
      <c r="C1034" s="119" t="s">
        <v>2845</v>
      </c>
      <c r="D1034" s="120">
        <v>3600000</v>
      </c>
      <c r="E1034" s="115" t="s">
        <v>20</v>
      </c>
      <c r="F1034" s="336">
        <f t="shared" si="33"/>
        <v>3600000</v>
      </c>
      <c r="G1034" s="101"/>
      <c r="H1034" s="101"/>
      <c r="I1034" s="271"/>
    </row>
    <row r="1035" spans="1:9" s="83" customFormat="1" ht="15.6" x14ac:dyDescent="0.3">
      <c r="A1035" s="117">
        <v>13</v>
      </c>
      <c r="B1035" s="370" t="s">
        <v>2846</v>
      </c>
      <c r="C1035" s="119" t="s">
        <v>2847</v>
      </c>
      <c r="D1035" s="120">
        <v>750000</v>
      </c>
      <c r="E1035" s="115" t="s">
        <v>20</v>
      </c>
      <c r="F1035" s="336">
        <f t="shared" si="33"/>
        <v>750000</v>
      </c>
      <c r="G1035" s="101"/>
      <c r="H1035" s="101"/>
      <c r="I1035" s="271"/>
    </row>
    <row r="1036" spans="1:9" s="83" customFormat="1" ht="15" customHeight="1" x14ac:dyDescent="0.3">
      <c r="A1036" s="607" t="s">
        <v>2848</v>
      </c>
      <c r="B1036" s="607"/>
      <c r="C1036" s="607"/>
      <c r="D1036" s="102">
        <v>100000000</v>
      </c>
      <c r="E1036" s="102">
        <v>2843419.62</v>
      </c>
      <c r="F1036" s="339">
        <f>SUM(F1023:F1035)</f>
        <v>70000000</v>
      </c>
      <c r="G1036" s="168"/>
      <c r="H1036" s="168"/>
      <c r="I1036" s="171"/>
    </row>
    <row r="1037" spans="1:9" s="83" customFormat="1" ht="15.6" x14ac:dyDescent="0.3">
      <c r="A1037" s="281">
        <v>3</v>
      </c>
      <c r="B1037" s="364" t="s">
        <v>2790</v>
      </c>
      <c r="C1037" s="153"/>
      <c r="F1037" s="350"/>
      <c r="I1037" s="85"/>
    </row>
    <row r="1038" spans="1:9" s="83" customFormat="1" ht="15.6" x14ac:dyDescent="0.3">
      <c r="A1038" s="117">
        <v>1</v>
      </c>
      <c r="B1038" s="370" t="s">
        <v>2791</v>
      </c>
      <c r="C1038" s="119" t="s">
        <v>2792</v>
      </c>
      <c r="D1038" s="120">
        <v>7000000</v>
      </c>
      <c r="E1038" s="120">
        <v>5000000</v>
      </c>
      <c r="F1038" s="336">
        <v>5000000</v>
      </c>
      <c r="G1038" s="101"/>
      <c r="H1038" s="101"/>
      <c r="I1038" s="271"/>
    </row>
    <row r="1039" spans="1:9" s="83" customFormat="1" ht="15.6" x14ac:dyDescent="0.3">
      <c r="A1039" s="117">
        <v>2</v>
      </c>
      <c r="B1039" s="370" t="s">
        <v>2793</v>
      </c>
      <c r="C1039" s="119" t="s">
        <v>2794</v>
      </c>
      <c r="D1039" s="120">
        <v>15000000</v>
      </c>
      <c r="E1039" s="115" t="s">
        <v>20</v>
      </c>
      <c r="F1039" s="336">
        <v>10000000</v>
      </c>
      <c r="G1039" s="101"/>
      <c r="H1039" s="101"/>
      <c r="I1039" s="271"/>
    </row>
    <row r="1040" spans="1:9" s="83" customFormat="1" ht="62.4" x14ac:dyDescent="0.3">
      <c r="A1040" s="117">
        <v>3</v>
      </c>
      <c r="B1040" s="370" t="s">
        <v>2795</v>
      </c>
      <c r="C1040" s="119" t="s">
        <v>2796</v>
      </c>
      <c r="D1040" s="120">
        <v>5000000</v>
      </c>
      <c r="E1040" s="120">
        <v>5000000</v>
      </c>
      <c r="F1040" s="336">
        <f>D1040</f>
        <v>5000000</v>
      </c>
      <c r="G1040" s="101"/>
      <c r="H1040" s="101"/>
      <c r="I1040" s="271"/>
    </row>
    <row r="1041" spans="1:9" s="83" customFormat="1" ht="46.8" x14ac:dyDescent="0.3">
      <c r="A1041" s="117">
        <v>4</v>
      </c>
      <c r="B1041" s="370" t="s">
        <v>2797</v>
      </c>
      <c r="C1041" s="119" t="s">
        <v>2798</v>
      </c>
      <c r="D1041" s="120">
        <v>16000000</v>
      </c>
      <c r="E1041" s="115" t="s">
        <v>20</v>
      </c>
      <c r="F1041" s="336">
        <v>10000000</v>
      </c>
      <c r="G1041" s="101"/>
      <c r="H1041" s="101"/>
      <c r="I1041" s="271"/>
    </row>
    <row r="1042" spans="1:9" s="83" customFormat="1" ht="15.6" x14ac:dyDescent="0.3">
      <c r="A1042" s="117">
        <v>5</v>
      </c>
      <c r="B1042" s="370" t="s">
        <v>2799</v>
      </c>
      <c r="C1042" s="119" t="s">
        <v>2800</v>
      </c>
      <c r="D1042" s="120">
        <v>110000000</v>
      </c>
      <c r="E1042" s="115" t="s">
        <v>20</v>
      </c>
      <c r="F1042" s="336">
        <v>80000000</v>
      </c>
      <c r="G1042" s="101"/>
      <c r="H1042" s="101"/>
      <c r="I1042" s="271"/>
    </row>
    <row r="1043" spans="1:9" s="83" customFormat="1" ht="15.6" x14ac:dyDescent="0.3">
      <c r="A1043" s="117">
        <v>6</v>
      </c>
      <c r="B1043" s="370" t="s">
        <v>2801</v>
      </c>
      <c r="C1043" s="119" t="s">
        <v>2802</v>
      </c>
      <c r="D1043" s="120">
        <v>8000000</v>
      </c>
      <c r="E1043" s="115" t="s">
        <v>20</v>
      </c>
      <c r="F1043" s="336">
        <f>D1043</f>
        <v>8000000</v>
      </c>
      <c r="G1043" s="101"/>
      <c r="H1043" s="101"/>
      <c r="I1043" s="271"/>
    </row>
    <row r="1044" spans="1:9" s="83" customFormat="1" ht="15.6" x14ac:dyDescent="0.3">
      <c r="A1044" s="117">
        <v>7</v>
      </c>
      <c r="B1044" s="370" t="s">
        <v>2803</v>
      </c>
      <c r="C1044" s="119" t="s">
        <v>2804</v>
      </c>
      <c r="D1044" s="120">
        <v>1350000000</v>
      </c>
      <c r="E1044" s="115" t="s">
        <v>20</v>
      </c>
      <c r="F1044" s="351">
        <v>1000000000</v>
      </c>
      <c r="G1044" s="270"/>
      <c r="H1044" s="270"/>
      <c r="I1044" s="271"/>
    </row>
    <row r="1045" spans="1:9" s="83" customFormat="1" ht="46.8" x14ac:dyDescent="0.3">
      <c r="A1045" s="117">
        <v>8</v>
      </c>
      <c r="B1045" s="370" t="s">
        <v>2805</v>
      </c>
      <c r="C1045" s="119" t="s">
        <v>2806</v>
      </c>
      <c r="D1045" s="120">
        <v>3000000</v>
      </c>
      <c r="E1045" s="115" t="s">
        <v>20</v>
      </c>
      <c r="F1045" s="336">
        <f>D1045</f>
        <v>3000000</v>
      </c>
      <c r="G1045" s="101"/>
      <c r="H1045" s="101"/>
      <c r="I1045" s="271"/>
    </row>
    <row r="1046" spans="1:9" s="83" customFormat="1" ht="93.6" x14ac:dyDescent="0.3">
      <c r="A1046" s="117">
        <v>9</v>
      </c>
      <c r="B1046" s="370" t="s">
        <v>2807</v>
      </c>
      <c r="C1046" s="119" t="s">
        <v>2808</v>
      </c>
      <c r="D1046" s="120">
        <v>3000000</v>
      </c>
      <c r="E1046" s="115" t="s">
        <v>20</v>
      </c>
      <c r="F1046" s="336">
        <f>D1046</f>
        <v>3000000</v>
      </c>
      <c r="G1046" s="101"/>
      <c r="H1046" s="101"/>
      <c r="I1046" s="271"/>
    </row>
    <row r="1047" spans="1:9" s="83" customFormat="1" ht="31.2" x14ac:dyDescent="0.3">
      <c r="A1047" s="117">
        <v>10</v>
      </c>
      <c r="B1047" s="370" t="s">
        <v>2809</v>
      </c>
      <c r="C1047" s="119" t="s">
        <v>2810</v>
      </c>
      <c r="D1047" s="120">
        <v>480000000</v>
      </c>
      <c r="E1047" s="115" t="s">
        <v>20</v>
      </c>
      <c r="F1047" s="336">
        <f>D1047</f>
        <v>480000000</v>
      </c>
      <c r="G1047" s="101"/>
      <c r="H1047" s="101"/>
      <c r="I1047" s="271"/>
    </row>
    <row r="1048" spans="1:9" s="83" customFormat="1" ht="15.6" x14ac:dyDescent="0.3">
      <c r="A1048" s="117">
        <v>11</v>
      </c>
      <c r="B1048" s="370" t="s">
        <v>2811</v>
      </c>
      <c r="C1048" s="119" t="s">
        <v>2812</v>
      </c>
      <c r="D1048" s="120">
        <v>10000000</v>
      </c>
      <c r="E1048" s="115" t="s">
        <v>20</v>
      </c>
      <c r="F1048" s="336">
        <f>D1048</f>
        <v>10000000</v>
      </c>
      <c r="G1048" s="101"/>
      <c r="H1048" s="101"/>
      <c r="I1048" s="271"/>
    </row>
    <row r="1049" spans="1:9" s="83" customFormat="1" ht="46.8" x14ac:dyDescent="0.3">
      <c r="A1049" s="117">
        <v>12</v>
      </c>
      <c r="B1049" s="370" t="s">
        <v>2813</v>
      </c>
      <c r="C1049" s="119" t="s">
        <v>2814</v>
      </c>
      <c r="D1049" s="120">
        <v>10000000</v>
      </c>
      <c r="E1049" s="115" t="s">
        <v>20</v>
      </c>
      <c r="F1049" s="336">
        <f>D1049</f>
        <v>10000000</v>
      </c>
      <c r="G1049" s="101"/>
      <c r="H1049" s="101"/>
      <c r="I1049" s="271"/>
    </row>
    <row r="1050" spans="1:9" s="83" customFormat="1" ht="31.2" x14ac:dyDescent="0.3">
      <c r="A1050" s="117">
        <v>13</v>
      </c>
      <c r="B1050" s="370" t="s">
        <v>2815</v>
      </c>
      <c r="C1050" s="119" t="s">
        <v>2816</v>
      </c>
      <c r="D1050" s="120">
        <v>200000000</v>
      </c>
      <c r="E1050" s="115" t="s">
        <v>20</v>
      </c>
      <c r="F1050" s="336">
        <v>166000000</v>
      </c>
      <c r="G1050" s="101"/>
      <c r="H1050" s="101"/>
      <c r="I1050" s="271"/>
    </row>
    <row r="1051" spans="1:9" s="83" customFormat="1" ht="46.8" x14ac:dyDescent="0.3">
      <c r="A1051" s="117">
        <v>14</v>
      </c>
      <c r="B1051" s="370" t="s">
        <v>2817</v>
      </c>
      <c r="C1051" s="119" t="s">
        <v>2818</v>
      </c>
      <c r="D1051" s="120">
        <v>13000000</v>
      </c>
      <c r="E1051" s="115" t="s">
        <v>20</v>
      </c>
      <c r="F1051" s="336">
        <v>10000000</v>
      </c>
      <c r="G1051" s="101"/>
      <c r="H1051" s="101"/>
      <c r="I1051" s="271"/>
    </row>
    <row r="1052" spans="1:9" s="83" customFormat="1" ht="15" customHeight="1" x14ac:dyDescent="0.3">
      <c r="A1052" s="607" t="s">
        <v>2819</v>
      </c>
      <c r="B1052" s="607"/>
      <c r="C1052" s="607"/>
      <c r="D1052" s="102">
        <v>2230000000</v>
      </c>
      <c r="E1052" s="102">
        <v>10000000</v>
      </c>
      <c r="F1052" s="339">
        <f>SUM(F1038:F1051)</f>
        <v>1800000000</v>
      </c>
      <c r="G1052" s="168"/>
      <c r="H1052" s="168"/>
      <c r="I1052" s="171"/>
    </row>
    <row r="1053" spans="1:9" s="83" customFormat="1" ht="15.6" x14ac:dyDescent="0.3">
      <c r="A1053" s="125">
        <v>4</v>
      </c>
      <c r="B1053" s="363" t="s">
        <v>409</v>
      </c>
      <c r="C1053" s="154"/>
      <c r="D1053" s="126"/>
      <c r="E1053" s="126"/>
      <c r="F1053" s="334"/>
      <c r="G1053" s="259"/>
      <c r="H1053" s="259"/>
      <c r="I1053" s="85"/>
    </row>
    <row r="1054" spans="1:9" s="83" customFormat="1" ht="15.6" x14ac:dyDescent="0.3">
      <c r="A1054" s="94">
        <v>1</v>
      </c>
      <c r="B1054" s="369" t="s">
        <v>425</v>
      </c>
      <c r="C1054" s="96" t="s">
        <v>418</v>
      </c>
      <c r="D1054" s="11">
        <v>165000000</v>
      </c>
      <c r="E1054" s="88" t="s">
        <v>20</v>
      </c>
      <c r="F1054" s="333">
        <f t="shared" ref="F1054:F1060" si="34">D1054</f>
        <v>165000000</v>
      </c>
      <c r="G1054" s="258"/>
      <c r="H1054" s="258"/>
      <c r="I1054" s="85"/>
    </row>
    <row r="1055" spans="1:9" s="83" customFormat="1" ht="15.6" x14ac:dyDescent="0.3">
      <c r="A1055" s="94">
        <v>2</v>
      </c>
      <c r="B1055" s="369" t="s">
        <v>426</v>
      </c>
      <c r="C1055" s="96" t="s">
        <v>419</v>
      </c>
      <c r="D1055" s="11">
        <v>50000000</v>
      </c>
      <c r="E1055" s="88" t="s">
        <v>20</v>
      </c>
      <c r="F1055" s="333">
        <f t="shared" si="34"/>
        <v>50000000</v>
      </c>
      <c r="G1055" s="258"/>
      <c r="H1055" s="258"/>
      <c r="I1055" s="85"/>
    </row>
    <row r="1056" spans="1:9" s="83" customFormat="1" ht="15.6" x14ac:dyDescent="0.3">
      <c r="A1056" s="94">
        <v>3</v>
      </c>
      <c r="B1056" s="369" t="s">
        <v>427</v>
      </c>
      <c r="C1056" s="96" t="s">
        <v>420</v>
      </c>
      <c r="D1056" s="11">
        <v>20000000</v>
      </c>
      <c r="E1056" s="88" t="s">
        <v>20</v>
      </c>
      <c r="F1056" s="333">
        <f t="shared" si="34"/>
        <v>20000000</v>
      </c>
      <c r="G1056" s="258"/>
      <c r="H1056" s="258"/>
      <c r="I1056" s="85"/>
    </row>
    <row r="1057" spans="1:9" s="83" customFormat="1" ht="15.6" x14ac:dyDescent="0.3">
      <c r="A1057" s="94">
        <v>4</v>
      </c>
      <c r="B1057" s="369" t="s">
        <v>428</v>
      </c>
      <c r="C1057" s="96" t="s">
        <v>421</v>
      </c>
      <c r="D1057" s="11">
        <v>3000000</v>
      </c>
      <c r="E1057" s="88" t="s">
        <v>20</v>
      </c>
      <c r="F1057" s="333">
        <f t="shared" si="34"/>
        <v>3000000</v>
      </c>
      <c r="G1057" s="258"/>
      <c r="H1057" s="258"/>
      <c r="I1057" s="85"/>
    </row>
    <row r="1058" spans="1:9" s="83" customFormat="1" ht="15.6" x14ac:dyDescent="0.3">
      <c r="A1058" s="94">
        <v>5</v>
      </c>
      <c r="B1058" s="369" t="s">
        <v>429</v>
      </c>
      <c r="C1058" s="96" t="s">
        <v>422</v>
      </c>
      <c r="D1058" s="11">
        <v>3000000</v>
      </c>
      <c r="E1058" s="88" t="s">
        <v>20</v>
      </c>
      <c r="F1058" s="333">
        <f t="shared" si="34"/>
        <v>3000000</v>
      </c>
      <c r="G1058" s="258"/>
      <c r="H1058" s="258"/>
      <c r="I1058" s="85"/>
    </row>
    <row r="1059" spans="1:9" s="83" customFormat="1" ht="31.2" x14ac:dyDescent="0.3">
      <c r="A1059" s="94">
        <v>6</v>
      </c>
      <c r="B1059" s="369" t="s">
        <v>430</v>
      </c>
      <c r="C1059" s="96" t="s">
        <v>423</v>
      </c>
      <c r="D1059" s="11">
        <v>2000000</v>
      </c>
      <c r="E1059" s="88" t="s">
        <v>20</v>
      </c>
      <c r="F1059" s="333">
        <f t="shared" si="34"/>
        <v>2000000</v>
      </c>
      <c r="G1059" s="258"/>
      <c r="H1059" s="258"/>
      <c r="I1059" s="85"/>
    </row>
    <row r="1060" spans="1:9" s="83" customFormat="1" ht="15.6" x14ac:dyDescent="0.3">
      <c r="A1060" s="94">
        <v>7</v>
      </c>
      <c r="B1060" s="369" t="s">
        <v>431</v>
      </c>
      <c r="C1060" s="96" t="s">
        <v>424</v>
      </c>
      <c r="D1060" s="11">
        <v>4000000</v>
      </c>
      <c r="E1060" s="88" t="s">
        <v>20</v>
      </c>
      <c r="F1060" s="333">
        <f t="shared" si="34"/>
        <v>4000000</v>
      </c>
      <c r="G1060" s="258"/>
      <c r="H1060" s="258"/>
      <c r="I1060" s="85"/>
    </row>
    <row r="1061" spans="1:9" s="83" customFormat="1" ht="15" customHeight="1" x14ac:dyDescent="0.3">
      <c r="A1061" s="608" t="s">
        <v>432</v>
      </c>
      <c r="B1061" s="608"/>
      <c r="C1061" s="608"/>
      <c r="D1061" s="113">
        <v>247000000</v>
      </c>
      <c r="E1061" s="98">
        <f>SUM(E1054:E1060)</f>
        <v>0</v>
      </c>
      <c r="F1061" s="330">
        <f>SUM(F1054:F1060)</f>
        <v>247000000</v>
      </c>
      <c r="G1061" s="148"/>
      <c r="H1061" s="148"/>
      <c r="I1061" s="85"/>
    </row>
    <row r="1062" spans="1:9" s="83" customFormat="1" ht="15.6" x14ac:dyDescent="0.3">
      <c r="A1062" s="281">
        <v>5</v>
      </c>
      <c r="B1062" s="364" t="s">
        <v>2090</v>
      </c>
      <c r="C1062" s="153"/>
      <c r="F1062" s="328"/>
      <c r="G1062" s="255"/>
      <c r="H1062" s="255"/>
      <c r="I1062" s="85"/>
    </row>
    <row r="1063" spans="1:9" s="83" customFormat="1" ht="15.6" x14ac:dyDescent="0.3">
      <c r="A1063" s="117">
        <v>1</v>
      </c>
      <c r="B1063" s="370" t="s">
        <v>2094</v>
      </c>
      <c r="C1063" s="119" t="s">
        <v>334</v>
      </c>
      <c r="D1063" s="120">
        <v>3000000</v>
      </c>
      <c r="E1063" s="88" t="s">
        <v>20</v>
      </c>
      <c r="F1063" s="329">
        <v>0</v>
      </c>
      <c r="G1063" s="206"/>
      <c r="H1063" s="206"/>
      <c r="I1063" s="85"/>
    </row>
    <row r="1064" spans="1:9" s="83" customFormat="1" ht="15.6" x14ac:dyDescent="0.3">
      <c r="A1064" s="117">
        <v>2</v>
      </c>
      <c r="B1064" s="370" t="s">
        <v>2095</v>
      </c>
      <c r="C1064" s="119" t="s">
        <v>2091</v>
      </c>
      <c r="D1064" s="120">
        <v>2000000</v>
      </c>
      <c r="E1064" s="88" t="s">
        <v>20</v>
      </c>
      <c r="F1064" s="329">
        <v>0</v>
      </c>
      <c r="G1064" s="206"/>
      <c r="H1064" s="206"/>
      <c r="I1064" s="85"/>
    </row>
    <row r="1065" spans="1:9" s="83" customFormat="1" ht="15.6" x14ac:dyDescent="0.3">
      <c r="A1065" s="117">
        <v>3</v>
      </c>
      <c r="B1065" s="370" t="s">
        <v>2096</v>
      </c>
      <c r="C1065" s="119" t="s">
        <v>2092</v>
      </c>
      <c r="D1065" s="120">
        <v>1000000</v>
      </c>
      <c r="E1065" s="88" t="s">
        <v>20</v>
      </c>
      <c r="F1065" s="329">
        <f>D1065</f>
        <v>1000000</v>
      </c>
      <c r="G1065" s="206"/>
      <c r="H1065" s="206"/>
      <c r="I1065" s="85"/>
    </row>
    <row r="1066" spans="1:9" s="83" customFormat="1" ht="15.6" x14ac:dyDescent="0.3">
      <c r="A1066" s="117">
        <v>4</v>
      </c>
      <c r="B1066" s="370" t="s">
        <v>2097</v>
      </c>
      <c r="C1066" s="119" t="s">
        <v>1970</v>
      </c>
      <c r="D1066" s="120">
        <v>2000000</v>
      </c>
      <c r="E1066" s="88" t="s">
        <v>20</v>
      </c>
      <c r="F1066" s="329">
        <v>0</v>
      </c>
      <c r="G1066" s="206"/>
      <c r="H1066" s="206"/>
      <c r="I1066" s="85"/>
    </row>
    <row r="1067" spans="1:9" s="83" customFormat="1" ht="15.6" x14ac:dyDescent="0.3">
      <c r="A1067" s="117">
        <v>5</v>
      </c>
      <c r="B1067" s="370" t="s">
        <v>2098</v>
      </c>
      <c r="C1067" s="119" t="s">
        <v>2093</v>
      </c>
      <c r="D1067" s="120">
        <v>14000000</v>
      </c>
      <c r="E1067" s="88" t="s">
        <v>20</v>
      </c>
      <c r="F1067" s="329">
        <f>D1067</f>
        <v>14000000</v>
      </c>
      <c r="G1067" s="206"/>
      <c r="H1067" s="206"/>
      <c r="I1067" s="85"/>
    </row>
    <row r="1068" spans="1:9" s="83" customFormat="1" ht="15" customHeight="1" x14ac:dyDescent="0.3">
      <c r="A1068" s="607" t="s">
        <v>2099</v>
      </c>
      <c r="B1068" s="607"/>
      <c r="C1068" s="607"/>
      <c r="D1068" s="102">
        <v>22000000</v>
      </c>
      <c r="E1068" s="98">
        <f>SUM(E1063:E1067)</f>
        <v>0</v>
      </c>
      <c r="F1068" s="330">
        <f>SUM(F1063:F1067)</f>
        <v>15000000</v>
      </c>
      <c r="G1068" s="148"/>
      <c r="H1068" s="148"/>
      <c r="I1068" s="85"/>
    </row>
    <row r="1069" spans="1:9" s="83" customFormat="1" ht="15" customHeight="1" x14ac:dyDescent="0.3">
      <c r="A1069" s="607" t="s">
        <v>3434</v>
      </c>
      <c r="B1069" s="607"/>
      <c r="C1069" s="607"/>
      <c r="D1069" s="98">
        <f>D1068+D1061+D1052+D1036+D1021</f>
        <v>2909000000</v>
      </c>
      <c r="E1069" s="98">
        <f>E1068+E1061+E1052+E1036+E1021</f>
        <v>129919006.98</v>
      </c>
      <c r="F1069" s="330">
        <f>F1068+F1061+F1052+F1036+F1021</f>
        <v>3249500000</v>
      </c>
      <c r="G1069" s="148"/>
      <c r="H1069" s="148"/>
      <c r="I1069" s="171"/>
    </row>
    <row r="1070" spans="1:9" s="83" customFormat="1" ht="18.600000000000001" customHeight="1" x14ac:dyDescent="0.3">
      <c r="A1070" s="680" t="s">
        <v>3435</v>
      </c>
      <c r="B1070" s="680"/>
      <c r="C1070" s="680"/>
      <c r="D1070" s="680"/>
      <c r="E1070" s="680"/>
      <c r="F1070" s="704"/>
      <c r="G1070" s="286"/>
      <c r="H1070" s="286"/>
      <c r="I1070" s="171"/>
    </row>
    <row r="1071" spans="1:9" s="83" customFormat="1" ht="15.6" x14ac:dyDescent="0.3">
      <c r="A1071" s="281">
        <v>1</v>
      </c>
      <c r="B1071" s="364" t="s">
        <v>876</v>
      </c>
      <c r="C1071" s="153"/>
      <c r="F1071" s="328"/>
      <c r="G1071" s="255"/>
      <c r="H1071" s="255"/>
      <c r="I1071" s="85"/>
    </row>
    <row r="1072" spans="1:9" s="83" customFormat="1" ht="31.2" x14ac:dyDescent="0.3">
      <c r="A1072" s="94">
        <v>1</v>
      </c>
      <c r="B1072" s="369" t="s">
        <v>936</v>
      </c>
      <c r="C1072" s="96" t="s">
        <v>898</v>
      </c>
      <c r="D1072" s="11">
        <v>1000000</v>
      </c>
      <c r="E1072" s="88" t="s">
        <v>20</v>
      </c>
      <c r="F1072" s="329">
        <v>0</v>
      </c>
      <c r="G1072" s="206"/>
      <c r="H1072" s="206"/>
      <c r="I1072" s="85"/>
    </row>
    <row r="1073" spans="1:9" s="83" customFormat="1" ht="31.2" x14ac:dyDescent="0.3">
      <c r="A1073" s="94">
        <v>2</v>
      </c>
      <c r="B1073" s="369" t="s">
        <v>937</v>
      </c>
      <c r="C1073" s="96" t="s">
        <v>899</v>
      </c>
      <c r="D1073" s="11">
        <v>1000000</v>
      </c>
      <c r="E1073" s="88" t="s">
        <v>20</v>
      </c>
      <c r="F1073" s="329">
        <v>0</v>
      </c>
      <c r="G1073" s="206"/>
      <c r="H1073" s="206"/>
      <c r="I1073" s="85"/>
    </row>
    <row r="1074" spans="1:9" s="83" customFormat="1" ht="15.6" x14ac:dyDescent="0.3">
      <c r="A1074" s="94">
        <v>3</v>
      </c>
      <c r="B1074" s="369" t="s">
        <v>938</v>
      </c>
      <c r="C1074" s="96" t="s">
        <v>900</v>
      </c>
      <c r="D1074" s="11">
        <v>1000000</v>
      </c>
      <c r="E1074" s="88" t="s">
        <v>20</v>
      </c>
      <c r="F1074" s="329">
        <v>0</v>
      </c>
      <c r="G1074" s="206"/>
      <c r="H1074" s="206"/>
      <c r="I1074" s="85"/>
    </row>
    <row r="1075" spans="1:9" s="83" customFormat="1" ht="15.6" x14ac:dyDescent="0.3">
      <c r="A1075" s="94">
        <v>4</v>
      </c>
      <c r="B1075" s="369" t="s">
        <v>939</v>
      </c>
      <c r="C1075" s="96" t="s">
        <v>901</v>
      </c>
      <c r="D1075" s="11">
        <v>500000</v>
      </c>
      <c r="E1075" s="88" t="s">
        <v>20</v>
      </c>
      <c r="F1075" s="329">
        <v>0</v>
      </c>
      <c r="G1075" s="206"/>
      <c r="H1075" s="206"/>
      <c r="I1075" s="85"/>
    </row>
    <row r="1076" spans="1:9" s="83" customFormat="1" ht="15.6" x14ac:dyDescent="0.3">
      <c r="A1076" s="94">
        <v>5</v>
      </c>
      <c r="B1076" s="369" t="s">
        <v>940</v>
      </c>
      <c r="C1076" s="96" t="s">
        <v>902</v>
      </c>
      <c r="D1076" s="11">
        <v>2000000</v>
      </c>
      <c r="E1076" s="88" t="s">
        <v>20</v>
      </c>
      <c r="F1076" s="329">
        <v>0</v>
      </c>
      <c r="G1076" s="206"/>
      <c r="H1076" s="206"/>
      <c r="I1076" s="85"/>
    </row>
    <row r="1077" spans="1:9" s="83" customFormat="1" ht="15.6" x14ac:dyDescent="0.3">
      <c r="A1077" s="94">
        <v>6</v>
      </c>
      <c r="B1077" s="369" t="s">
        <v>935</v>
      </c>
      <c r="C1077" s="96" t="s">
        <v>903</v>
      </c>
      <c r="D1077" s="11">
        <v>500000</v>
      </c>
      <c r="E1077" s="88" t="s">
        <v>20</v>
      </c>
      <c r="F1077" s="329">
        <v>0</v>
      </c>
      <c r="G1077" s="206"/>
      <c r="H1077" s="206"/>
      <c r="I1077" s="85"/>
    </row>
    <row r="1078" spans="1:9" s="83" customFormat="1" ht="15.6" x14ac:dyDescent="0.3">
      <c r="A1078" s="94">
        <v>7</v>
      </c>
      <c r="B1078" s="369" t="s">
        <v>934</v>
      </c>
      <c r="C1078" s="96" t="s">
        <v>904</v>
      </c>
      <c r="D1078" s="11">
        <v>500000</v>
      </c>
      <c r="E1078" s="88" t="s">
        <v>20</v>
      </c>
      <c r="F1078" s="329">
        <v>0</v>
      </c>
      <c r="G1078" s="206"/>
      <c r="H1078" s="206"/>
      <c r="I1078" s="85"/>
    </row>
    <row r="1079" spans="1:9" s="83" customFormat="1" ht="31.2" x14ac:dyDescent="0.3">
      <c r="A1079" s="94">
        <v>8</v>
      </c>
      <c r="B1079" s="369" t="s">
        <v>933</v>
      </c>
      <c r="C1079" s="96" t="s">
        <v>905</v>
      </c>
      <c r="D1079" s="11">
        <v>15000000</v>
      </c>
      <c r="E1079" s="88" t="s">
        <v>20</v>
      </c>
      <c r="F1079" s="329">
        <v>5000000</v>
      </c>
      <c r="G1079" s="206"/>
      <c r="H1079" s="206"/>
      <c r="I1079" s="85"/>
    </row>
    <row r="1080" spans="1:9" s="83" customFormat="1" ht="31.2" x14ac:dyDescent="0.3">
      <c r="A1080" s="94">
        <v>9</v>
      </c>
      <c r="B1080" s="369" t="s">
        <v>932</v>
      </c>
      <c r="C1080" s="96" t="s">
        <v>906</v>
      </c>
      <c r="D1080" s="11">
        <v>3000000</v>
      </c>
      <c r="E1080" s="88" t="s">
        <v>20</v>
      </c>
      <c r="F1080" s="329">
        <v>2000000</v>
      </c>
      <c r="G1080" s="206"/>
      <c r="H1080" s="206"/>
      <c r="I1080" s="85"/>
    </row>
    <row r="1081" spans="1:9" s="83" customFormat="1" ht="31.2" x14ac:dyDescent="0.3">
      <c r="A1081" s="94">
        <v>10</v>
      </c>
      <c r="B1081" s="369" t="s">
        <v>931</v>
      </c>
      <c r="C1081" s="96" t="s">
        <v>907</v>
      </c>
      <c r="D1081" s="11">
        <v>1000000</v>
      </c>
      <c r="E1081" s="88" t="s">
        <v>20</v>
      </c>
      <c r="F1081" s="329">
        <f>D1081</f>
        <v>1000000</v>
      </c>
      <c r="G1081" s="206"/>
      <c r="H1081" s="206"/>
      <c r="I1081" s="85"/>
    </row>
    <row r="1082" spans="1:9" s="83" customFormat="1" ht="46.8" x14ac:dyDescent="0.3">
      <c r="A1082" s="94">
        <v>11</v>
      </c>
      <c r="B1082" s="369" t="s">
        <v>930</v>
      </c>
      <c r="C1082" s="96" t="s">
        <v>908</v>
      </c>
      <c r="D1082" s="11">
        <v>5000000</v>
      </c>
      <c r="E1082" s="88" t="s">
        <v>20</v>
      </c>
      <c r="F1082" s="329">
        <v>0</v>
      </c>
      <c r="G1082" s="206"/>
      <c r="H1082" s="206"/>
      <c r="I1082" s="85"/>
    </row>
    <row r="1083" spans="1:9" s="83" customFormat="1" ht="15.6" x14ac:dyDescent="0.3">
      <c r="A1083" s="94">
        <v>12</v>
      </c>
      <c r="B1083" s="369" t="s">
        <v>929</v>
      </c>
      <c r="C1083" s="96" t="s">
        <v>909</v>
      </c>
      <c r="D1083" s="11">
        <v>3500000</v>
      </c>
      <c r="E1083" s="88" t="s">
        <v>20</v>
      </c>
      <c r="F1083" s="329">
        <v>0</v>
      </c>
      <c r="G1083" s="206"/>
      <c r="H1083" s="206"/>
      <c r="I1083" s="85"/>
    </row>
    <row r="1084" spans="1:9" s="83" customFormat="1" ht="15.6" x14ac:dyDescent="0.3">
      <c r="A1084" s="94">
        <v>13</v>
      </c>
      <c r="B1084" s="369" t="s">
        <v>928</v>
      </c>
      <c r="C1084" s="96" t="s">
        <v>910</v>
      </c>
      <c r="D1084" s="11">
        <v>1000000</v>
      </c>
      <c r="E1084" s="88" t="s">
        <v>20</v>
      </c>
      <c r="F1084" s="329">
        <f>D1084</f>
        <v>1000000</v>
      </c>
      <c r="G1084" s="206"/>
      <c r="H1084" s="206"/>
      <c r="I1084" s="85"/>
    </row>
    <row r="1085" spans="1:9" s="83" customFormat="1" ht="15.6" x14ac:dyDescent="0.3">
      <c r="A1085" s="94">
        <v>14</v>
      </c>
      <c r="B1085" s="369" t="s">
        <v>927</v>
      </c>
      <c r="C1085" s="96" t="s">
        <v>911</v>
      </c>
      <c r="D1085" s="11">
        <v>3000000</v>
      </c>
      <c r="E1085" s="88" t="s">
        <v>20</v>
      </c>
      <c r="F1085" s="329">
        <f>D1085</f>
        <v>3000000</v>
      </c>
      <c r="G1085" s="206"/>
      <c r="H1085" s="206"/>
      <c r="I1085" s="85"/>
    </row>
    <row r="1086" spans="1:9" s="83" customFormat="1" ht="15.6" x14ac:dyDescent="0.3">
      <c r="A1086" s="94">
        <v>15</v>
      </c>
      <c r="B1086" s="369" t="s">
        <v>926</v>
      </c>
      <c r="C1086" s="96" t="s">
        <v>912</v>
      </c>
      <c r="D1086" s="11">
        <v>50000000</v>
      </c>
      <c r="E1086" s="88" t="s">
        <v>20</v>
      </c>
      <c r="F1086" s="329">
        <v>20000000</v>
      </c>
      <c r="G1086" s="206"/>
      <c r="H1086" s="206"/>
      <c r="I1086" s="85"/>
    </row>
    <row r="1087" spans="1:9" s="83" customFormat="1" ht="31.2" x14ac:dyDescent="0.3">
      <c r="A1087" s="94">
        <v>16</v>
      </c>
      <c r="B1087" s="369" t="s">
        <v>925</v>
      </c>
      <c r="C1087" s="96" t="s">
        <v>913</v>
      </c>
      <c r="D1087" s="11">
        <v>91700000</v>
      </c>
      <c r="E1087" s="88" t="s">
        <v>20</v>
      </c>
      <c r="F1087" s="329">
        <f>D1087</f>
        <v>91700000</v>
      </c>
      <c r="G1087" s="206"/>
      <c r="H1087" s="206"/>
      <c r="I1087" s="85"/>
    </row>
    <row r="1088" spans="1:9" s="83" customFormat="1" ht="15.6" x14ac:dyDescent="0.3">
      <c r="A1088" s="94">
        <v>17</v>
      </c>
      <c r="B1088" s="369" t="s">
        <v>924</v>
      </c>
      <c r="C1088" s="96" t="s">
        <v>914</v>
      </c>
      <c r="D1088" s="11">
        <v>350000000</v>
      </c>
      <c r="E1088" s="88" t="s">
        <v>20</v>
      </c>
      <c r="F1088" s="329">
        <f>D1088</f>
        <v>350000000</v>
      </c>
      <c r="G1088" s="206"/>
      <c r="H1088" s="206"/>
      <c r="I1088" s="85"/>
    </row>
    <row r="1089" spans="1:9" s="83" customFormat="1" ht="31.2" x14ac:dyDescent="0.3">
      <c r="A1089" s="94">
        <v>18</v>
      </c>
      <c r="B1089" s="369" t="s">
        <v>923</v>
      </c>
      <c r="C1089" s="96" t="s">
        <v>915</v>
      </c>
      <c r="D1089" s="11">
        <v>5000000</v>
      </c>
      <c r="E1089" s="88" t="s">
        <v>20</v>
      </c>
      <c r="F1089" s="329">
        <f>D1089</f>
        <v>5000000</v>
      </c>
      <c r="G1089" s="206"/>
      <c r="H1089" s="206"/>
      <c r="I1089" s="85"/>
    </row>
    <row r="1090" spans="1:9" s="83" customFormat="1" ht="15.6" x14ac:dyDescent="0.3">
      <c r="A1090" s="94">
        <v>19</v>
      </c>
      <c r="B1090" s="369" t="s">
        <v>922</v>
      </c>
      <c r="C1090" s="96" t="s">
        <v>916</v>
      </c>
      <c r="D1090" s="11">
        <v>95457176.390000001</v>
      </c>
      <c r="E1090" s="88" t="s">
        <v>20</v>
      </c>
      <c r="F1090" s="329">
        <v>15457176.390000001</v>
      </c>
      <c r="G1090" s="206"/>
      <c r="H1090" s="206"/>
      <c r="I1090" s="85"/>
    </row>
    <row r="1091" spans="1:9" s="83" customFormat="1" ht="15.6" x14ac:dyDescent="0.3">
      <c r="A1091" s="94">
        <v>20</v>
      </c>
      <c r="B1091" s="369" t="s">
        <v>921</v>
      </c>
      <c r="C1091" s="96" t="s">
        <v>917</v>
      </c>
      <c r="D1091" s="11">
        <v>77000000</v>
      </c>
      <c r="E1091" s="88" t="s">
        <v>20</v>
      </c>
      <c r="F1091" s="329">
        <v>20000000</v>
      </c>
      <c r="G1091" s="206"/>
      <c r="H1091" s="206"/>
      <c r="I1091" s="85"/>
    </row>
    <row r="1092" spans="1:9" s="83" customFormat="1" ht="31.2" x14ac:dyDescent="0.3">
      <c r="A1092" s="94">
        <v>21</v>
      </c>
      <c r="B1092" s="369" t="s">
        <v>920</v>
      </c>
      <c r="C1092" s="96" t="s">
        <v>918</v>
      </c>
      <c r="D1092" s="11">
        <v>500000000</v>
      </c>
      <c r="E1092" s="88" t="s">
        <v>20</v>
      </c>
      <c r="F1092" s="329">
        <v>200000000</v>
      </c>
      <c r="G1092" s="206"/>
      <c r="H1092" s="206"/>
      <c r="I1092" s="85"/>
    </row>
    <row r="1093" spans="1:9" s="83" customFormat="1" ht="15" customHeight="1" x14ac:dyDescent="0.3">
      <c r="A1093" s="608" t="s">
        <v>919</v>
      </c>
      <c r="B1093" s="608"/>
      <c r="C1093" s="608"/>
      <c r="D1093" s="102">
        <v>1207157176.3900001</v>
      </c>
      <c r="E1093" s="98">
        <f>SUM(E1072:E1092)</f>
        <v>0</v>
      </c>
      <c r="F1093" s="330">
        <f>SUM(F1072:F1092)</f>
        <v>714157176.38999999</v>
      </c>
      <c r="G1093" s="148"/>
      <c r="H1093" s="148"/>
      <c r="I1093" s="85"/>
    </row>
    <row r="1094" spans="1:9" s="83" customFormat="1" ht="15.6" x14ac:dyDescent="0.3">
      <c r="A1094" s="281">
        <v>2</v>
      </c>
      <c r="B1094" s="364" t="s">
        <v>1079</v>
      </c>
      <c r="C1094" s="153"/>
      <c r="F1094" s="328"/>
      <c r="G1094" s="255"/>
      <c r="H1094" s="255"/>
      <c r="I1094" s="85"/>
    </row>
    <row r="1095" spans="1:9" s="83" customFormat="1" ht="15.6" x14ac:dyDescent="0.3">
      <c r="A1095" s="117">
        <v>1</v>
      </c>
      <c r="B1095" s="370" t="s">
        <v>1138</v>
      </c>
      <c r="C1095" s="119" t="s">
        <v>1108</v>
      </c>
      <c r="D1095" s="120">
        <v>20000000</v>
      </c>
      <c r="E1095" s="88" t="s">
        <v>20</v>
      </c>
      <c r="F1095" s="329">
        <v>0</v>
      </c>
      <c r="G1095" s="206"/>
      <c r="H1095" s="206"/>
      <c r="I1095" s="85"/>
    </row>
    <row r="1096" spans="1:9" s="83" customFormat="1" ht="15.6" x14ac:dyDescent="0.3">
      <c r="A1096" s="117">
        <v>2</v>
      </c>
      <c r="B1096" s="370" t="s">
        <v>1139</v>
      </c>
      <c r="C1096" s="119" t="s">
        <v>1109</v>
      </c>
      <c r="D1096" s="120">
        <v>7400000</v>
      </c>
      <c r="E1096" s="88" t="s">
        <v>20</v>
      </c>
      <c r="F1096" s="329">
        <v>0</v>
      </c>
      <c r="G1096" s="206"/>
      <c r="H1096" s="206"/>
      <c r="I1096" s="85"/>
    </row>
    <row r="1097" spans="1:9" s="83" customFormat="1" ht="31.2" x14ac:dyDescent="0.3">
      <c r="A1097" s="117">
        <v>3</v>
      </c>
      <c r="B1097" s="370" t="s">
        <v>1140</v>
      </c>
      <c r="C1097" s="119" t="s">
        <v>1110</v>
      </c>
      <c r="D1097" s="120">
        <v>10000000</v>
      </c>
      <c r="E1097" s="88" t="s">
        <v>20</v>
      </c>
      <c r="F1097" s="329">
        <f>D1097</f>
        <v>10000000</v>
      </c>
      <c r="G1097" s="206"/>
      <c r="H1097" s="206"/>
      <c r="I1097" s="85"/>
    </row>
    <row r="1098" spans="1:9" s="83" customFormat="1" ht="62.4" x14ac:dyDescent="0.3">
      <c r="A1098" s="117">
        <v>4</v>
      </c>
      <c r="B1098" s="370" t="s">
        <v>1141</v>
      </c>
      <c r="C1098" s="119" t="s">
        <v>1111</v>
      </c>
      <c r="D1098" s="120">
        <v>5000000</v>
      </c>
      <c r="E1098" s="88" t="s">
        <v>20</v>
      </c>
      <c r="F1098" s="329">
        <v>0</v>
      </c>
      <c r="G1098" s="206"/>
      <c r="H1098" s="206"/>
      <c r="I1098" s="85"/>
    </row>
    <row r="1099" spans="1:9" s="83" customFormat="1" ht="31.2" x14ac:dyDescent="0.3">
      <c r="A1099" s="117">
        <v>5</v>
      </c>
      <c r="B1099" s="370" t="s">
        <v>1142</v>
      </c>
      <c r="C1099" s="119" t="s">
        <v>1112</v>
      </c>
      <c r="D1099" s="120">
        <v>20000000</v>
      </c>
      <c r="E1099" s="123">
        <v>1233918.1299999999</v>
      </c>
      <c r="F1099" s="329">
        <v>10000000</v>
      </c>
      <c r="G1099" s="206"/>
      <c r="H1099" s="206"/>
      <c r="I1099" s="85"/>
    </row>
    <row r="1100" spans="1:9" s="83" customFormat="1" ht="46.8" x14ac:dyDescent="0.3">
      <c r="A1100" s="117">
        <v>6</v>
      </c>
      <c r="B1100" s="370" t="s">
        <v>1143</v>
      </c>
      <c r="C1100" s="119" t="s">
        <v>1113</v>
      </c>
      <c r="D1100" s="120">
        <v>15000000</v>
      </c>
      <c r="E1100" s="88" t="s">
        <v>20</v>
      </c>
      <c r="F1100" s="329">
        <v>5000000</v>
      </c>
      <c r="G1100" s="206"/>
      <c r="H1100" s="206"/>
      <c r="I1100" s="85"/>
    </row>
    <row r="1101" spans="1:9" s="83" customFormat="1" ht="46.8" x14ac:dyDescent="0.3">
      <c r="A1101" s="117">
        <v>7</v>
      </c>
      <c r="B1101" s="370" t="s">
        <v>1144</v>
      </c>
      <c r="C1101" s="119" t="s">
        <v>1114</v>
      </c>
      <c r="D1101" s="120">
        <v>4000000</v>
      </c>
      <c r="E1101" s="88" t="s">
        <v>20</v>
      </c>
      <c r="F1101" s="329">
        <v>0</v>
      </c>
      <c r="G1101" s="206"/>
      <c r="H1101" s="206"/>
      <c r="I1101" s="85"/>
    </row>
    <row r="1102" spans="1:9" s="83" customFormat="1" ht="15.6" x14ac:dyDescent="0.3">
      <c r="A1102" s="117">
        <v>8</v>
      </c>
      <c r="B1102" s="370" t="s">
        <v>1145</v>
      </c>
      <c r="C1102" s="119" t="s">
        <v>1115</v>
      </c>
      <c r="D1102" s="120">
        <v>1950000</v>
      </c>
      <c r="E1102" s="123">
        <v>1500000</v>
      </c>
      <c r="F1102" s="347">
        <v>1500000</v>
      </c>
      <c r="G1102" s="123"/>
      <c r="H1102" s="123"/>
      <c r="I1102" s="85"/>
    </row>
    <row r="1103" spans="1:9" s="83" customFormat="1" ht="31.2" x14ac:dyDescent="0.3">
      <c r="A1103" s="117">
        <v>9</v>
      </c>
      <c r="B1103" s="370" t="s">
        <v>1146</v>
      </c>
      <c r="C1103" s="119" t="s">
        <v>1116</v>
      </c>
      <c r="D1103" s="120">
        <v>1700000</v>
      </c>
      <c r="E1103" s="123">
        <v>1241000</v>
      </c>
      <c r="F1103" s="329">
        <f>D1103</f>
        <v>1700000</v>
      </c>
      <c r="G1103" s="206"/>
      <c r="H1103" s="206"/>
      <c r="I1103" s="85"/>
    </row>
    <row r="1104" spans="1:9" s="83" customFormat="1" ht="15.6" x14ac:dyDescent="0.3">
      <c r="A1104" s="117">
        <v>10</v>
      </c>
      <c r="B1104" s="370" t="s">
        <v>1147</v>
      </c>
      <c r="C1104" s="119" t="s">
        <v>1117</v>
      </c>
      <c r="D1104" s="120">
        <v>450000</v>
      </c>
      <c r="E1104" s="123">
        <v>300000</v>
      </c>
      <c r="F1104" s="329">
        <f>D1104</f>
        <v>450000</v>
      </c>
      <c r="G1104" s="206"/>
      <c r="H1104" s="206"/>
      <c r="I1104" s="85"/>
    </row>
    <row r="1105" spans="1:9" s="83" customFormat="1" ht="31.2" x14ac:dyDescent="0.3">
      <c r="A1105" s="117">
        <v>11</v>
      </c>
      <c r="B1105" s="370" t="s">
        <v>1148</v>
      </c>
      <c r="C1105" s="119" t="s">
        <v>1118</v>
      </c>
      <c r="D1105" s="120">
        <v>5000000</v>
      </c>
      <c r="E1105" s="88" t="s">
        <v>20</v>
      </c>
      <c r="F1105" s="329">
        <v>0</v>
      </c>
      <c r="G1105" s="206"/>
      <c r="H1105" s="206"/>
      <c r="I1105" s="85"/>
    </row>
    <row r="1106" spans="1:9" s="83" customFormat="1" ht="15.6" x14ac:dyDescent="0.3">
      <c r="A1106" s="117">
        <v>12</v>
      </c>
      <c r="B1106" s="370" t="s">
        <v>1149</v>
      </c>
      <c r="C1106" s="119" t="s">
        <v>1119</v>
      </c>
      <c r="D1106" s="120">
        <v>25000000</v>
      </c>
      <c r="E1106" s="123">
        <v>9713000</v>
      </c>
      <c r="F1106" s="329">
        <f>D1106</f>
        <v>25000000</v>
      </c>
      <c r="G1106" s="206"/>
      <c r="H1106" s="206"/>
      <c r="I1106" s="85"/>
    </row>
    <row r="1107" spans="1:9" s="83" customFormat="1" ht="31.2" x14ac:dyDescent="0.3">
      <c r="A1107" s="117">
        <v>13</v>
      </c>
      <c r="B1107" s="370" t="s">
        <v>1150</v>
      </c>
      <c r="C1107" s="119" t="s">
        <v>1120</v>
      </c>
      <c r="D1107" s="120">
        <v>5000000</v>
      </c>
      <c r="E1107" s="123">
        <v>879000</v>
      </c>
      <c r="F1107" s="329">
        <v>2000000</v>
      </c>
      <c r="G1107" s="206"/>
      <c r="H1107" s="206"/>
      <c r="I1107" s="85"/>
    </row>
    <row r="1108" spans="1:9" s="83" customFormat="1" ht="31.2" x14ac:dyDescent="0.3">
      <c r="A1108" s="117">
        <v>14</v>
      </c>
      <c r="B1108" s="370" t="s">
        <v>1151</v>
      </c>
      <c r="C1108" s="119" t="s">
        <v>1121</v>
      </c>
      <c r="D1108" s="120">
        <v>10000000</v>
      </c>
      <c r="E1108" s="88" t="s">
        <v>20</v>
      </c>
      <c r="F1108" s="329">
        <f>D1108</f>
        <v>10000000</v>
      </c>
      <c r="G1108" s="206"/>
      <c r="H1108" s="206"/>
      <c r="I1108" s="85"/>
    </row>
    <row r="1109" spans="1:9" s="83" customFormat="1" ht="15.6" x14ac:dyDescent="0.3">
      <c r="A1109" s="117">
        <v>15</v>
      </c>
      <c r="B1109" s="370" t="s">
        <v>1152</v>
      </c>
      <c r="C1109" s="119" t="s">
        <v>1122</v>
      </c>
      <c r="D1109" s="120">
        <v>4000958859.5799999</v>
      </c>
      <c r="E1109" s="88" t="s">
        <v>20</v>
      </c>
      <c r="F1109" s="347">
        <v>3000000500</v>
      </c>
      <c r="G1109" s="123"/>
      <c r="H1109" s="123"/>
      <c r="I1109" s="85"/>
    </row>
    <row r="1110" spans="1:9" s="83" customFormat="1" ht="15.6" x14ac:dyDescent="0.3">
      <c r="A1110" s="117">
        <v>16</v>
      </c>
      <c r="B1110" s="370" t="s">
        <v>1153</v>
      </c>
      <c r="C1110" s="119" t="s">
        <v>1123</v>
      </c>
      <c r="D1110" s="120">
        <v>10000000</v>
      </c>
      <c r="E1110" s="88" t="s">
        <v>20</v>
      </c>
      <c r="F1110" s="329">
        <v>0</v>
      </c>
      <c r="G1110" s="206"/>
      <c r="H1110" s="206"/>
      <c r="I1110" s="85"/>
    </row>
    <row r="1111" spans="1:9" s="83" customFormat="1" ht="31.2" x14ac:dyDescent="0.3">
      <c r="A1111" s="117">
        <v>17</v>
      </c>
      <c r="B1111" s="370" t="s">
        <v>1137</v>
      </c>
      <c r="C1111" s="119" t="s">
        <v>1124</v>
      </c>
      <c r="D1111" s="120">
        <v>50000000</v>
      </c>
      <c r="E1111" s="123">
        <v>14428400</v>
      </c>
      <c r="F1111" s="329">
        <v>20000000</v>
      </c>
      <c r="G1111" s="206"/>
      <c r="H1111" s="206"/>
      <c r="I1111" s="85"/>
    </row>
    <row r="1112" spans="1:9" s="83" customFormat="1" ht="31.2" x14ac:dyDescent="0.3">
      <c r="A1112" s="117">
        <v>18</v>
      </c>
      <c r="B1112" s="370" t="s">
        <v>1136</v>
      </c>
      <c r="C1112" s="119" t="s">
        <v>1125</v>
      </c>
      <c r="D1112" s="115" t="s">
        <v>20</v>
      </c>
      <c r="E1112" s="88" t="s">
        <v>20</v>
      </c>
      <c r="F1112" s="329" t="str">
        <f>D1112</f>
        <v>-</v>
      </c>
      <c r="G1112" s="206"/>
      <c r="H1112" s="206"/>
      <c r="I1112" s="85"/>
    </row>
    <row r="1113" spans="1:9" s="83" customFormat="1" ht="31.2" x14ac:dyDescent="0.3">
      <c r="A1113" s="117">
        <v>19</v>
      </c>
      <c r="B1113" s="370" t="s">
        <v>1135</v>
      </c>
      <c r="C1113" s="119" t="s">
        <v>1126</v>
      </c>
      <c r="D1113" s="120">
        <v>250000</v>
      </c>
      <c r="E1113" s="88" t="s">
        <v>20</v>
      </c>
      <c r="F1113" s="329">
        <f>D1113</f>
        <v>250000</v>
      </c>
      <c r="G1113" s="206"/>
      <c r="H1113" s="206"/>
      <c r="I1113" s="85"/>
    </row>
    <row r="1114" spans="1:9" s="83" customFormat="1" ht="15.6" x14ac:dyDescent="0.3">
      <c r="A1114" s="117">
        <v>20</v>
      </c>
      <c r="B1114" s="370" t="s">
        <v>1134</v>
      </c>
      <c r="C1114" s="119" t="s">
        <v>1127</v>
      </c>
      <c r="D1114" s="120">
        <v>250000</v>
      </c>
      <c r="E1114" s="88" t="s">
        <v>20</v>
      </c>
      <c r="F1114" s="329">
        <f>D1114</f>
        <v>250000</v>
      </c>
      <c r="G1114" s="206"/>
      <c r="H1114" s="206"/>
      <c r="I1114" s="85"/>
    </row>
    <row r="1115" spans="1:9" s="83" customFormat="1" ht="31.2" x14ac:dyDescent="0.3">
      <c r="A1115" s="117">
        <v>21</v>
      </c>
      <c r="B1115" s="370" t="s">
        <v>1133</v>
      </c>
      <c r="C1115" s="119" t="s">
        <v>1128</v>
      </c>
      <c r="D1115" s="120">
        <v>5250000</v>
      </c>
      <c r="E1115" s="88" t="s">
        <v>20</v>
      </c>
      <c r="F1115" s="347">
        <v>2250000</v>
      </c>
      <c r="G1115" s="123"/>
      <c r="H1115" s="123"/>
      <c r="I1115" s="85"/>
    </row>
    <row r="1116" spans="1:9" s="83" customFormat="1" ht="31.2" x14ac:dyDescent="0.3">
      <c r="A1116" s="117">
        <v>22</v>
      </c>
      <c r="B1116" s="370" t="s">
        <v>1132</v>
      </c>
      <c r="C1116" s="119" t="s">
        <v>1129</v>
      </c>
      <c r="D1116" s="120">
        <v>1750000</v>
      </c>
      <c r="E1116" s="88" t="s">
        <v>20</v>
      </c>
      <c r="F1116" s="329">
        <v>1000000</v>
      </c>
      <c r="G1116" s="206"/>
      <c r="H1116" s="206"/>
      <c r="I1116" s="85"/>
    </row>
    <row r="1117" spans="1:9" s="83" customFormat="1" ht="31.2" x14ac:dyDescent="0.3">
      <c r="A1117" s="117">
        <v>23</v>
      </c>
      <c r="B1117" s="370" t="s">
        <v>1131</v>
      </c>
      <c r="C1117" s="119" t="s">
        <v>1130</v>
      </c>
      <c r="D1117" s="120">
        <v>4000000</v>
      </c>
      <c r="E1117" s="88" t="s">
        <v>20</v>
      </c>
      <c r="F1117" s="329">
        <v>2000000</v>
      </c>
      <c r="G1117" s="206"/>
      <c r="H1117" s="206"/>
      <c r="I1117" s="85"/>
    </row>
    <row r="1118" spans="1:9" s="83" customFormat="1" ht="15.75" customHeight="1" x14ac:dyDescent="0.3">
      <c r="A1118" s="607" t="s">
        <v>1107</v>
      </c>
      <c r="B1118" s="607"/>
      <c r="C1118" s="607"/>
      <c r="D1118" s="102">
        <v>4202958859.5799999</v>
      </c>
      <c r="E1118" s="103">
        <v>29295318.129999999</v>
      </c>
      <c r="F1118" s="330">
        <f>SUM(F1095:F1117)</f>
        <v>3091400500</v>
      </c>
      <c r="G1118" s="148"/>
      <c r="H1118" s="148"/>
      <c r="I1118" s="85"/>
    </row>
    <row r="1119" spans="1:9" s="83" customFormat="1" ht="15.6" x14ac:dyDescent="0.3">
      <c r="A1119" s="281">
        <v>3</v>
      </c>
      <c r="B1119" s="364" t="s">
        <v>1779</v>
      </c>
      <c r="C1119" s="153"/>
      <c r="F1119" s="328"/>
      <c r="G1119" s="255"/>
      <c r="H1119" s="255"/>
      <c r="I1119" s="85"/>
    </row>
    <row r="1120" spans="1:9" s="83" customFormat="1" ht="15.6" x14ac:dyDescent="0.3">
      <c r="A1120" s="117">
        <v>1</v>
      </c>
      <c r="B1120" s="370" t="s">
        <v>1802</v>
      </c>
      <c r="C1120" s="119" t="s">
        <v>1781</v>
      </c>
      <c r="D1120" s="120">
        <v>3000000</v>
      </c>
      <c r="E1120" s="88" t="s">
        <v>20</v>
      </c>
      <c r="F1120" s="329">
        <v>1000000</v>
      </c>
      <c r="G1120" s="206"/>
      <c r="H1120" s="206"/>
      <c r="I1120" s="85"/>
    </row>
    <row r="1121" spans="1:9" s="83" customFormat="1" ht="15.6" x14ac:dyDescent="0.3">
      <c r="A1121" s="117">
        <v>2</v>
      </c>
      <c r="B1121" s="370" t="s">
        <v>1803</v>
      </c>
      <c r="C1121" s="119" t="s">
        <v>1782</v>
      </c>
      <c r="D1121" s="120">
        <v>30000000</v>
      </c>
      <c r="E1121" s="123">
        <v>15495047.460000001</v>
      </c>
      <c r="F1121" s="329">
        <v>20000000</v>
      </c>
      <c r="G1121" s="206"/>
      <c r="H1121" s="206"/>
      <c r="I1121" s="85"/>
    </row>
    <row r="1122" spans="1:9" s="83" customFormat="1" ht="15.6" x14ac:dyDescent="0.3">
      <c r="A1122" s="117">
        <v>3</v>
      </c>
      <c r="B1122" s="370" t="s">
        <v>1804</v>
      </c>
      <c r="C1122" s="119" t="s">
        <v>1783</v>
      </c>
      <c r="D1122" s="120">
        <v>3000000</v>
      </c>
      <c r="E1122" s="88" t="s">
        <v>20</v>
      </c>
      <c r="F1122" s="329">
        <f>D1122</f>
        <v>3000000</v>
      </c>
      <c r="G1122" s="206"/>
      <c r="H1122" s="206"/>
      <c r="I1122" s="85"/>
    </row>
    <row r="1123" spans="1:9" s="83" customFormat="1" ht="31.2" x14ac:dyDescent="0.3">
      <c r="A1123" s="117">
        <v>4</v>
      </c>
      <c r="B1123" s="370" t="s">
        <v>1805</v>
      </c>
      <c r="C1123" s="119" t="s">
        <v>1784</v>
      </c>
      <c r="D1123" s="120">
        <v>500000000</v>
      </c>
      <c r="E1123" s="88" t="s">
        <v>20</v>
      </c>
      <c r="F1123" s="329">
        <v>200000000</v>
      </c>
      <c r="G1123" s="206"/>
      <c r="H1123" s="206"/>
      <c r="I1123" s="85"/>
    </row>
    <row r="1124" spans="1:9" s="83" customFormat="1" ht="31.2" x14ac:dyDescent="0.3">
      <c r="A1124" s="117">
        <v>5</v>
      </c>
      <c r="B1124" s="370" t="s">
        <v>1806</v>
      </c>
      <c r="C1124" s="119" t="s">
        <v>1784</v>
      </c>
      <c r="D1124" s="115" t="s">
        <v>20</v>
      </c>
      <c r="E1124" s="88" t="s">
        <v>20</v>
      </c>
      <c r="F1124" s="329" t="str">
        <f>D1124</f>
        <v>-</v>
      </c>
      <c r="G1124" s="206"/>
      <c r="H1124" s="206"/>
      <c r="I1124" s="85"/>
    </row>
    <row r="1125" spans="1:9" s="83" customFormat="1" ht="31.2" x14ac:dyDescent="0.3">
      <c r="A1125" s="117">
        <v>6</v>
      </c>
      <c r="B1125" s="370" t="s">
        <v>1807</v>
      </c>
      <c r="C1125" s="119" t="s">
        <v>1785</v>
      </c>
      <c r="D1125" s="120">
        <v>8000000</v>
      </c>
      <c r="E1125" s="88" t="s">
        <v>20</v>
      </c>
      <c r="F1125" s="329">
        <v>0</v>
      </c>
      <c r="G1125" s="206"/>
      <c r="H1125" s="206"/>
      <c r="I1125" s="85"/>
    </row>
    <row r="1126" spans="1:9" s="83" customFormat="1" ht="46.8" x14ac:dyDescent="0.3">
      <c r="A1126" s="117">
        <v>7</v>
      </c>
      <c r="B1126" s="370" t="s">
        <v>1808</v>
      </c>
      <c r="C1126" s="119" t="s">
        <v>1786</v>
      </c>
      <c r="D1126" s="120">
        <v>16500000</v>
      </c>
      <c r="E1126" s="123">
        <v>3445000</v>
      </c>
      <c r="F1126" s="329">
        <v>10000000</v>
      </c>
      <c r="G1126" s="206"/>
      <c r="H1126" s="206"/>
      <c r="I1126" s="85"/>
    </row>
    <row r="1127" spans="1:9" s="83" customFormat="1" ht="31.2" x14ac:dyDescent="0.3">
      <c r="A1127" s="117">
        <v>8</v>
      </c>
      <c r="B1127" s="370" t="s">
        <v>1809</v>
      </c>
      <c r="C1127" s="119" t="s">
        <v>1787</v>
      </c>
      <c r="D1127" s="120">
        <v>47000000</v>
      </c>
      <c r="E1127" s="123">
        <v>12975000</v>
      </c>
      <c r="F1127" s="329">
        <v>20000000</v>
      </c>
      <c r="G1127" s="206"/>
      <c r="H1127" s="206"/>
      <c r="I1127" s="85"/>
    </row>
    <row r="1128" spans="1:9" s="83" customFormat="1" ht="31.2" x14ac:dyDescent="0.3">
      <c r="A1128" s="117">
        <v>9</v>
      </c>
      <c r="B1128" s="370" t="s">
        <v>1810</v>
      </c>
      <c r="C1128" s="119" t="s">
        <v>1788</v>
      </c>
      <c r="D1128" s="120">
        <v>10000000</v>
      </c>
      <c r="E1128" s="123">
        <v>6828000</v>
      </c>
      <c r="F1128" s="329">
        <f>D1128</f>
        <v>10000000</v>
      </c>
      <c r="G1128" s="206"/>
      <c r="H1128" s="206"/>
      <c r="I1128" s="85"/>
    </row>
    <row r="1129" spans="1:9" s="83" customFormat="1" ht="31.2" x14ac:dyDescent="0.3">
      <c r="A1129" s="117">
        <v>10</v>
      </c>
      <c r="B1129" s="370" t="s">
        <v>1811</v>
      </c>
      <c r="C1129" s="119" t="s">
        <v>1789</v>
      </c>
      <c r="D1129" s="120">
        <v>2000000</v>
      </c>
      <c r="E1129" s="123">
        <v>3750000</v>
      </c>
      <c r="F1129" s="329">
        <v>4000000</v>
      </c>
      <c r="G1129" s="206"/>
      <c r="H1129" s="206"/>
      <c r="I1129" s="85"/>
    </row>
    <row r="1130" spans="1:9" s="83" customFormat="1" ht="46.8" x14ac:dyDescent="0.3">
      <c r="A1130" s="117">
        <v>11</v>
      </c>
      <c r="B1130" s="370" t="s">
        <v>1812</v>
      </c>
      <c r="C1130" s="119" t="s">
        <v>1790</v>
      </c>
      <c r="D1130" s="120">
        <v>50000000</v>
      </c>
      <c r="E1130" s="88" t="s">
        <v>20</v>
      </c>
      <c r="F1130" s="329">
        <v>0</v>
      </c>
      <c r="G1130" s="206"/>
      <c r="H1130" s="206"/>
      <c r="I1130" s="85"/>
    </row>
    <row r="1131" spans="1:9" s="83" customFormat="1" ht="31.2" x14ac:dyDescent="0.3">
      <c r="A1131" s="117">
        <v>12</v>
      </c>
      <c r="B1131" s="370" t="s">
        <v>1813</v>
      </c>
      <c r="C1131" s="119" t="s">
        <v>1791</v>
      </c>
      <c r="D1131" s="120">
        <v>10000000</v>
      </c>
      <c r="E1131" s="88" t="s">
        <v>20</v>
      </c>
      <c r="F1131" s="329">
        <f t="shared" ref="F1131:F1136" si="35">D1131</f>
        <v>10000000</v>
      </c>
      <c r="G1131" s="206"/>
      <c r="H1131" s="206"/>
      <c r="I1131" s="85"/>
    </row>
    <row r="1132" spans="1:9" s="83" customFormat="1" ht="31.2" x14ac:dyDescent="0.3">
      <c r="A1132" s="117">
        <v>13</v>
      </c>
      <c r="B1132" s="370" t="s">
        <v>1814</v>
      </c>
      <c r="C1132" s="119" t="s">
        <v>1792</v>
      </c>
      <c r="D1132" s="120">
        <v>12000000</v>
      </c>
      <c r="E1132" s="88" t="s">
        <v>20</v>
      </c>
      <c r="F1132" s="329">
        <f t="shared" si="35"/>
        <v>12000000</v>
      </c>
      <c r="G1132" s="206"/>
      <c r="H1132" s="206"/>
      <c r="I1132" s="85"/>
    </row>
    <row r="1133" spans="1:9" s="83" customFormat="1" ht="15.6" x14ac:dyDescent="0.3">
      <c r="A1133" s="117">
        <v>14</v>
      </c>
      <c r="B1133" s="370" t="s">
        <v>1815</v>
      </c>
      <c r="C1133" s="119" t="s">
        <v>1793</v>
      </c>
      <c r="D1133" s="120">
        <v>2500000</v>
      </c>
      <c r="E1133" s="88" t="s">
        <v>20</v>
      </c>
      <c r="F1133" s="329">
        <f t="shared" si="35"/>
        <v>2500000</v>
      </c>
      <c r="G1133" s="206"/>
      <c r="H1133" s="206"/>
      <c r="I1133" s="85"/>
    </row>
    <row r="1134" spans="1:9" s="83" customFormat="1" ht="15.6" x14ac:dyDescent="0.3">
      <c r="A1134" s="117">
        <v>15</v>
      </c>
      <c r="B1134" s="370" t="s">
        <v>1816</v>
      </c>
      <c r="C1134" s="119" t="s">
        <v>1794</v>
      </c>
      <c r="D1134" s="120">
        <v>6000000</v>
      </c>
      <c r="E1134" s="123">
        <v>6000000</v>
      </c>
      <c r="F1134" s="329">
        <f t="shared" si="35"/>
        <v>6000000</v>
      </c>
      <c r="G1134" s="206"/>
      <c r="H1134" s="206"/>
      <c r="I1134" s="85"/>
    </row>
    <row r="1135" spans="1:9" s="83" customFormat="1" ht="31.2" x14ac:dyDescent="0.3">
      <c r="A1135" s="117">
        <v>16</v>
      </c>
      <c r="B1135" s="370" t="s">
        <v>1817</v>
      </c>
      <c r="C1135" s="119" t="s">
        <v>1795</v>
      </c>
      <c r="D1135" s="120">
        <v>10000000</v>
      </c>
      <c r="E1135" s="123">
        <v>2500000</v>
      </c>
      <c r="F1135" s="329">
        <f t="shared" si="35"/>
        <v>10000000</v>
      </c>
      <c r="G1135" s="206"/>
      <c r="H1135" s="206"/>
      <c r="I1135" s="85"/>
    </row>
    <row r="1136" spans="1:9" s="83" customFormat="1" ht="15.6" x14ac:dyDescent="0.3">
      <c r="A1136" s="117">
        <v>17</v>
      </c>
      <c r="B1136" s="370" t="s">
        <v>1818</v>
      </c>
      <c r="C1136" s="119" t="s">
        <v>1796</v>
      </c>
      <c r="D1136" s="120">
        <v>168000000</v>
      </c>
      <c r="E1136" s="88" t="s">
        <v>20</v>
      </c>
      <c r="F1136" s="329">
        <f t="shared" si="35"/>
        <v>168000000</v>
      </c>
      <c r="G1136" s="206"/>
      <c r="H1136" s="206"/>
      <c r="I1136" s="85"/>
    </row>
    <row r="1137" spans="1:9" s="83" customFormat="1" ht="46.8" x14ac:dyDescent="0.3">
      <c r="A1137" s="117">
        <v>18</v>
      </c>
      <c r="B1137" s="370" t="s">
        <v>1819</v>
      </c>
      <c r="C1137" s="119" t="s">
        <v>1797</v>
      </c>
      <c r="D1137" s="120">
        <v>15000000</v>
      </c>
      <c r="E1137" s="88" t="s">
        <v>20</v>
      </c>
      <c r="F1137" s="329">
        <v>5000000</v>
      </c>
      <c r="G1137" s="206"/>
      <c r="H1137" s="206"/>
      <c r="I1137" s="85"/>
    </row>
    <row r="1138" spans="1:9" s="83" customFormat="1" ht="15.6" x14ac:dyDescent="0.3">
      <c r="A1138" s="117">
        <v>19</v>
      </c>
      <c r="B1138" s="370" t="s">
        <v>1820</v>
      </c>
      <c r="C1138" s="119" t="s">
        <v>1798</v>
      </c>
      <c r="D1138" s="120">
        <v>20000000</v>
      </c>
      <c r="E1138" s="88" t="s">
        <v>20</v>
      </c>
      <c r="F1138" s="329">
        <v>5000000</v>
      </c>
      <c r="G1138" s="206"/>
      <c r="H1138" s="206"/>
      <c r="I1138" s="85"/>
    </row>
    <row r="1139" spans="1:9" s="83" customFormat="1" ht="31.2" x14ac:dyDescent="0.3">
      <c r="A1139" s="117">
        <v>20</v>
      </c>
      <c r="B1139" s="370" t="s">
        <v>1821</v>
      </c>
      <c r="C1139" s="119" t="s">
        <v>1799</v>
      </c>
      <c r="D1139" s="120">
        <v>25000000</v>
      </c>
      <c r="E1139" s="88" t="s">
        <v>20</v>
      </c>
      <c r="F1139" s="329">
        <f>D1139</f>
        <v>25000000</v>
      </c>
      <c r="G1139" s="206"/>
      <c r="H1139" s="206"/>
      <c r="I1139" s="85"/>
    </row>
    <row r="1140" spans="1:9" s="83" customFormat="1" ht="62.4" x14ac:dyDescent="0.3">
      <c r="A1140" s="117">
        <v>21</v>
      </c>
      <c r="B1140" s="370" t="s">
        <v>1823</v>
      </c>
      <c r="C1140" s="119" t="s">
        <v>1800</v>
      </c>
      <c r="D1140" s="120">
        <v>25000000</v>
      </c>
      <c r="E1140" s="123">
        <v>7975202</v>
      </c>
      <c r="F1140" s="329">
        <v>12000000</v>
      </c>
      <c r="G1140" s="206"/>
      <c r="H1140" s="206"/>
      <c r="I1140" s="85"/>
    </row>
    <row r="1141" spans="1:9" s="83" customFormat="1" ht="31.2" x14ac:dyDescent="0.3">
      <c r="A1141" s="117">
        <v>22</v>
      </c>
      <c r="B1141" s="370" t="s">
        <v>1822</v>
      </c>
      <c r="C1141" s="119" t="s">
        <v>1801</v>
      </c>
      <c r="D1141" s="120">
        <v>15000000</v>
      </c>
      <c r="E1141" s="88" t="s">
        <v>20</v>
      </c>
      <c r="F1141" s="329">
        <v>5000000</v>
      </c>
      <c r="G1141" s="206"/>
      <c r="H1141" s="206"/>
      <c r="I1141" s="85"/>
    </row>
    <row r="1142" spans="1:9" s="83" customFormat="1" ht="15" customHeight="1" x14ac:dyDescent="0.3">
      <c r="A1142" s="607" t="s">
        <v>1780</v>
      </c>
      <c r="B1142" s="607"/>
      <c r="C1142" s="607"/>
      <c r="D1142" s="102">
        <v>978000000</v>
      </c>
      <c r="E1142" s="103">
        <v>58968249.460000001</v>
      </c>
      <c r="F1142" s="330">
        <f>SUM(F1120:F1141)</f>
        <v>528500000</v>
      </c>
      <c r="G1142" s="148"/>
      <c r="H1142" s="148"/>
      <c r="I1142" s="85"/>
    </row>
    <row r="1143" spans="1:9" s="83" customFormat="1" ht="15.6" x14ac:dyDescent="0.3">
      <c r="A1143" s="281">
        <v>4</v>
      </c>
      <c r="B1143" s="364" t="s">
        <v>1835</v>
      </c>
      <c r="C1143" s="153"/>
      <c r="F1143" s="328"/>
      <c r="G1143" s="255"/>
      <c r="H1143" s="255"/>
      <c r="I1143" s="85"/>
    </row>
    <row r="1144" spans="1:9" s="83" customFormat="1" ht="15.6" x14ac:dyDescent="0.3">
      <c r="A1144" s="117">
        <v>1</v>
      </c>
      <c r="B1144" s="370" t="s">
        <v>1845</v>
      </c>
      <c r="C1144" s="119" t="s">
        <v>1840</v>
      </c>
      <c r="D1144" s="120">
        <v>7825448.4699999997</v>
      </c>
      <c r="E1144" s="88" t="s">
        <v>20</v>
      </c>
      <c r="F1144" s="329">
        <f>D1144</f>
        <v>7825448.4699999997</v>
      </c>
      <c r="G1144" s="206"/>
      <c r="H1144" s="206"/>
      <c r="I1144" s="85"/>
    </row>
    <row r="1145" spans="1:9" s="83" customFormat="1" ht="31.2" x14ac:dyDescent="0.3">
      <c r="A1145" s="117">
        <v>2</v>
      </c>
      <c r="B1145" s="370" t="s">
        <v>1846</v>
      </c>
      <c r="C1145" s="119" t="s">
        <v>1841</v>
      </c>
      <c r="D1145" s="120">
        <v>891139.71</v>
      </c>
      <c r="E1145" s="88" t="s">
        <v>20</v>
      </c>
      <c r="F1145" s="329">
        <f>D1145</f>
        <v>891139.71</v>
      </c>
      <c r="G1145" s="206"/>
      <c r="H1145" s="206"/>
      <c r="I1145" s="85"/>
    </row>
    <row r="1146" spans="1:9" s="83" customFormat="1" ht="31.2" x14ac:dyDescent="0.3">
      <c r="A1146" s="117">
        <v>3</v>
      </c>
      <c r="B1146" s="370" t="s">
        <v>1847</v>
      </c>
      <c r="C1146" s="119" t="s">
        <v>1842</v>
      </c>
      <c r="D1146" s="120">
        <v>1798603.43</v>
      </c>
      <c r="E1146" s="88" t="s">
        <v>20</v>
      </c>
      <c r="F1146" s="329">
        <f>D1146</f>
        <v>1798603.43</v>
      </c>
      <c r="G1146" s="206"/>
      <c r="H1146" s="206"/>
      <c r="I1146" s="85"/>
    </row>
    <row r="1147" spans="1:9" s="83" customFormat="1" ht="31.2" x14ac:dyDescent="0.3">
      <c r="A1147" s="117">
        <v>4</v>
      </c>
      <c r="B1147" s="370" t="s">
        <v>1848</v>
      </c>
      <c r="C1147" s="119" t="s">
        <v>1843</v>
      </c>
      <c r="D1147" s="120">
        <v>3201396.57</v>
      </c>
      <c r="E1147" s="88" t="s">
        <v>20</v>
      </c>
      <c r="F1147" s="329">
        <f>D1147</f>
        <v>3201396.57</v>
      </c>
      <c r="G1147" s="206"/>
      <c r="H1147" s="206"/>
      <c r="I1147" s="85"/>
    </row>
    <row r="1148" spans="1:9" s="83" customFormat="1" ht="31.2" x14ac:dyDescent="0.3">
      <c r="A1148" s="117">
        <v>5</v>
      </c>
      <c r="B1148" s="370" t="s">
        <v>1849</v>
      </c>
      <c r="C1148" s="119" t="s">
        <v>1844</v>
      </c>
      <c r="D1148" s="120">
        <v>1283411.82</v>
      </c>
      <c r="E1148" s="88" t="s">
        <v>20</v>
      </c>
      <c r="F1148" s="329">
        <f>D1148</f>
        <v>1283411.82</v>
      </c>
      <c r="G1148" s="206"/>
      <c r="H1148" s="206"/>
      <c r="I1148" s="85"/>
    </row>
    <row r="1149" spans="1:9" s="83" customFormat="1" ht="15" customHeight="1" x14ac:dyDescent="0.3">
      <c r="A1149" s="607" t="s">
        <v>1839</v>
      </c>
      <c r="B1149" s="607"/>
      <c r="C1149" s="607"/>
      <c r="D1149" s="102">
        <v>15000000</v>
      </c>
      <c r="E1149" s="98">
        <f>SUM(E1144:E1148)</f>
        <v>0</v>
      </c>
      <c r="F1149" s="330">
        <f>SUM(F1144:F1148)</f>
        <v>15000000</v>
      </c>
      <c r="G1149" s="148"/>
      <c r="H1149" s="148"/>
      <c r="I1149" s="85"/>
    </row>
    <row r="1150" spans="1:9" s="83" customFormat="1" ht="15.6" x14ac:dyDescent="0.3">
      <c r="A1150" s="137">
        <v>5</v>
      </c>
      <c r="B1150" s="364" t="s">
        <v>1728</v>
      </c>
      <c r="C1150" s="153"/>
      <c r="F1150" s="328"/>
      <c r="G1150" s="255"/>
      <c r="H1150" s="255"/>
      <c r="I1150" s="85"/>
    </row>
    <row r="1151" spans="1:9" s="83" customFormat="1" ht="18.600000000000001" customHeight="1" x14ac:dyDescent="0.3">
      <c r="A1151" s="117">
        <v>1</v>
      </c>
      <c r="B1151" s="370" t="s">
        <v>1734</v>
      </c>
      <c r="C1151" s="119" t="s">
        <v>1731</v>
      </c>
      <c r="D1151" s="115" t="s">
        <v>20</v>
      </c>
      <c r="E1151" s="88" t="s">
        <v>20</v>
      </c>
      <c r="F1151" s="329" t="str">
        <f>D1151</f>
        <v>-</v>
      </c>
      <c r="G1151" s="206"/>
      <c r="H1151" s="206"/>
      <c r="I1151" s="85"/>
    </row>
    <row r="1152" spans="1:9" s="83" customFormat="1" ht="22.8" customHeight="1" x14ac:dyDescent="0.3">
      <c r="A1152" s="117">
        <v>2</v>
      </c>
      <c r="B1152" s="370" t="s">
        <v>1735</v>
      </c>
      <c r="C1152" s="119" t="s">
        <v>1732</v>
      </c>
      <c r="D1152" s="120">
        <v>1500000</v>
      </c>
      <c r="E1152" s="88" t="s">
        <v>20</v>
      </c>
      <c r="F1152" s="329">
        <f>D1152</f>
        <v>1500000</v>
      </c>
      <c r="G1152" s="206"/>
      <c r="H1152" s="206"/>
      <c r="I1152" s="85"/>
    </row>
    <row r="1153" spans="1:9" s="83" customFormat="1" ht="15.6" x14ac:dyDescent="0.3">
      <c r="A1153" s="117">
        <v>3</v>
      </c>
      <c r="B1153" s="370" t="s">
        <v>1736</v>
      </c>
      <c r="C1153" s="119" t="s">
        <v>1733</v>
      </c>
      <c r="D1153" s="120">
        <v>500000</v>
      </c>
      <c r="E1153" s="88" t="s">
        <v>20</v>
      </c>
      <c r="F1153" s="329">
        <f>D1153</f>
        <v>500000</v>
      </c>
      <c r="G1153" s="206"/>
      <c r="H1153" s="206"/>
      <c r="I1153" s="85"/>
    </row>
    <row r="1154" spans="1:9" s="83" customFormat="1" ht="31.2" x14ac:dyDescent="0.3">
      <c r="A1154" s="117">
        <v>4</v>
      </c>
      <c r="B1154" s="370" t="s">
        <v>1737</v>
      </c>
      <c r="C1154" s="119" t="s">
        <v>1731</v>
      </c>
      <c r="D1154" s="120">
        <v>11000000</v>
      </c>
      <c r="E1154" s="123">
        <v>2729000</v>
      </c>
      <c r="F1154" s="329">
        <v>5000000</v>
      </c>
      <c r="G1154" s="206"/>
      <c r="H1154" s="206"/>
      <c r="I1154" s="85"/>
    </row>
    <row r="1155" spans="1:9" s="83" customFormat="1" ht="15" customHeight="1" x14ac:dyDescent="0.3">
      <c r="A1155" s="607" t="s">
        <v>1730</v>
      </c>
      <c r="B1155" s="607"/>
      <c r="C1155" s="607"/>
      <c r="D1155" s="102">
        <v>13000000</v>
      </c>
      <c r="E1155" s="103">
        <v>2729000</v>
      </c>
      <c r="F1155" s="330">
        <f>SUM(F1151:F1154)</f>
        <v>7000000</v>
      </c>
      <c r="G1155" s="148"/>
      <c r="H1155" s="148"/>
      <c r="I1155" s="85"/>
    </row>
    <row r="1156" spans="1:9" s="83" customFormat="1" ht="15.6" x14ac:dyDescent="0.3">
      <c r="A1156" s="281">
        <v>6</v>
      </c>
      <c r="B1156" s="364" t="s">
        <v>1964</v>
      </c>
      <c r="C1156" s="153"/>
      <c r="F1156" s="328"/>
      <c r="G1156" s="255"/>
      <c r="H1156" s="255"/>
      <c r="I1156" s="85"/>
    </row>
    <row r="1157" spans="1:9" s="83" customFormat="1" ht="15.6" x14ac:dyDescent="0.3">
      <c r="A1157" s="94">
        <v>1</v>
      </c>
      <c r="B1157" s="369" t="s">
        <v>1976</v>
      </c>
      <c r="C1157" s="96" t="s">
        <v>1970</v>
      </c>
      <c r="D1157" s="11">
        <v>6500000</v>
      </c>
      <c r="E1157" s="88" t="s">
        <v>20</v>
      </c>
      <c r="F1157" s="336">
        <v>0</v>
      </c>
      <c r="G1157" s="101"/>
      <c r="H1157" s="101"/>
      <c r="I1157" s="85"/>
    </row>
    <row r="1158" spans="1:9" s="83" customFormat="1" ht="15.6" x14ac:dyDescent="0.3">
      <c r="A1158" s="94">
        <v>2</v>
      </c>
      <c r="B1158" s="369" t="s">
        <v>1977</v>
      </c>
      <c r="C1158" s="96" t="s">
        <v>1971</v>
      </c>
      <c r="D1158" s="11">
        <v>1900000</v>
      </c>
      <c r="E1158" s="88" t="s">
        <v>20</v>
      </c>
      <c r="F1158" s="329">
        <v>0</v>
      </c>
      <c r="G1158" s="206"/>
      <c r="H1158" s="206"/>
      <c r="I1158" s="85"/>
    </row>
    <row r="1159" spans="1:9" s="83" customFormat="1" ht="15.6" x14ac:dyDescent="0.3">
      <c r="A1159" s="94">
        <v>3</v>
      </c>
      <c r="B1159" s="369" t="s">
        <v>1978</v>
      </c>
      <c r="C1159" s="96" t="s">
        <v>1972</v>
      </c>
      <c r="D1159" s="11">
        <v>5000000</v>
      </c>
      <c r="E1159" s="88" t="s">
        <v>20</v>
      </c>
      <c r="F1159" s="329">
        <v>0</v>
      </c>
      <c r="G1159" s="206"/>
      <c r="H1159" s="206"/>
      <c r="I1159" s="85"/>
    </row>
    <row r="1160" spans="1:9" s="83" customFormat="1" ht="31.2" x14ac:dyDescent="0.3">
      <c r="A1160" s="94">
        <v>4</v>
      </c>
      <c r="B1160" s="369" t="s">
        <v>1979</v>
      </c>
      <c r="C1160" s="96" t="s">
        <v>1973</v>
      </c>
      <c r="D1160" s="11">
        <v>8300000</v>
      </c>
      <c r="E1160" s="88" t="s">
        <v>20</v>
      </c>
      <c r="F1160" s="336">
        <v>5000000</v>
      </c>
      <c r="G1160" s="101"/>
      <c r="H1160" s="101"/>
      <c r="I1160" s="85"/>
    </row>
    <row r="1161" spans="1:9" s="83" customFormat="1" ht="15.6" x14ac:dyDescent="0.3">
      <c r="A1161" s="94">
        <v>5</v>
      </c>
      <c r="B1161" s="369" t="s">
        <v>1980</v>
      </c>
      <c r="C1161" s="96" t="s">
        <v>1974</v>
      </c>
      <c r="D1161" s="11">
        <v>8300000</v>
      </c>
      <c r="E1161" s="88" t="s">
        <v>20</v>
      </c>
      <c r="F1161" s="336">
        <v>5000000</v>
      </c>
      <c r="G1161" s="101"/>
      <c r="H1161" s="101"/>
      <c r="I1161" s="85"/>
    </row>
    <row r="1162" spans="1:9" s="83" customFormat="1" ht="15" customHeight="1" x14ac:dyDescent="0.3">
      <c r="A1162" s="608" t="s">
        <v>1975</v>
      </c>
      <c r="B1162" s="608"/>
      <c r="C1162" s="608"/>
      <c r="D1162" s="113">
        <v>30000000</v>
      </c>
      <c r="E1162" s="98">
        <f>SUM(E1157:E1161)</f>
        <v>0</v>
      </c>
      <c r="F1162" s="330">
        <f>SUM(F1157:F1161)</f>
        <v>10000000</v>
      </c>
      <c r="G1162" s="148"/>
      <c r="H1162" s="148"/>
      <c r="I1162" s="85"/>
    </row>
    <row r="1163" spans="1:9" ht="15.6" x14ac:dyDescent="0.3">
      <c r="A1163" s="281">
        <v>7</v>
      </c>
      <c r="B1163" s="363" t="s">
        <v>2699</v>
      </c>
      <c r="C1163" s="131"/>
      <c r="D1163" s="132"/>
      <c r="E1163" s="173"/>
      <c r="F1163" s="340"/>
      <c r="G1163" s="88"/>
      <c r="H1163" s="88"/>
      <c r="I1163" s="237"/>
    </row>
    <row r="1164" spans="1:9" ht="15.6" x14ac:dyDescent="0.3">
      <c r="A1164" s="117">
        <v>1</v>
      </c>
      <c r="B1164" s="370" t="s">
        <v>2700</v>
      </c>
      <c r="C1164" s="119" t="s">
        <v>2701</v>
      </c>
      <c r="D1164" s="123">
        <v>50000000</v>
      </c>
      <c r="E1164" s="88" t="s">
        <v>20</v>
      </c>
      <c r="F1164" s="336">
        <f>D1164</f>
        <v>50000000</v>
      </c>
      <c r="G1164" s="101"/>
      <c r="H1164" s="101"/>
      <c r="I1164" s="237"/>
    </row>
    <row r="1165" spans="1:9" ht="15.6" x14ac:dyDescent="0.3">
      <c r="A1165" s="117">
        <v>2</v>
      </c>
      <c r="B1165" s="370" t="s">
        <v>2702</v>
      </c>
      <c r="C1165" s="119" t="s">
        <v>2703</v>
      </c>
      <c r="D1165" s="123">
        <v>500000000</v>
      </c>
      <c r="E1165" s="88" t="s">
        <v>20</v>
      </c>
      <c r="F1165" s="336">
        <f>D1165</f>
        <v>500000000</v>
      </c>
      <c r="G1165" s="101"/>
      <c r="H1165" s="101"/>
      <c r="I1165" s="237"/>
    </row>
    <row r="1166" spans="1:9" ht="15.6" x14ac:dyDescent="0.3">
      <c r="A1166" s="607" t="s">
        <v>2704</v>
      </c>
      <c r="B1166" s="607"/>
      <c r="C1166" s="607"/>
      <c r="D1166" s="103">
        <v>550000000</v>
      </c>
      <c r="E1166" s="98">
        <f>SUM(E1164:E1165)</f>
        <v>0</v>
      </c>
      <c r="F1166" s="330">
        <f>SUM(F1164:F1165)</f>
        <v>550000000</v>
      </c>
      <c r="G1166" s="148"/>
      <c r="H1166" s="148"/>
      <c r="I1166" s="237"/>
    </row>
    <row r="1167" spans="1:9" s="83" customFormat="1" ht="15.6" x14ac:dyDescent="0.3">
      <c r="A1167" s="114">
        <v>8</v>
      </c>
      <c r="B1167" s="363" t="s">
        <v>220</v>
      </c>
      <c r="C1167" s="153"/>
      <c r="F1167" s="328"/>
      <c r="G1167" s="255"/>
      <c r="H1167" s="255"/>
      <c r="I1167" s="85"/>
    </row>
    <row r="1168" spans="1:9" s="83" customFormat="1" ht="31.2" x14ac:dyDescent="0.3">
      <c r="A1168" s="94">
        <v>1</v>
      </c>
      <c r="B1168" s="369" t="s">
        <v>236</v>
      </c>
      <c r="C1168" s="96" t="s">
        <v>221</v>
      </c>
      <c r="D1168" s="11">
        <v>3000000</v>
      </c>
      <c r="E1168" s="88" t="s">
        <v>20</v>
      </c>
      <c r="F1168" s="329">
        <v>1000000</v>
      </c>
      <c r="G1168" s="206"/>
      <c r="H1168" s="206"/>
      <c r="I1168" s="85"/>
    </row>
    <row r="1169" spans="1:9" s="83" customFormat="1" ht="31.2" x14ac:dyDescent="0.3">
      <c r="A1169" s="94">
        <v>2</v>
      </c>
      <c r="B1169" s="369" t="s">
        <v>237</v>
      </c>
      <c r="C1169" s="96" t="s">
        <v>222</v>
      </c>
      <c r="D1169" s="115" t="s">
        <v>20</v>
      </c>
      <c r="E1169" s="88" t="s">
        <v>20</v>
      </c>
      <c r="F1169" s="329" t="str">
        <f>D1169</f>
        <v>-</v>
      </c>
      <c r="G1169" s="206"/>
      <c r="H1169" s="206"/>
      <c r="I1169" s="85"/>
    </row>
    <row r="1170" spans="1:9" s="83" customFormat="1" ht="15.6" x14ac:dyDescent="0.3">
      <c r="A1170" s="94">
        <v>3</v>
      </c>
      <c r="B1170" s="369" t="s">
        <v>238</v>
      </c>
      <c r="C1170" s="96" t="s">
        <v>223</v>
      </c>
      <c r="D1170" s="11">
        <v>5000000</v>
      </c>
      <c r="E1170" s="88" t="s">
        <v>20</v>
      </c>
      <c r="F1170" s="329">
        <f>D1170</f>
        <v>5000000</v>
      </c>
      <c r="G1170" s="206"/>
      <c r="H1170" s="206"/>
      <c r="I1170" s="85"/>
    </row>
    <row r="1171" spans="1:9" s="83" customFormat="1" ht="31.2" x14ac:dyDescent="0.3">
      <c r="A1171" s="94">
        <v>4</v>
      </c>
      <c r="B1171" s="369" t="s">
        <v>239</v>
      </c>
      <c r="C1171" s="96" t="s">
        <v>224</v>
      </c>
      <c r="D1171" s="11">
        <v>3500000</v>
      </c>
      <c r="E1171" s="88" t="s">
        <v>20</v>
      </c>
      <c r="F1171" s="329">
        <v>1000000</v>
      </c>
      <c r="G1171" s="206"/>
      <c r="H1171" s="206"/>
      <c r="I1171" s="85"/>
    </row>
    <row r="1172" spans="1:9" s="83" customFormat="1" ht="62.4" x14ac:dyDescent="0.3">
      <c r="A1172" s="94">
        <v>5</v>
      </c>
      <c r="B1172" s="369" t="s">
        <v>240</v>
      </c>
      <c r="C1172" s="96" t="s">
        <v>225</v>
      </c>
      <c r="D1172" s="11">
        <v>5000000</v>
      </c>
      <c r="E1172" s="88" t="s">
        <v>20</v>
      </c>
      <c r="F1172" s="329">
        <f>D1172</f>
        <v>5000000</v>
      </c>
      <c r="G1172" s="206"/>
      <c r="H1172" s="206"/>
      <c r="I1172" s="85"/>
    </row>
    <row r="1173" spans="1:9" s="83" customFormat="1" ht="15.6" x14ac:dyDescent="0.3">
      <c r="A1173" s="94">
        <v>6</v>
      </c>
      <c r="B1173" s="369" t="s">
        <v>241</v>
      </c>
      <c r="C1173" s="96" t="s">
        <v>226</v>
      </c>
      <c r="D1173" s="11">
        <v>12000000</v>
      </c>
      <c r="E1173" s="101">
        <v>2142500</v>
      </c>
      <c r="F1173" s="329">
        <v>5000000</v>
      </c>
      <c r="G1173" s="206"/>
      <c r="H1173" s="206"/>
      <c r="I1173" s="85"/>
    </row>
    <row r="1174" spans="1:9" s="83" customFormat="1" ht="15.6" x14ac:dyDescent="0.3">
      <c r="A1174" s="94">
        <v>7</v>
      </c>
      <c r="B1174" s="369" t="s">
        <v>242</v>
      </c>
      <c r="C1174" s="96" t="s">
        <v>227</v>
      </c>
      <c r="D1174" s="11">
        <v>5000000</v>
      </c>
      <c r="E1174" s="88" t="s">
        <v>20</v>
      </c>
      <c r="F1174" s="329">
        <v>3000000</v>
      </c>
      <c r="G1174" s="206"/>
      <c r="H1174" s="206"/>
      <c r="I1174" s="85"/>
    </row>
    <row r="1175" spans="1:9" s="83" customFormat="1" ht="31.2" x14ac:dyDescent="0.3">
      <c r="A1175" s="94">
        <v>8</v>
      </c>
      <c r="B1175" s="369" t="s">
        <v>243</v>
      </c>
      <c r="C1175" s="96" t="s">
        <v>228</v>
      </c>
      <c r="D1175" s="115" t="s">
        <v>20</v>
      </c>
      <c r="E1175" s="88" t="s">
        <v>20</v>
      </c>
      <c r="F1175" s="329" t="str">
        <f>D1175</f>
        <v>-</v>
      </c>
      <c r="G1175" s="206"/>
      <c r="H1175" s="206"/>
      <c r="I1175" s="85"/>
    </row>
    <row r="1176" spans="1:9" s="83" customFormat="1" ht="46.8" x14ac:dyDescent="0.3">
      <c r="A1176" s="94">
        <v>9</v>
      </c>
      <c r="B1176" s="369" t="s">
        <v>244</v>
      </c>
      <c r="C1176" s="96" t="s">
        <v>229</v>
      </c>
      <c r="D1176" s="11">
        <v>6000000</v>
      </c>
      <c r="E1176" s="101">
        <v>3000000</v>
      </c>
      <c r="F1176" s="329">
        <v>3000000</v>
      </c>
      <c r="G1176" s="206"/>
      <c r="H1176" s="206"/>
      <c r="I1176" s="85"/>
    </row>
    <row r="1177" spans="1:9" s="83" customFormat="1" ht="46.8" x14ac:dyDescent="0.3">
      <c r="A1177" s="94">
        <v>10</v>
      </c>
      <c r="B1177" s="369" t="s">
        <v>245</v>
      </c>
      <c r="C1177" s="96" t="s">
        <v>230</v>
      </c>
      <c r="D1177" s="11">
        <v>2000000</v>
      </c>
      <c r="E1177" s="88" t="s">
        <v>20</v>
      </c>
      <c r="F1177" s="329">
        <f>D1177</f>
        <v>2000000</v>
      </c>
      <c r="G1177" s="206"/>
      <c r="H1177" s="206"/>
      <c r="I1177" s="85"/>
    </row>
    <row r="1178" spans="1:9" s="83" customFormat="1" ht="31.2" x14ac:dyDescent="0.3">
      <c r="A1178" s="94">
        <v>11</v>
      </c>
      <c r="B1178" s="369" t="s">
        <v>246</v>
      </c>
      <c r="C1178" s="96" t="s">
        <v>231</v>
      </c>
      <c r="D1178" s="11">
        <v>3000000</v>
      </c>
      <c r="E1178" s="88" t="s">
        <v>20</v>
      </c>
      <c r="F1178" s="329">
        <f>D1178</f>
        <v>3000000</v>
      </c>
      <c r="G1178" s="206"/>
      <c r="H1178" s="206"/>
      <c r="I1178" s="85"/>
    </row>
    <row r="1179" spans="1:9" s="83" customFormat="1" ht="15.6" x14ac:dyDescent="0.3">
      <c r="A1179" s="94">
        <v>12</v>
      </c>
      <c r="B1179" s="369" t="s">
        <v>247</v>
      </c>
      <c r="C1179" s="96" t="s">
        <v>232</v>
      </c>
      <c r="D1179" s="11">
        <v>10000000</v>
      </c>
      <c r="E1179" s="88" t="s">
        <v>20</v>
      </c>
      <c r="F1179" s="329">
        <v>5000000</v>
      </c>
      <c r="G1179" s="206"/>
      <c r="H1179" s="206"/>
      <c r="I1179" s="85"/>
    </row>
    <row r="1180" spans="1:9" s="83" customFormat="1" ht="15.6" x14ac:dyDescent="0.3">
      <c r="A1180" s="94">
        <v>13</v>
      </c>
      <c r="B1180" s="369" t="s">
        <v>248</v>
      </c>
      <c r="C1180" s="96" t="s">
        <v>233</v>
      </c>
      <c r="D1180" s="11">
        <v>500000</v>
      </c>
      <c r="E1180" s="88" t="s">
        <v>20</v>
      </c>
      <c r="F1180" s="329">
        <f>D1180</f>
        <v>500000</v>
      </c>
      <c r="G1180" s="206"/>
      <c r="H1180" s="206"/>
      <c r="I1180" s="85"/>
    </row>
    <row r="1181" spans="1:9" s="83" customFormat="1" ht="15.6" x14ac:dyDescent="0.3">
      <c r="A1181" s="94">
        <v>14</v>
      </c>
      <c r="B1181" s="369" t="s">
        <v>249</v>
      </c>
      <c r="C1181" s="96" t="s">
        <v>234</v>
      </c>
      <c r="D1181" s="11">
        <v>25000000</v>
      </c>
      <c r="E1181" s="88" t="s">
        <v>20</v>
      </c>
      <c r="F1181" s="329">
        <v>20000000</v>
      </c>
      <c r="G1181" s="206"/>
      <c r="H1181" s="206"/>
      <c r="I1181" s="85"/>
    </row>
    <row r="1182" spans="1:9" s="83" customFormat="1" ht="15" customHeight="1" x14ac:dyDescent="0.3">
      <c r="A1182" s="85"/>
      <c r="B1182" s="367"/>
      <c r="C1182" s="279" t="s">
        <v>235</v>
      </c>
      <c r="D1182" s="102">
        <v>80000000</v>
      </c>
      <c r="E1182" s="103">
        <v>5142500</v>
      </c>
      <c r="F1182" s="330">
        <f>SUM(F1168:F1181)</f>
        <v>53500000</v>
      </c>
      <c r="G1182" s="148"/>
      <c r="H1182" s="148"/>
      <c r="I1182" s="85"/>
    </row>
    <row r="1183" spans="1:9" s="83" customFormat="1" ht="15" customHeight="1" x14ac:dyDescent="0.3">
      <c r="A1183" s="108">
        <v>9</v>
      </c>
      <c r="B1183" s="368" t="s">
        <v>433</v>
      </c>
      <c r="C1183" s="153"/>
      <c r="F1183" s="328"/>
      <c r="G1183" s="255"/>
      <c r="H1183" s="255"/>
      <c r="I1183" s="171"/>
    </row>
    <row r="1184" spans="1:9" s="83" customFormat="1" ht="15" customHeight="1" x14ac:dyDescent="0.3">
      <c r="A1184" s="117">
        <v>1</v>
      </c>
      <c r="B1184" s="370" t="s">
        <v>456</v>
      </c>
      <c r="C1184" s="119" t="s">
        <v>434</v>
      </c>
      <c r="D1184" s="120">
        <v>4000000</v>
      </c>
      <c r="E1184" s="88" t="s">
        <v>20</v>
      </c>
      <c r="F1184" s="329">
        <v>0</v>
      </c>
      <c r="G1184" s="206"/>
      <c r="H1184" s="206"/>
      <c r="I1184" s="171"/>
    </row>
    <row r="1185" spans="1:9" s="83" customFormat="1" ht="15" customHeight="1" x14ac:dyDescent="0.3">
      <c r="A1185" s="117">
        <v>2</v>
      </c>
      <c r="B1185" s="370" t="s">
        <v>457</v>
      </c>
      <c r="C1185" s="119" t="s">
        <v>334</v>
      </c>
      <c r="D1185" s="120">
        <v>2000000</v>
      </c>
      <c r="E1185" s="88" t="s">
        <v>20</v>
      </c>
      <c r="F1185" s="329">
        <f>D1185</f>
        <v>2000000</v>
      </c>
      <c r="G1185" s="206"/>
      <c r="H1185" s="206"/>
      <c r="I1185" s="171"/>
    </row>
    <row r="1186" spans="1:9" s="83" customFormat="1" ht="15" customHeight="1" x14ac:dyDescent="0.3">
      <c r="A1186" s="117">
        <v>3</v>
      </c>
      <c r="B1186" s="370" t="s">
        <v>458</v>
      </c>
      <c r="C1186" s="119" t="s">
        <v>435</v>
      </c>
      <c r="D1186" s="120">
        <v>2000000</v>
      </c>
      <c r="E1186" s="88" t="s">
        <v>20</v>
      </c>
      <c r="F1186" s="329">
        <f>D1186</f>
        <v>2000000</v>
      </c>
      <c r="G1186" s="206"/>
      <c r="H1186" s="206"/>
      <c r="I1186" s="171"/>
    </row>
    <row r="1187" spans="1:9" s="83" customFormat="1" ht="15" customHeight="1" x14ac:dyDescent="0.3">
      <c r="A1187" s="117">
        <v>4</v>
      </c>
      <c r="B1187" s="370" t="s">
        <v>459</v>
      </c>
      <c r="C1187" s="119" t="s">
        <v>436</v>
      </c>
      <c r="D1187" s="120">
        <v>2000000</v>
      </c>
      <c r="E1187" s="88" t="s">
        <v>20</v>
      </c>
      <c r="F1187" s="329">
        <v>0</v>
      </c>
      <c r="G1187" s="206"/>
      <c r="H1187" s="206"/>
      <c r="I1187" s="171"/>
    </row>
    <row r="1188" spans="1:9" s="83" customFormat="1" ht="15" customHeight="1" x14ac:dyDescent="0.3">
      <c r="A1188" s="607" t="s">
        <v>437</v>
      </c>
      <c r="B1188" s="607"/>
      <c r="C1188" s="607"/>
      <c r="D1188" s="102">
        <v>10000000</v>
      </c>
      <c r="E1188" s="98">
        <v>0</v>
      </c>
      <c r="F1188" s="330">
        <f>SUM(F1184:F1187)</f>
        <v>4000000</v>
      </c>
      <c r="G1188" s="148"/>
      <c r="H1188" s="148"/>
      <c r="I1188" s="171"/>
    </row>
    <row r="1189" spans="1:9" s="83" customFormat="1" ht="15.6" x14ac:dyDescent="0.3">
      <c r="A1189" s="281">
        <v>10</v>
      </c>
      <c r="B1189" s="363" t="s">
        <v>2467</v>
      </c>
      <c r="C1189" s="153"/>
      <c r="F1189" s="335"/>
      <c r="G1189" s="93"/>
      <c r="H1189" s="93"/>
      <c r="I1189" s="85"/>
    </row>
    <row r="1190" spans="1:9" s="83" customFormat="1" ht="15.6" x14ac:dyDescent="0.3">
      <c r="A1190" s="117">
        <v>1</v>
      </c>
      <c r="B1190" s="370" t="s">
        <v>2468</v>
      </c>
      <c r="C1190" s="119" t="s">
        <v>2469</v>
      </c>
      <c r="D1190" s="120">
        <v>5250000</v>
      </c>
      <c r="E1190" s="88" t="s">
        <v>20</v>
      </c>
      <c r="F1190" s="336">
        <f>D1190</f>
        <v>5250000</v>
      </c>
      <c r="G1190" s="101"/>
      <c r="H1190" s="101"/>
      <c r="I1190" s="85"/>
    </row>
    <row r="1191" spans="1:9" s="83" customFormat="1" ht="15.6" x14ac:dyDescent="0.3">
      <c r="A1191" s="117">
        <v>2</v>
      </c>
      <c r="B1191" s="370" t="s">
        <v>2470</v>
      </c>
      <c r="C1191" s="119" t="s">
        <v>2471</v>
      </c>
      <c r="D1191" s="120">
        <v>800000</v>
      </c>
      <c r="E1191" s="88" t="s">
        <v>20</v>
      </c>
      <c r="F1191" s="336">
        <v>0</v>
      </c>
      <c r="G1191" s="101"/>
      <c r="H1191" s="101"/>
      <c r="I1191" s="85"/>
    </row>
    <row r="1192" spans="1:9" s="83" customFormat="1" ht="15.6" x14ac:dyDescent="0.3">
      <c r="A1192" s="117">
        <v>3</v>
      </c>
      <c r="B1192" s="370" t="s">
        <v>2472</v>
      </c>
      <c r="C1192" s="119" t="s">
        <v>2473</v>
      </c>
      <c r="D1192" s="88" t="s">
        <v>20</v>
      </c>
      <c r="E1192" s="88" t="s">
        <v>20</v>
      </c>
      <c r="F1192" s="336" t="str">
        <f>D1192</f>
        <v>-</v>
      </c>
      <c r="G1192" s="101"/>
      <c r="H1192" s="101"/>
      <c r="I1192" s="85"/>
    </row>
    <row r="1193" spans="1:9" s="83" customFormat="1" ht="15.6" x14ac:dyDescent="0.3">
      <c r="A1193" s="117">
        <v>4</v>
      </c>
      <c r="B1193" s="370" t="s">
        <v>2474</v>
      </c>
      <c r="C1193" s="119" t="s">
        <v>2475</v>
      </c>
      <c r="D1193" s="120">
        <v>600000</v>
      </c>
      <c r="E1193" s="88" t="s">
        <v>20</v>
      </c>
      <c r="F1193" s="336">
        <v>0</v>
      </c>
      <c r="G1193" s="101"/>
      <c r="H1193" s="101"/>
      <c r="I1193" s="85"/>
    </row>
    <row r="1194" spans="1:9" s="83" customFormat="1" ht="15.6" x14ac:dyDescent="0.3">
      <c r="A1194" s="117">
        <v>5</v>
      </c>
      <c r="B1194" s="370" t="s">
        <v>2476</v>
      </c>
      <c r="C1194" s="119" t="s">
        <v>2477</v>
      </c>
      <c r="D1194" s="120">
        <v>600000</v>
      </c>
      <c r="E1194" s="88" t="s">
        <v>20</v>
      </c>
      <c r="F1194" s="336">
        <v>0</v>
      </c>
      <c r="G1194" s="101"/>
      <c r="H1194" s="101"/>
      <c r="I1194" s="85"/>
    </row>
    <row r="1195" spans="1:9" s="83" customFormat="1" ht="15.6" x14ac:dyDescent="0.3">
      <c r="A1195" s="117">
        <v>6</v>
      </c>
      <c r="B1195" s="370" t="s">
        <v>2478</v>
      </c>
      <c r="C1195" s="119" t="s">
        <v>2479</v>
      </c>
      <c r="D1195" s="120">
        <v>200000</v>
      </c>
      <c r="E1195" s="88" t="s">
        <v>20</v>
      </c>
      <c r="F1195" s="336">
        <v>0</v>
      </c>
      <c r="G1195" s="101"/>
      <c r="H1195" s="101"/>
      <c r="I1195" s="85"/>
    </row>
    <row r="1196" spans="1:9" s="83" customFormat="1" ht="15.6" x14ac:dyDescent="0.3">
      <c r="A1196" s="117">
        <v>7</v>
      </c>
      <c r="B1196" s="370" t="s">
        <v>2480</v>
      </c>
      <c r="C1196" s="119" t="s">
        <v>2481</v>
      </c>
      <c r="D1196" s="120">
        <v>900000</v>
      </c>
      <c r="E1196" s="88" t="s">
        <v>20</v>
      </c>
      <c r="F1196" s="336">
        <v>0</v>
      </c>
      <c r="G1196" s="101"/>
      <c r="H1196" s="101"/>
      <c r="I1196" s="85"/>
    </row>
    <row r="1197" spans="1:9" s="83" customFormat="1" ht="15.6" x14ac:dyDescent="0.3">
      <c r="A1197" s="117">
        <v>8</v>
      </c>
      <c r="B1197" s="370" t="s">
        <v>2482</v>
      </c>
      <c r="C1197" s="119" t="s">
        <v>2483</v>
      </c>
      <c r="D1197" s="88" t="s">
        <v>20</v>
      </c>
      <c r="E1197" s="88" t="s">
        <v>20</v>
      </c>
      <c r="F1197" s="336">
        <v>0</v>
      </c>
      <c r="G1197" s="101"/>
      <c r="H1197" s="101"/>
      <c r="I1197" s="85"/>
    </row>
    <row r="1198" spans="1:9" s="83" customFormat="1" ht="15.6" x14ac:dyDescent="0.3">
      <c r="A1198" s="117">
        <v>9</v>
      </c>
      <c r="B1198" s="370" t="s">
        <v>2484</v>
      </c>
      <c r="C1198" s="119" t="s">
        <v>2485</v>
      </c>
      <c r="D1198" s="120">
        <v>800000</v>
      </c>
      <c r="E1198" s="88" t="s">
        <v>20</v>
      </c>
      <c r="F1198" s="336">
        <v>0</v>
      </c>
      <c r="G1198" s="101"/>
      <c r="H1198" s="101"/>
      <c r="I1198" s="85"/>
    </row>
    <row r="1199" spans="1:9" s="83" customFormat="1" ht="15.6" x14ac:dyDescent="0.3">
      <c r="A1199" s="117">
        <v>10</v>
      </c>
      <c r="B1199" s="370" t="s">
        <v>2486</v>
      </c>
      <c r="C1199" s="119" t="s">
        <v>2487</v>
      </c>
      <c r="D1199" s="120">
        <v>250000</v>
      </c>
      <c r="E1199" s="88" t="s">
        <v>20</v>
      </c>
      <c r="F1199" s="336">
        <v>0</v>
      </c>
      <c r="G1199" s="101"/>
      <c r="H1199" s="101"/>
      <c r="I1199" s="85"/>
    </row>
    <row r="1200" spans="1:9" s="83" customFormat="1" ht="15.6" x14ac:dyDescent="0.3">
      <c r="A1200" s="117">
        <v>11</v>
      </c>
      <c r="B1200" s="370" t="s">
        <v>2488</v>
      </c>
      <c r="C1200" s="119" t="s">
        <v>2489</v>
      </c>
      <c r="D1200" s="120">
        <v>600000</v>
      </c>
      <c r="E1200" s="88" t="s">
        <v>20</v>
      </c>
      <c r="F1200" s="336">
        <f>D1200</f>
        <v>600000</v>
      </c>
      <c r="G1200" s="101"/>
      <c r="H1200" s="101"/>
      <c r="I1200" s="85"/>
    </row>
    <row r="1201" spans="1:9" s="83" customFormat="1" ht="15" customHeight="1" x14ac:dyDescent="0.3">
      <c r="A1201" s="607" t="s">
        <v>2490</v>
      </c>
      <c r="B1201" s="607"/>
      <c r="C1201" s="607"/>
      <c r="D1201" s="102">
        <v>10000000</v>
      </c>
      <c r="E1201" s="98">
        <v>0</v>
      </c>
      <c r="F1201" s="330">
        <f>SUM(F1190:F1200)</f>
        <v>5850000</v>
      </c>
      <c r="G1201" s="148"/>
      <c r="H1201" s="148"/>
      <c r="I1201" s="85"/>
    </row>
    <row r="1202" spans="1:9" s="83" customFormat="1" ht="15" customHeight="1" x14ac:dyDescent="0.3">
      <c r="A1202" s="607" t="s">
        <v>3436</v>
      </c>
      <c r="B1202" s="607"/>
      <c r="C1202" s="607"/>
      <c r="D1202" s="98">
        <f>D1201+D1188+D1182+D1166+D1162+D1155+D1149+D1142+D1118+D1093</f>
        <v>7096116035.9700003</v>
      </c>
      <c r="E1202" s="98">
        <f>E1201+E1188+E1182+E1166+E1162+E1155+E1149+E1142+E1118+E1093</f>
        <v>96135067.590000004</v>
      </c>
      <c r="F1202" s="330">
        <f>F1201+F1188+F1182+F1166+F1162+F1155+F1149+F1142+F1118+F1093</f>
        <v>4979407676.3900003</v>
      </c>
      <c r="G1202" s="148"/>
      <c r="H1202" s="148"/>
      <c r="I1202" s="171"/>
    </row>
    <row r="1203" spans="1:9" s="83" customFormat="1" ht="18.600000000000001" customHeight="1" x14ac:dyDescent="0.3">
      <c r="A1203" s="680" t="s">
        <v>3437</v>
      </c>
      <c r="B1203" s="680"/>
      <c r="C1203" s="680"/>
      <c r="D1203" s="680"/>
      <c r="E1203" s="680"/>
      <c r="F1203" s="704"/>
      <c r="G1203" s="286"/>
      <c r="H1203" s="286"/>
      <c r="I1203" s="171"/>
    </row>
    <row r="1204" spans="1:9" s="83" customFormat="1" ht="15.6" x14ac:dyDescent="0.3">
      <c r="A1204" s="281">
        <v>1</v>
      </c>
      <c r="B1204" s="364" t="s">
        <v>540</v>
      </c>
      <c r="C1204" s="153"/>
      <c r="F1204" s="328"/>
      <c r="G1204" s="255"/>
      <c r="H1204" s="255"/>
      <c r="I1204" s="85"/>
    </row>
    <row r="1205" spans="1:9" s="83" customFormat="1" ht="15.6" x14ac:dyDescent="0.3">
      <c r="A1205" s="117">
        <v>1</v>
      </c>
      <c r="B1205" s="370" t="s">
        <v>562</v>
      </c>
      <c r="C1205" s="119" t="s">
        <v>557</v>
      </c>
      <c r="D1205" s="120">
        <v>100000000</v>
      </c>
      <c r="E1205" s="88" t="s">
        <v>20</v>
      </c>
      <c r="F1205" s="329">
        <v>70000000</v>
      </c>
      <c r="G1205" s="206"/>
      <c r="H1205" s="206"/>
      <c r="I1205" s="85"/>
    </row>
    <row r="1206" spans="1:9" s="83" customFormat="1" ht="15.6" x14ac:dyDescent="0.3">
      <c r="A1206" s="117">
        <v>2</v>
      </c>
      <c r="B1206" s="370" t="s">
        <v>563</v>
      </c>
      <c r="C1206" s="119" t="s">
        <v>558</v>
      </c>
      <c r="D1206" s="120">
        <v>40000000</v>
      </c>
      <c r="E1206" s="88" t="s">
        <v>20</v>
      </c>
      <c r="F1206" s="329">
        <v>20000000</v>
      </c>
      <c r="G1206" s="206"/>
      <c r="H1206" s="206"/>
      <c r="I1206" s="85"/>
    </row>
    <row r="1207" spans="1:9" s="83" customFormat="1" ht="15.6" x14ac:dyDescent="0.3">
      <c r="A1207" s="117">
        <v>3</v>
      </c>
      <c r="B1207" s="370" t="s">
        <v>564</v>
      </c>
      <c r="C1207" s="119" t="s">
        <v>559</v>
      </c>
      <c r="D1207" s="120">
        <v>30000000</v>
      </c>
      <c r="E1207" s="88" t="s">
        <v>20</v>
      </c>
      <c r="F1207" s="329">
        <v>0</v>
      </c>
      <c r="G1207" s="206"/>
      <c r="H1207" s="206"/>
      <c r="I1207" s="85"/>
    </row>
    <row r="1208" spans="1:9" s="83" customFormat="1" ht="31.2" x14ac:dyDescent="0.3">
      <c r="A1208" s="117">
        <v>4</v>
      </c>
      <c r="B1208" s="370" t="s">
        <v>565</v>
      </c>
      <c r="C1208" s="119" t="s">
        <v>560</v>
      </c>
      <c r="D1208" s="120">
        <v>10000000</v>
      </c>
      <c r="E1208" s="123">
        <v>1500000</v>
      </c>
      <c r="F1208" s="329">
        <v>5000000</v>
      </c>
      <c r="G1208" s="206"/>
      <c r="H1208" s="206"/>
      <c r="I1208" s="85"/>
    </row>
    <row r="1209" spans="1:9" s="83" customFormat="1" ht="31.2" x14ac:dyDescent="0.3">
      <c r="A1209" s="117">
        <v>5</v>
      </c>
      <c r="B1209" s="370" t="s">
        <v>566</v>
      </c>
      <c r="C1209" s="119" t="s">
        <v>561</v>
      </c>
      <c r="D1209" s="120">
        <v>120000000</v>
      </c>
      <c r="E1209" s="123">
        <v>13713491.33</v>
      </c>
      <c r="F1209" s="329">
        <v>70000000</v>
      </c>
      <c r="G1209" s="206"/>
      <c r="H1209" s="206"/>
      <c r="I1209" s="85"/>
    </row>
    <row r="1210" spans="1:9" s="83" customFormat="1" ht="15" customHeight="1" x14ac:dyDescent="0.3">
      <c r="A1210" s="607" t="s">
        <v>556</v>
      </c>
      <c r="B1210" s="607"/>
      <c r="C1210" s="607"/>
      <c r="D1210" s="102">
        <v>300000000</v>
      </c>
      <c r="E1210" s="103">
        <v>15213491.33</v>
      </c>
      <c r="F1210" s="330">
        <f>SUM(F1205:F1209)</f>
        <v>165000000</v>
      </c>
      <c r="G1210" s="148"/>
      <c r="H1210" s="148"/>
      <c r="I1210" s="85"/>
    </row>
    <row r="1211" spans="1:9" s="83" customFormat="1" ht="15.6" x14ac:dyDescent="0.3">
      <c r="A1211" s="111">
        <v>2</v>
      </c>
      <c r="B1211" s="364" t="s">
        <v>447</v>
      </c>
      <c r="C1211" s="152"/>
      <c r="D1211" s="110"/>
      <c r="E1211" s="110"/>
      <c r="F1211" s="328"/>
      <c r="G1211" s="255"/>
      <c r="H1211" s="255"/>
      <c r="I1211" s="85"/>
    </row>
    <row r="1212" spans="1:9" s="83" customFormat="1" ht="62.4" x14ac:dyDescent="0.3">
      <c r="A1212" s="117">
        <v>1</v>
      </c>
      <c r="B1212" s="370" t="s">
        <v>469</v>
      </c>
      <c r="C1212" s="119" t="s">
        <v>466</v>
      </c>
      <c r="D1212" s="120">
        <v>28000000</v>
      </c>
      <c r="E1212" s="88" t="s">
        <v>20</v>
      </c>
      <c r="F1212" s="329">
        <v>0</v>
      </c>
      <c r="G1212" s="206"/>
      <c r="H1212" s="206"/>
      <c r="I1212" s="85"/>
    </row>
    <row r="1213" spans="1:9" s="83" customFormat="1" ht="15.6" x14ac:dyDescent="0.3">
      <c r="A1213" s="117">
        <v>2</v>
      </c>
      <c r="B1213" s="370" t="s">
        <v>470</v>
      </c>
      <c r="C1213" s="119" t="s">
        <v>467</v>
      </c>
      <c r="D1213" s="120">
        <v>9000000</v>
      </c>
      <c r="E1213" s="88" t="s">
        <v>20</v>
      </c>
      <c r="F1213" s="329">
        <f>D1213</f>
        <v>9000000</v>
      </c>
      <c r="G1213" s="206"/>
      <c r="H1213" s="206"/>
      <c r="I1213" s="85"/>
    </row>
    <row r="1214" spans="1:9" s="83" customFormat="1" ht="46.8" x14ac:dyDescent="0.3">
      <c r="A1214" s="117">
        <v>3</v>
      </c>
      <c r="B1214" s="370" t="s">
        <v>471</v>
      </c>
      <c r="C1214" s="119" t="s">
        <v>468</v>
      </c>
      <c r="D1214" s="120">
        <v>3000000</v>
      </c>
      <c r="E1214" s="88" t="s">
        <v>20</v>
      </c>
      <c r="F1214" s="329">
        <f>D1214</f>
        <v>3000000</v>
      </c>
      <c r="G1214" s="206"/>
      <c r="H1214" s="206"/>
      <c r="I1214" s="85"/>
    </row>
    <row r="1215" spans="1:9" s="83" customFormat="1" ht="15" customHeight="1" x14ac:dyDescent="0.3">
      <c r="A1215" s="607" t="s">
        <v>455</v>
      </c>
      <c r="B1215" s="607"/>
      <c r="C1215" s="607"/>
      <c r="D1215" s="102">
        <v>40000000</v>
      </c>
      <c r="E1215" s="98">
        <f>SUM(E1212:E1214)</f>
        <v>0</v>
      </c>
      <c r="F1215" s="330">
        <f>SUM(F1212:F1214)</f>
        <v>12000000</v>
      </c>
      <c r="G1215" s="148"/>
      <c r="H1215" s="148"/>
      <c r="I1215" s="85"/>
    </row>
    <row r="1216" spans="1:9" s="83" customFormat="1" ht="15.6" x14ac:dyDescent="0.3">
      <c r="A1216" s="281">
        <v>3</v>
      </c>
      <c r="B1216" s="364" t="s">
        <v>526</v>
      </c>
      <c r="C1216" s="153"/>
      <c r="F1216" s="328"/>
      <c r="G1216" s="255"/>
      <c r="H1216" s="255"/>
      <c r="I1216" s="85"/>
    </row>
    <row r="1217" spans="1:9" s="83" customFormat="1" ht="15.6" x14ac:dyDescent="0.3">
      <c r="A1217" s="117">
        <v>1</v>
      </c>
      <c r="B1217" s="370" t="s">
        <v>535</v>
      </c>
      <c r="C1217" s="119" t="s">
        <v>530</v>
      </c>
      <c r="D1217" s="120">
        <v>400000000</v>
      </c>
      <c r="E1217" s="123">
        <v>65690860.039999999</v>
      </c>
      <c r="F1217" s="329">
        <v>250000000</v>
      </c>
      <c r="G1217" s="206"/>
      <c r="H1217" s="206"/>
      <c r="I1217" s="85"/>
    </row>
    <row r="1218" spans="1:9" s="83" customFormat="1" ht="15.6" x14ac:dyDescent="0.3">
      <c r="A1218" s="117">
        <v>2</v>
      </c>
      <c r="B1218" s="370" t="s">
        <v>536</v>
      </c>
      <c r="C1218" s="119" t="s">
        <v>531</v>
      </c>
      <c r="D1218" s="120">
        <v>500000000</v>
      </c>
      <c r="E1218" s="123">
        <v>256811396.59</v>
      </c>
      <c r="F1218" s="333">
        <f>D1218</f>
        <v>500000000</v>
      </c>
      <c r="G1218" s="258"/>
      <c r="H1218" s="258"/>
      <c r="I1218" s="85"/>
    </row>
    <row r="1219" spans="1:9" s="83" customFormat="1" ht="15" customHeight="1" x14ac:dyDescent="0.3">
      <c r="A1219" s="117">
        <v>3</v>
      </c>
      <c r="B1219" s="370" t="s">
        <v>537</v>
      </c>
      <c r="C1219" s="119" t="s">
        <v>532</v>
      </c>
      <c r="D1219" s="120">
        <v>10000000</v>
      </c>
      <c r="E1219" s="88" t="s">
        <v>20</v>
      </c>
      <c r="F1219" s="329">
        <f>D1219</f>
        <v>10000000</v>
      </c>
      <c r="G1219" s="206"/>
      <c r="H1219" s="206"/>
      <c r="I1219" s="85"/>
    </row>
    <row r="1220" spans="1:9" s="83" customFormat="1" ht="31.2" x14ac:dyDescent="0.3">
      <c r="A1220" s="117">
        <v>4</v>
      </c>
      <c r="B1220" s="370" t="s">
        <v>538</v>
      </c>
      <c r="C1220" s="119" t="s">
        <v>533</v>
      </c>
      <c r="D1220" s="120">
        <v>80000000</v>
      </c>
      <c r="E1220" s="123">
        <v>12684662</v>
      </c>
      <c r="F1220" s="329">
        <v>30000000</v>
      </c>
      <c r="G1220" s="206"/>
      <c r="H1220" s="206"/>
      <c r="I1220" s="85"/>
    </row>
    <row r="1221" spans="1:9" s="83" customFormat="1" ht="15.6" x14ac:dyDescent="0.3">
      <c r="A1221" s="117">
        <v>5</v>
      </c>
      <c r="B1221" s="370" t="s">
        <v>539</v>
      </c>
      <c r="C1221" s="119" t="s">
        <v>534</v>
      </c>
      <c r="D1221" s="120">
        <v>10000000</v>
      </c>
      <c r="E1221" s="88" t="s">
        <v>20</v>
      </c>
      <c r="F1221" s="329">
        <v>0</v>
      </c>
      <c r="G1221" s="206"/>
      <c r="H1221" s="206"/>
      <c r="I1221" s="85"/>
    </row>
    <row r="1222" spans="1:9" s="83" customFormat="1" ht="15" customHeight="1" x14ac:dyDescent="0.3">
      <c r="A1222" s="607" t="s">
        <v>529</v>
      </c>
      <c r="B1222" s="607"/>
      <c r="C1222" s="607"/>
      <c r="D1222" s="102">
        <v>1000000000</v>
      </c>
      <c r="E1222" s="103">
        <v>335186918.63</v>
      </c>
      <c r="F1222" s="330">
        <f>SUM(F1217:F1221)</f>
        <v>790000000</v>
      </c>
      <c r="G1222" s="148"/>
      <c r="H1222" s="148"/>
      <c r="I1222" s="85"/>
    </row>
    <row r="1223" spans="1:9" s="83" customFormat="1" ht="15.6" x14ac:dyDescent="0.3">
      <c r="A1223" s="281">
        <v>4</v>
      </c>
      <c r="B1223" s="364" t="s">
        <v>438</v>
      </c>
      <c r="C1223" s="153"/>
      <c r="F1223" s="328"/>
      <c r="G1223" s="255"/>
      <c r="H1223" s="255"/>
      <c r="I1223" s="85"/>
    </row>
    <row r="1224" spans="1:9" s="83" customFormat="1" ht="31.2" x14ac:dyDescent="0.3">
      <c r="A1224" s="94">
        <v>1</v>
      </c>
      <c r="B1224" s="369" t="s">
        <v>460</v>
      </c>
      <c r="C1224" s="96" t="s">
        <v>441</v>
      </c>
      <c r="D1224" s="11">
        <v>1500000</v>
      </c>
      <c r="E1224" s="101">
        <v>327777.77</v>
      </c>
      <c r="F1224" s="329">
        <v>500000</v>
      </c>
      <c r="G1224" s="206"/>
      <c r="H1224" s="206"/>
      <c r="I1224" s="85"/>
    </row>
    <row r="1225" spans="1:9" s="83" customFormat="1" ht="15.6" x14ac:dyDescent="0.3">
      <c r="A1225" s="94">
        <v>2</v>
      </c>
      <c r="B1225" s="369" t="s">
        <v>461</v>
      </c>
      <c r="C1225" s="96" t="s">
        <v>442</v>
      </c>
      <c r="D1225" s="11">
        <v>600000</v>
      </c>
      <c r="E1225" s="101">
        <v>283333.33</v>
      </c>
      <c r="F1225" s="329">
        <v>300000</v>
      </c>
      <c r="G1225" s="206"/>
      <c r="H1225" s="206"/>
      <c r="I1225" s="85"/>
    </row>
    <row r="1226" spans="1:9" s="83" customFormat="1" ht="15.6" x14ac:dyDescent="0.3">
      <c r="A1226" s="94">
        <v>3</v>
      </c>
      <c r="B1226" s="369" t="s">
        <v>462</v>
      </c>
      <c r="C1226" s="96" t="s">
        <v>443</v>
      </c>
      <c r="D1226" s="11">
        <v>500000</v>
      </c>
      <c r="E1226" s="101">
        <v>385555.56</v>
      </c>
      <c r="F1226" s="329">
        <f>D1226</f>
        <v>500000</v>
      </c>
      <c r="G1226" s="206"/>
      <c r="H1226" s="206"/>
      <c r="I1226" s="85"/>
    </row>
    <row r="1227" spans="1:9" s="83" customFormat="1" ht="15.6" x14ac:dyDescent="0.3">
      <c r="A1227" s="94">
        <v>4</v>
      </c>
      <c r="B1227" s="369" t="s">
        <v>463</v>
      </c>
      <c r="C1227" s="96" t="s">
        <v>444</v>
      </c>
      <c r="D1227" s="11">
        <v>350000</v>
      </c>
      <c r="E1227" s="88" t="s">
        <v>20</v>
      </c>
      <c r="F1227" s="329">
        <f>D1227</f>
        <v>350000</v>
      </c>
      <c r="G1227" s="206"/>
      <c r="H1227" s="206"/>
      <c r="I1227" s="85"/>
    </row>
    <row r="1228" spans="1:9" s="83" customFormat="1" ht="15.6" x14ac:dyDescent="0.3">
      <c r="A1228" s="94">
        <v>5</v>
      </c>
      <c r="B1228" s="369" t="s">
        <v>464</v>
      </c>
      <c r="C1228" s="96" t="s">
        <v>445</v>
      </c>
      <c r="D1228" s="11">
        <v>250000</v>
      </c>
      <c r="E1228" s="88" t="s">
        <v>20</v>
      </c>
      <c r="F1228" s="329">
        <f>D1228</f>
        <v>250000</v>
      </c>
      <c r="G1228" s="206"/>
      <c r="H1228" s="206"/>
      <c r="I1228" s="85"/>
    </row>
    <row r="1229" spans="1:9" s="83" customFormat="1" ht="15.6" x14ac:dyDescent="0.3">
      <c r="A1229" s="94">
        <v>6</v>
      </c>
      <c r="B1229" s="369" t="s">
        <v>465</v>
      </c>
      <c r="C1229" s="96" t="s">
        <v>446</v>
      </c>
      <c r="D1229" s="11">
        <v>800000</v>
      </c>
      <c r="E1229" s="88" t="s">
        <v>20</v>
      </c>
      <c r="F1229" s="329">
        <v>300000</v>
      </c>
      <c r="G1229" s="206"/>
      <c r="H1229" s="206"/>
      <c r="I1229" s="85"/>
    </row>
    <row r="1230" spans="1:9" s="83" customFormat="1" ht="15" customHeight="1" x14ac:dyDescent="0.3">
      <c r="A1230" s="608" t="s">
        <v>440</v>
      </c>
      <c r="B1230" s="608"/>
      <c r="C1230" s="608"/>
      <c r="D1230" s="113">
        <v>4000000</v>
      </c>
      <c r="E1230" s="130">
        <v>996666.66</v>
      </c>
      <c r="F1230" s="330">
        <f>SUM(F1224:F1229)</f>
        <v>2200000</v>
      </c>
      <c r="G1230" s="148"/>
      <c r="H1230" s="148"/>
      <c r="I1230" s="85"/>
    </row>
    <row r="1231" spans="1:9" s="83" customFormat="1" ht="15.6" x14ac:dyDescent="0.3">
      <c r="A1231" s="281">
        <v>5</v>
      </c>
      <c r="B1231" s="363" t="s">
        <v>1825</v>
      </c>
      <c r="C1231" s="153"/>
      <c r="F1231" s="350"/>
      <c r="I1231" s="85"/>
    </row>
    <row r="1232" spans="1:9" s="83" customFormat="1" ht="15.6" x14ac:dyDescent="0.3">
      <c r="A1232" s="94">
        <v>1</v>
      </c>
      <c r="B1232" s="369" t="s">
        <v>1830</v>
      </c>
      <c r="C1232" s="96" t="s">
        <v>1826</v>
      </c>
      <c r="D1232" s="11">
        <v>3400000</v>
      </c>
      <c r="E1232" s="88" t="s">
        <v>20</v>
      </c>
      <c r="F1232" s="336">
        <f>D1232</f>
        <v>3400000</v>
      </c>
      <c r="G1232" s="101"/>
      <c r="H1232" s="101"/>
      <c r="I1232" s="85"/>
    </row>
    <row r="1233" spans="1:9" s="83" customFormat="1" ht="15.6" x14ac:dyDescent="0.3">
      <c r="A1233" s="94">
        <v>2</v>
      </c>
      <c r="B1233" s="369" t="s">
        <v>1831</v>
      </c>
      <c r="C1233" s="96" t="s">
        <v>1827</v>
      </c>
      <c r="D1233" s="11">
        <v>4000000</v>
      </c>
      <c r="E1233" s="88" t="s">
        <v>20</v>
      </c>
      <c r="F1233" s="336">
        <f>D1233</f>
        <v>4000000</v>
      </c>
      <c r="G1233" s="101"/>
      <c r="H1233" s="101"/>
      <c r="I1233" s="85"/>
    </row>
    <row r="1234" spans="1:9" s="83" customFormat="1" ht="15.6" x14ac:dyDescent="0.3">
      <c r="A1234" s="94">
        <v>3</v>
      </c>
      <c r="B1234" s="369" t="s">
        <v>1832</v>
      </c>
      <c r="C1234" s="96" t="s">
        <v>1828</v>
      </c>
      <c r="D1234" s="115" t="s">
        <v>20</v>
      </c>
      <c r="E1234" s="88" t="s">
        <v>20</v>
      </c>
      <c r="F1234" s="336" t="str">
        <f>D1234</f>
        <v>-</v>
      </c>
      <c r="G1234" s="101"/>
      <c r="H1234" s="101"/>
      <c r="I1234" s="85"/>
    </row>
    <row r="1235" spans="1:9" s="83" customFormat="1" ht="15.6" x14ac:dyDescent="0.3">
      <c r="A1235" s="94">
        <v>4</v>
      </c>
      <c r="B1235" s="369" t="s">
        <v>1833</v>
      </c>
      <c r="C1235" s="96" t="s">
        <v>1829</v>
      </c>
      <c r="D1235" s="11">
        <v>2600000</v>
      </c>
      <c r="E1235" s="88" t="s">
        <v>20</v>
      </c>
      <c r="F1235" s="336">
        <f>D1235</f>
        <v>2600000</v>
      </c>
      <c r="G1235" s="101"/>
      <c r="H1235" s="101"/>
      <c r="I1235" s="85"/>
    </row>
    <row r="1236" spans="1:9" s="83" customFormat="1" ht="15.6" x14ac:dyDescent="0.3">
      <c r="A1236" s="608" t="s">
        <v>1834</v>
      </c>
      <c r="B1236" s="608"/>
      <c r="C1236" s="608"/>
      <c r="D1236" s="113">
        <v>10000000</v>
      </c>
      <c r="E1236" s="98">
        <f>SUM(E1232:E1235)</f>
        <v>0</v>
      </c>
      <c r="F1236" s="330">
        <f>SUM(F1232:F1235)</f>
        <v>10000000</v>
      </c>
      <c r="G1236" s="148"/>
      <c r="H1236" s="148"/>
      <c r="I1236" s="85"/>
    </row>
    <row r="1237" spans="1:9" s="83" customFormat="1" ht="15.6" x14ac:dyDescent="0.3">
      <c r="A1237" s="108">
        <v>6</v>
      </c>
      <c r="B1237" s="363" t="s">
        <v>250</v>
      </c>
      <c r="C1237" s="153"/>
      <c r="F1237" s="328"/>
      <c r="G1237" s="255"/>
      <c r="H1237" s="255"/>
      <c r="I1237" s="85"/>
    </row>
    <row r="1238" spans="1:9" s="83" customFormat="1" ht="31.2" x14ac:dyDescent="0.3">
      <c r="A1238" s="94">
        <v>1</v>
      </c>
      <c r="B1238" s="369" t="s">
        <v>273</v>
      </c>
      <c r="C1238" s="96" t="s">
        <v>261</v>
      </c>
      <c r="D1238" s="11">
        <v>820000</v>
      </c>
      <c r="E1238" s="88" t="s">
        <v>20</v>
      </c>
      <c r="F1238" s="329">
        <f>D1238</f>
        <v>820000</v>
      </c>
      <c r="G1238" s="206"/>
      <c r="H1238" s="206"/>
      <c r="I1238" s="85"/>
    </row>
    <row r="1239" spans="1:9" s="83" customFormat="1" ht="62.4" x14ac:dyDescent="0.3">
      <c r="A1239" s="94">
        <v>2</v>
      </c>
      <c r="B1239" s="369" t="s">
        <v>274</v>
      </c>
      <c r="C1239" s="96" t="s">
        <v>262</v>
      </c>
      <c r="D1239" s="11">
        <v>4180000</v>
      </c>
      <c r="E1239" s="88" t="s">
        <v>20</v>
      </c>
      <c r="F1239" s="329">
        <v>2180000</v>
      </c>
      <c r="G1239" s="206"/>
      <c r="H1239" s="206"/>
      <c r="I1239" s="85"/>
    </row>
    <row r="1240" spans="1:9" s="83" customFormat="1" ht="31.2" x14ac:dyDescent="0.3">
      <c r="A1240" s="94">
        <v>3</v>
      </c>
      <c r="B1240" s="369" t="s">
        <v>275</v>
      </c>
      <c r="C1240" s="96" t="s">
        <v>263</v>
      </c>
      <c r="D1240" s="11">
        <v>2000000</v>
      </c>
      <c r="E1240" s="88" t="s">
        <v>20</v>
      </c>
      <c r="F1240" s="329">
        <f>D1240</f>
        <v>2000000</v>
      </c>
      <c r="G1240" s="206"/>
      <c r="H1240" s="206"/>
      <c r="I1240" s="85"/>
    </row>
    <row r="1241" spans="1:9" s="83" customFormat="1" ht="15" customHeight="1" x14ac:dyDescent="0.3">
      <c r="A1241" s="619" t="s">
        <v>260</v>
      </c>
      <c r="B1241" s="620"/>
      <c r="C1241" s="621"/>
      <c r="D1241" s="102">
        <v>7000000</v>
      </c>
      <c r="E1241" s="98">
        <f>SUM(E1238:E1240)</f>
        <v>0</v>
      </c>
      <c r="F1241" s="330">
        <f>SUM(F1238:F1240)</f>
        <v>5000000</v>
      </c>
      <c r="G1241" s="148"/>
      <c r="H1241" s="148"/>
      <c r="I1241" s="85"/>
    </row>
    <row r="1242" spans="1:9" s="83" customFormat="1" ht="15.6" x14ac:dyDescent="0.3">
      <c r="A1242" s="108">
        <v>7</v>
      </c>
      <c r="B1242" s="374" t="s">
        <v>264</v>
      </c>
      <c r="C1242" s="153"/>
      <c r="F1242" s="328"/>
      <c r="G1242" s="255"/>
      <c r="H1242" s="255"/>
      <c r="I1242" s="85"/>
    </row>
    <row r="1243" spans="1:9" s="83" customFormat="1" ht="15.6" x14ac:dyDescent="0.3">
      <c r="A1243" s="117">
        <v>1</v>
      </c>
      <c r="B1243" s="370" t="s">
        <v>276</v>
      </c>
      <c r="C1243" s="119" t="s">
        <v>268</v>
      </c>
      <c r="D1243" s="120">
        <v>1000000</v>
      </c>
      <c r="E1243" s="88" t="s">
        <v>20</v>
      </c>
      <c r="F1243" s="329">
        <f>D1243</f>
        <v>1000000</v>
      </c>
      <c r="G1243" s="206"/>
      <c r="H1243" s="206"/>
      <c r="I1243" s="85"/>
    </row>
    <row r="1244" spans="1:9" s="83" customFormat="1" ht="15.6" x14ac:dyDescent="0.3">
      <c r="A1244" s="117">
        <v>2</v>
      </c>
      <c r="B1244" s="370" t="s">
        <v>277</v>
      </c>
      <c r="C1244" s="119" t="s">
        <v>269</v>
      </c>
      <c r="D1244" s="120">
        <v>1000000</v>
      </c>
      <c r="E1244" s="88" t="s">
        <v>20</v>
      </c>
      <c r="F1244" s="329">
        <f>D1244</f>
        <v>1000000</v>
      </c>
      <c r="G1244" s="206"/>
      <c r="H1244" s="206"/>
      <c r="I1244" s="85"/>
    </row>
    <row r="1245" spans="1:9" s="83" customFormat="1" ht="31.2" x14ac:dyDescent="0.3">
      <c r="A1245" s="117">
        <v>3</v>
      </c>
      <c r="B1245" s="370" t="s">
        <v>278</v>
      </c>
      <c r="C1245" s="119" t="s">
        <v>270</v>
      </c>
      <c r="D1245" s="120">
        <v>500000</v>
      </c>
      <c r="E1245" s="88" t="s">
        <v>20</v>
      </c>
      <c r="F1245" s="329">
        <f>D1245</f>
        <v>500000</v>
      </c>
      <c r="G1245" s="206"/>
      <c r="H1245" s="206"/>
      <c r="I1245" s="85"/>
    </row>
    <row r="1246" spans="1:9" s="83" customFormat="1" ht="15.6" x14ac:dyDescent="0.3">
      <c r="A1246" s="117">
        <v>4</v>
      </c>
      <c r="B1246" s="370" t="s">
        <v>279</v>
      </c>
      <c r="C1246" s="119" t="s">
        <v>271</v>
      </c>
      <c r="D1246" s="120">
        <v>2500000</v>
      </c>
      <c r="E1246" s="88" t="s">
        <v>20</v>
      </c>
      <c r="F1246" s="329">
        <v>0</v>
      </c>
      <c r="G1246" s="206"/>
      <c r="H1246" s="206"/>
      <c r="I1246" s="85"/>
    </row>
    <row r="1247" spans="1:9" s="83" customFormat="1" ht="15" customHeight="1" x14ac:dyDescent="0.3">
      <c r="A1247" s="622" t="s">
        <v>272</v>
      </c>
      <c r="B1247" s="623"/>
      <c r="C1247" s="624"/>
      <c r="D1247" s="102">
        <v>5000000</v>
      </c>
      <c r="E1247" s="98">
        <f>SUM(E1243:E1246)</f>
        <v>0</v>
      </c>
      <c r="F1247" s="330">
        <f>SUM(F1243:F1246)</f>
        <v>2500000</v>
      </c>
      <c r="G1247" s="148"/>
      <c r="H1247" s="148"/>
      <c r="I1247" s="85"/>
    </row>
    <row r="1248" spans="1:9" s="83" customFormat="1" ht="15.6" x14ac:dyDescent="0.3">
      <c r="A1248" s="281">
        <v>8</v>
      </c>
      <c r="B1248" s="364" t="s">
        <v>280</v>
      </c>
      <c r="C1248" s="153"/>
      <c r="F1248" s="328"/>
      <c r="G1248" s="255"/>
      <c r="H1248" s="255"/>
      <c r="I1248" s="85"/>
    </row>
    <row r="1249" spans="1:9" s="83" customFormat="1" ht="15.6" x14ac:dyDescent="0.3">
      <c r="A1249" s="117">
        <v>1</v>
      </c>
      <c r="B1249" s="370" t="s">
        <v>300</v>
      </c>
      <c r="C1249" s="119" t="s">
        <v>286</v>
      </c>
      <c r="D1249" s="120">
        <v>1000000</v>
      </c>
      <c r="E1249" s="88" t="s">
        <v>20</v>
      </c>
      <c r="F1249" s="329">
        <v>0</v>
      </c>
      <c r="G1249" s="206"/>
      <c r="H1249" s="206"/>
      <c r="I1249" s="85"/>
    </row>
    <row r="1250" spans="1:9" s="83" customFormat="1" ht="31.2" x14ac:dyDescent="0.3">
      <c r="A1250" s="117">
        <v>2</v>
      </c>
      <c r="B1250" s="370" t="s">
        <v>301</v>
      </c>
      <c r="C1250" s="119" t="s">
        <v>287</v>
      </c>
      <c r="D1250" s="120">
        <v>17000000</v>
      </c>
      <c r="E1250" s="88" t="s">
        <v>20</v>
      </c>
      <c r="F1250" s="329">
        <v>0</v>
      </c>
      <c r="G1250" s="206"/>
      <c r="H1250" s="206"/>
      <c r="I1250" s="85"/>
    </row>
    <row r="1251" spans="1:9" s="83" customFormat="1" ht="15.6" x14ac:dyDescent="0.3">
      <c r="A1251" s="117">
        <v>3</v>
      </c>
      <c r="B1251" s="370" t="s">
        <v>302</v>
      </c>
      <c r="C1251" s="119" t="s">
        <v>288</v>
      </c>
      <c r="D1251" s="120">
        <v>1120000</v>
      </c>
      <c r="E1251" s="88" t="s">
        <v>20</v>
      </c>
      <c r="F1251" s="329">
        <f t="shared" ref="F1251:F1262" si="36">D1251</f>
        <v>1120000</v>
      </c>
      <c r="G1251" s="206"/>
      <c r="H1251" s="206"/>
      <c r="I1251" s="85"/>
    </row>
    <row r="1252" spans="1:9" s="83" customFormat="1" ht="15.6" x14ac:dyDescent="0.3">
      <c r="A1252" s="117">
        <v>4</v>
      </c>
      <c r="B1252" s="370" t="s">
        <v>303</v>
      </c>
      <c r="C1252" s="119" t="s">
        <v>289</v>
      </c>
      <c r="D1252" s="122">
        <v>0</v>
      </c>
      <c r="E1252" s="88" t="s">
        <v>20</v>
      </c>
      <c r="F1252" s="329">
        <f t="shared" si="36"/>
        <v>0</v>
      </c>
      <c r="G1252" s="206"/>
      <c r="H1252" s="206"/>
      <c r="I1252" s="85"/>
    </row>
    <row r="1253" spans="1:9" s="83" customFormat="1" ht="15.6" x14ac:dyDescent="0.3">
      <c r="A1253" s="117">
        <v>5</v>
      </c>
      <c r="B1253" s="370" t="s">
        <v>304</v>
      </c>
      <c r="C1253" s="119" t="s">
        <v>290</v>
      </c>
      <c r="D1253" s="120">
        <v>300000</v>
      </c>
      <c r="E1253" s="88" t="s">
        <v>20</v>
      </c>
      <c r="F1253" s="329">
        <f t="shared" si="36"/>
        <v>300000</v>
      </c>
      <c r="G1253" s="206"/>
      <c r="H1253" s="206"/>
      <c r="I1253" s="85"/>
    </row>
    <row r="1254" spans="1:9" s="83" customFormat="1" ht="15.6" x14ac:dyDescent="0.3">
      <c r="A1254" s="117">
        <v>6</v>
      </c>
      <c r="B1254" s="370" t="s">
        <v>305</v>
      </c>
      <c r="C1254" s="119" t="s">
        <v>291</v>
      </c>
      <c r="D1254" s="120">
        <v>200000</v>
      </c>
      <c r="E1254" s="88" t="s">
        <v>20</v>
      </c>
      <c r="F1254" s="329">
        <f t="shared" si="36"/>
        <v>200000</v>
      </c>
      <c r="G1254" s="206"/>
      <c r="H1254" s="206"/>
      <c r="I1254" s="85"/>
    </row>
    <row r="1255" spans="1:9" s="83" customFormat="1" ht="15.6" x14ac:dyDescent="0.3">
      <c r="A1255" s="117">
        <v>7</v>
      </c>
      <c r="B1255" s="370" t="s">
        <v>306</v>
      </c>
      <c r="C1255" s="119" t="s">
        <v>292</v>
      </c>
      <c r="D1255" s="120">
        <v>600000</v>
      </c>
      <c r="E1255" s="88" t="s">
        <v>20</v>
      </c>
      <c r="F1255" s="329">
        <f t="shared" si="36"/>
        <v>600000</v>
      </c>
      <c r="G1255" s="206"/>
      <c r="H1255" s="206"/>
      <c r="I1255" s="85"/>
    </row>
    <row r="1256" spans="1:9" s="83" customFormat="1" ht="31.2" x14ac:dyDescent="0.3">
      <c r="A1256" s="117">
        <v>8</v>
      </c>
      <c r="B1256" s="370" t="s">
        <v>307</v>
      </c>
      <c r="C1256" s="119" t="s">
        <v>293</v>
      </c>
      <c r="D1256" s="120">
        <v>480000</v>
      </c>
      <c r="E1256" s="88" t="s">
        <v>20</v>
      </c>
      <c r="F1256" s="329">
        <f t="shared" si="36"/>
        <v>480000</v>
      </c>
      <c r="G1256" s="206"/>
      <c r="H1256" s="206"/>
      <c r="I1256" s="85"/>
    </row>
    <row r="1257" spans="1:9" s="83" customFormat="1" ht="15.6" x14ac:dyDescent="0.3">
      <c r="A1257" s="117">
        <v>9</v>
      </c>
      <c r="B1257" s="370" t="s">
        <v>308</v>
      </c>
      <c r="C1257" s="119" t="s">
        <v>294</v>
      </c>
      <c r="D1257" s="120">
        <v>100000</v>
      </c>
      <c r="E1257" s="88" t="s">
        <v>20</v>
      </c>
      <c r="F1257" s="329">
        <f t="shared" si="36"/>
        <v>100000</v>
      </c>
      <c r="G1257" s="206"/>
      <c r="H1257" s="206"/>
      <c r="I1257" s="85"/>
    </row>
    <row r="1258" spans="1:9" s="83" customFormat="1" ht="15.6" x14ac:dyDescent="0.3">
      <c r="A1258" s="117">
        <v>10</v>
      </c>
      <c r="B1258" s="370" t="s">
        <v>309</v>
      </c>
      <c r="C1258" s="119" t="s">
        <v>295</v>
      </c>
      <c r="D1258" s="120">
        <v>2000000</v>
      </c>
      <c r="E1258" s="123">
        <v>1150000</v>
      </c>
      <c r="F1258" s="329">
        <f t="shared" si="36"/>
        <v>2000000</v>
      </c>
      <c r="G1258" s="206"/>
      <c r="H1258" s="206"/>
      <c r="I1258" s="85"/>
    </row>
    <row r="1259" spans="1:9" s="83" customFormat="1" ht="15.6" x14ac:dyDescent="0.3">
      <c r="A1259" s="117">
        <v>11</v>
      </c>
      <c r="B1259" s="370" t="s">
        <v>310</v>
      </c>
      <c r="C1259" s="119" t="s">
        <v>296</v>
      </c>
      <c r="D1259" s="120">
        <v>1000000</v>
      </c>
      <c r="E1259" s="123">
        <v>600000</v>
      </c>
      <c r="F1259" s="329">
        <f t="shared" si="36"/>
        <v>1000000</v>
      </c>
      <c r="G1259" s="206"/>
      <c r="H1259" s="206"/>
      <c r="I1259" s="85"/>
    </row>
    <row r="1260" spans="1:9" s="83" customFormat="1" ht="15.6" x14ac:dyDescent="0.3">
      <c r="A1260" s="117">
        <v>12</v>
      </c>
      <c r="B1260" s="370" t="s">
        <v>311</v>
      </c>
      <c r="C1260" s="119" t="s">
        <v>297</v>
      </c>
      <c r="D1260" s="115" t="s">
        <v>20</v>
      </c>
      <c r="E1260" s="88" t="s">
        <v>20</v>
      </c>
      <c r="F1260" s="329" t="str">
        <f t="shared" si="36"/>
        <v>-</v>
      </c>
      <c r="G1260" s="206"/>
      <c r="H1260" s="206"/>
      <c r="I1260" s="85"/>
    </row>
    <row r="1261" spans="1:9" s="83" customFormat="1" ht="15.6" x14ac:dyDescent="0.3">
      <c r="A1261" s="117">
        <v>13</v>
      </c>
      <c r="B1261" s="370" t="s">
        <v>312</v>
      </c>
      <c r="C1261" s="119" t="s">
        <v>298</v>
      </c>
      <c r="D1261" s="120">
        <v>500000</v>
      </c>
      <c r="E1261" s="88" t="s">
        <v>20</v>
      </c>
      <c r="F1261" s="329">
        <f t="shared" si="36"/>
        <v>500000</v>
      </c>
      <c r="G1261" s="206"/>
      <c r="H1261" s="206"/>
      <c r="I1261" s="85"/>
    </row>
    <row r="1262" spans="1:9" s="83" customFormat="1" ht="15.6" x14ac:dyDescent="0.3">
      <c r="A1262" s="117">
        <v>14</v>
      </c>
      <c r="B1262" s="370" t="s">
        <v>313</v>
      </c>
      <c r="C1262" s="119" t="s">
        <v>299</v>
      </c>
      <c r="D1262" s="120">
        <v>700000</v>
      </c>
      <c r="E1262" s="88" t="s">
        <v>20</v>
      </c>
      <c r="F1262" s="329">
        <f t="shared" si="36"/>
        <v>700000</v>
      </c>
      <c r="G1262" s="206"/>
      <c r="H1262" s="206"/>
      <c r="I1262" s="85"/>
    </row>
    <row r="1263" spans="1:9" s="83" customFormat="1" ht="15" customHeight="1" x14ac:dyDescent="0.3">
      <c r="A1263" s="625" t="s">
        <v>285</v>
      </c>
      <c r="B1263" s="626"/>
      <c r="C1263" s="627"/>
      <c r="D1263" s="102">
        <v>25000000</v>
      </c>
      <c r="E1263" s="103">
        <v>1750000</v>
      </c>
      <c r="F1263" s="330">
        <f>SUM(F1249:F1262)</f>
        <v>7000000</v>
      </c>
      <c r="G1263" s="148"/>
      <c r="H1263" s="148"/>
      <c r="I1263" s="85"/>
    </row>
    <row r="1264" spans="1:9" s="83" customFormat="1" ht="15.6" x14ac:dyDescent="0.3">
      <c r="A1264" s="281">
        <v>9</v>
      </c>
      <c r="B1264" s="364" t="s">
        <v>635</v>
      </c>
      <c r="C1264" s="153"/>
      <c r="F1264" s="328"/>
      <c r="G1264" s="255"/>
      <c r="H1264" s="255"/>
      <c r="I1264" s="85"/>
    </row>
    <row r="1265" spans="1:9" s="83" customFormat="1" ht="15.6" x14ac:dyDescent="0.3">
      <c r="A1265" s="117">
        <v>1</v>
      </c>
      <c r="B1265" s="370" t="s">
        <v>652</v>
      </c>
      <c r="C1265" s="119" t="s">
        <v>641</v>
      </c>
      <c r="D1265" s="120">
        <v>130000000</v>
      </c>
      <c r="E1265" s="88" t="s">
        <v>20</v>
      </c>
      <c r="F1265" s="329">
        <v>100000000</v>
      </c>
      <c r="G1265" s="206"/>
      <c r="H1265" s="206"/>
      <c r="I1265" s="85"/>
    </row>
    <row r="1266" spans="1:9" s="83" customFormat="1" ht="15.6" x14ac:dyDescent="0.3">
      <c r="A1266" s="117">
        <v>2</v>
      </c>
      <c r="B1266" s="370" t="s">
        <v>653</v>
      </c>
      <c r="C1266" s="119" t="s">
        <v>642</v>
      </c>
      <c r="D1266" s="120">
        <v>8000000</v>
      </c>
      <c r="E1266" s="88" t="s">
        <v>20</v>
      </c>
      <c r="F1266" s="329">
        <v>0</v>
      </c>
      <c r="G1266" s="206"/>
      <c r="H1266" s="206"/>
      <c r="I1266" s="85"/>
    </row>
    <row r="1267" spans="1:9" s="83" customFormat="1" ht="31.2" x14ac:dyDescent="0.3">
      <c r="A1267" s="117">
        <v>3</v>
      </c>
      <c r="B1267" s="370" t="s">
        <v>654</v>
      </c>
      <c r="C1267" s="119" t="s">
        <v>643</v>
      </c>
      <c r="D1267" s="120">
        <v>20000000</v>
      </c>
      <c r="E1267" s="88" t="s">
        <v>20</v>
      </c>
      <c r="F1267" s="329">
        <v>7000000</v>
      </c>
      <c r="G1267" s="206"/>
      <c r="H1267" s="206"/>
      <c r="I1267" s="85"/>
    </row>
    <row r="1268" spans="1:9" s="83" customFormat="1" ht="15.6" x14ac:dyDescent="0.3">
      <c r="A1268" s="117">
        <v>4</v>
      </c>
      <c r="B1268" s="370" t="s">
        <v>655</v>
      </c>
      <c r="C1268" s="119" t="s">
        <v>644</v>
      </c>
      <c r="D1268" s="120">
        <v>2000000</v>
      </c>
      <c r="E1268" s="88" t="s">
        <v>20</v>
      </c>
      <c r="F1268" s="329">
        <f>D1268</f>
        <v>2000000</v>
      </c>
      <c r="G1268" s="206"/>
      <c r="H1268" s="206"/>
      <c r="I1268" s="85"/>
    </row>
    <row r="1269" spans="1:9" s="83" customFormat="1" ht="15.6" x14ac:dyDescent="0.3">
      <c r="A1269" s="117">
        <v>5</v>
      </c>
      <c r="B1269" s="370" t="s">
        <v>656</v>
      </c>
      <c r="C1269" s="119" t="s">
        <v>645</v>
      </c>
      <c r="D1269" s="120">
        <v>20000000</v>
      </c>
      <c r="E1269" s="88" t="s">
        <v>20</v>
      </c>
      <c r="F1269" s="329">
        <v>10000000</v>
      </c>
      <c r="G1269" s="206"/>
      <c r="H1269" s="206"/>
      <c r="I1269" s="85"/>
    </row>
    <row r="1270" spans="1:9" s="83" customFormat="1" ht="15.6" x14ac:dyDescent="0.3">
      <c r="A1270" s="117">
        <v>6</v>
      </c>
      <c r="B1270" s="370" t="s">
        <v>657</v>
      </c>
      <c r="C1270" s="119" t="s">
        <v>646</v>
      </c>
      <c r="D1270" s="120">
        <v>10000000</v>
      </c>
      <c r="E1270" s="88" t="s">
        <v>20</v>
      </c>
      <c r="F1270" s="329">
        <f>D1270</f>
        <v>10000000</v>
      </c>
      <c r="G1270" s="206"/>
      <c r="H1270" s="206"/>
      <c r="I1270" s="85"/>
    </row>
    <row r="1271" spans="1:9" s="83" customFormat="1" ht="15.6" x14ac:dyDescent="0.3">
      <c r="A1271" s="117">
        <v>7</v>
      </c>
      <c r="B1271" s="370" t="s">
        <v>658</v>
      </c>
      <c r="C1271" s="119" t="s">
        <v>647</v>
      </c>
      <c r="D1271" s="120">
        <v>500000000</v>
      </c>
      <c r="E1271" s="88" t="s">
        <v>20</v>
      </c>
      <c r="F1271" s="329">
        <f>D1271</f>
        <v>500000000</v>
      </c>
      <c r="G1271" s="206"/>
      <c r="H1271" s="206"/>
      <c r="I1271" s="85"/>
    </row>
    <row r="1272" spans="1:9" s="83" customFormat="1" ht="31.2" x14ac:dyDescent="0.3">
      <c r="A1272" s="117">
        <v>8</v>
      </c>
      <c r="B1272" s="370" t="s">
        <v>659</v>
      </c>
      <c r="C1272" s="119" t="s">
        <v>648</v>
      </c>
      <c r="D1272" s="120">
        <v>500000000</v>
      </c>
      <c r="E1272" s="88" t="s">
        <v>20</v>
      </c>
      <c r="F1272" s="329">
        <f>D1272</f>
        <v>500000000</v>
      </c>
      <c r="G1272" s="206"/>
      <c r="H1272" s="206"/>
      <c r="I1272" s="85"/>
    </row>
    <row r="1273" spans="1:9" s="83" customFormat="1" ht="15.6" x14ac:dyDescent="0.3">
      <c r="A1273" s="117">
        <v>9</v>
      </c>
      <c r="B1273" s="370" t="s">
        <v>660</v>
      </c>
      <c r="C1273" s="119" t="s">
        <v>649</v>
      </c>
      <c r="D1273" s="120">
        <v>10000000</v>
      </c>
      <c r="E1273" s="88" t="s">
        <v>20</v>
      </c>
      <c r="F1273" s="329">
        <f>D1273</f>
        <v>10000000</v>
      </c>
      <c r="G1273" s="206"/>
      <c r="H1273" s="206"/>
      <c r="I1273" s="85"/>
    </row>
    <row r="1274" spans="1:9" s="83" customFormat="1" ht="15" customHeight="1" x14ac:dyDescent="0.3">
      <c r="A1274" s="607" t="s">
        <v>640</v>
      </c>
      <c r="B1274" s="607"/>
      <c r="C1274" s="607"/>
      <c r="D1274" s="102">
        <v>1200000000</v>
      </c>
      <c r="E1274" s="98">
        <f>SUM(E1265:E1273)</f>
        <v>0</v>
      </c>
      <c r="F1274" s="330">
        <f>SUM(F1265:F1273)</f>
        <v>1139000000</v>
      </c>
      <c r="G1274" s="148"/>
      <c r="H1274" s="148"/>
      <c r="I1274" s="85"/>
    </row>
    <row r="1275" spans="1:9" s="83" customFormat="1" ht="15.6" x14ac:dyDescent="0.3">
      <c r="A1275" s="281">
        <v>10</v>
      </c>
      <c r="B1275" s="364" t="s">
        <v>650</v>
      </c>
      <c r="C1275" s="153"/>
      <c r="F1275" s="328"/>
      <c r="G1275" s="255"/>
      <c r="H1275" s="255"/>
      <c r="I1275" s="85"/>
    </row>
    <row r="1276" spans="1:9" s="83" customFormat="1" ht="15.6" x14ac:dyDescent="0.3">
      <c r="A1276" s="117">
        <v>1</v>
      </c>
      <c r="B1276" s="370" t="s">
        <v>663</v>
      </c>
      <c r="C1276" s="119" t="s">
        <v>662</v>
      </c>
      <c r="D1276" s="120">
        <v>25000000</v>
      </c>
      <c r="E1276" s="206">
        <v>0</v>
      </c>
      <c r="F1276" s="329">
        <v>0</v>
      </c>
      <c r="G1276" s="206"/>
      <c r="H1276" s="206"/>
      <c r="I1276" s="85"/>
    </row>
    <row r="1277" spans="1:9" s="83" customFormat="1" ht="15" customHeight="1" x14ac:dyDescent="0.3">
      <c r="A1277" s="607" t="s">
        <v>661</v>
      </c>
      <c r="B1277" s="607"/>
      <c r="C1277" s="607"/>
      <c r="D1277" s="102">
        <v>25000000</v>
      </c>
      <c r="E1277" s="98">
        <f>E1276</f>
        <v>0</v>
      </c>
      <c r="F1277" s="330">
        <f>F1276</f>
        <v>0</v>
      </c>
      <c r="G1277" s="148"/>
      <c r="H1277" s="148"/>
      <c r="I1277" s="85"/>
    </row>
    <row r="1278" spans="1:9" s="83" customFormat="1" ht="15.6" x14ac:dyDescent="0.3">
      <c r="A1278" s="137">
        <v>11</v>
      </c>
      <c r="B1278" s="363" t="s">
        <v>668</v>
      </c>
      <c r="C1278" s="153"/>
      <c r="F1278" s="328"/>
      <c r="G1278" s="255"/>
      <c r="H1278" s="255"/>
      <c r="I1278" s="85"/>
    </row>
    <row r="1279" spans="1:9" s="83" customFormat="1" ht="31.2" x14ac:dyDescent="0.3">
      <c r="A1279" s="117">
        <v>1</v>
      </c>
      <c r="B1279" s="370" t="s">
        <v>673</v>
      </c>
      <c r="C1279" s="119" t="s">
        <v>669</v>
      </c>
      <c r="D1279" s="115" t="s">
        <v>20</v>
      </c>
      <c r="E1279" s="88" t="s">
        <v>20</v>
      </c>
      <c r="F1279" s="329">
        <v>0</v>
      </c>
      <c r="G1279" s="206"/>
      <c r="H1279" s="206"/>
      <c r="I1279" s="85"/>
    </row>
    <row r="1280" spans="1:9" s="83" customFormat="1" ht="15" customHeight="1" x14ac:dyDescent="0.3">
      <c r="A1280" s="117">
        <v>2</v>
      </c>
      <c r="B1280" s="370" t="s">
        <v>674</v>
      </c>
      <c r="C1280" s="119" t="s">
        <v>670</v>
      </c>
      <c r="D1280" s="120">
        <v>10000000</v>
      </c>
      <c r="E1280" s="88" t="s">
        <v>20</v>
      </c>
      <c r="F1280" s="329">
        <v>5000000</v>
      </c>
      <c r="G1280" s="206"/>
      <c r="H1280" s="206"/>
      <c r="I1280" s="85"/>
    </row>
    <row r="1281" spans="1:9" s="83" customFormat="1" ht="31.2" x14ac:dyDescent="0.3">
      <c r="A1281" s="117">
        <v>3</v>
      </c>
      <c r="B1281" s="370" t="s">
        <v>675</v>
      </c>
      <c r="C1281" s="119" t="s">
        <v>671</v>
      </c>
      <c r="D1281" s="115" t="s">
        <v>20</v>
      </c>
      <c r="E1281" s="88" t="s">
        <v>20</v>
      </c>
      <c r="F1281" s="329">
        <v>0</v>
      </c>
      <c r="G1281" s="206"/>
      <c r="H1281" s="206"/>
      <c r="I1281" s="85"/>
    </row>
    <row r="1282" spans="1:9" s="83" customFormat="1" ht="15" customHeight="1" x14ac:dyDescent="0.3">
      <c r="A1282" s="607" t="s">
        <v>672</v>
      </c>
      <c r="B1282" s="607"/>
      <c r="C1282" s="607"/>
      <c r="D1282" s="102">
        <v>10000000</v>
      </c>
      <c r="E1282" s="98">
        <f>SUM(E1279:E1281)</f>
        <v>0</v>
      </c>
      <c r="F1282" s="330">
        <f>SUM(F1279:F1281)</f>
        <v>5000000</v>
      </c>
      <c r="G1282" s="148"/>
      <c r="H1282" s="148"/>
      <c r="I1282" s="85"/>
    </row>
    <row r="1283" spans="1:9" s="83" customFormat="1" ht="15.6" x14ac:dyDescent="0.3">
      <c r="A1283" s="281">
        <v>12</v>
      </c>
      <c r="B1283" s="364" t="s">
        <v>1375</v>
      </c>
      <c r="C1283" s="153"/>
      <c r="F1283" s="328"/>
      <c r="G1283" s="255"/>
      <c r="H1283" s="255"/>
      <c r="I1283" s="85"/>
    </row>
    <row r="1284" spans="1:9" s="83" customFormat="1" ht="15.6" x14ac:dyDescent="0.3">
      <c r="A1284" s="94">
        <v>1</v>
      </c>
      <c r="B1284" s="369" t="s">
        <v>1388</v>
      </c>
      <c r="C1284" s="96" t="s">
        <v>1383</v>
      </c>
      <c r="D1284" s="115" t="s">
        <v>20</v>
      </c>
      <c r="E1284" s="88" t="s">
        <v>20</v>
      </c>
      <c r="F1284" s="329" t="str">
        <f>D1284</f>
        <v>-</v>
      </c>
      <c r="G1284" s="206"/>
      <c r="H1284" s="206"/>
      <c r="I1284" s="85"/>
    </row>
    <row r="1285" spans="1:9" s="83" customFormat="1" ht="15.6" x14ac:dyDescent="0.3">
      <c r="A1285" s="94">
        <v>2</v>
      </c>
      <c r="B1285" s="369" t="s">
        <v>1389</v>
      </c>
      <c r="C1285" s="96" t="s">
        <v>1384</v>
      </c>
      <c r="D1285" s="11">
        <v>50000000</v>
      </c>
      <c r="E1285" s="88" t="s">
        <v>20</v>
      </c>
      <c r="F1285" s="329">
        <v>0</v>
      </c>
      <c r="G1285" s="206"/>
      <c r="H1285" s="206"/>
      <c r="I1285" s="85"/>
    </row>
    <row r="1286" spans="1:9" s="83" customFormat="1" ht="15.6" x14ac:dyDescent="0.3">
      <c r="A1286" s="94">
        <v>3</v>
      </c>
      <c r="B1286" s="369" t="s">
        <v>1390</v>
      </c>
      <c r="C1286" s="96" t="s">
        <v>1385</v>
      </c>
      <c r="D1286" s="11">
        <v>2000000</v>
      </c>
      <c r="E1286" s="88" t="s">
        <v>20</v>
      </c>
      <c r="F1286" s="329">
        <f>D1286</f>
        <v>2000000</v>
      </c>
      <c r="G1286" s="206"/>
      <c r="H1286" s="206"/>
      <c r="I1286" s="85"/>
    </row>
    <row r="1287" spans="1:9" s="83" customFormat="1" ht="15.6" x14ac:dyDescent="0.3">
      <c r="A1287" s="94">
        <v>4</v>
      </c>
      <c r="B1287" s="369" t="s">
        <v>1391</v>
      </c>
      <c r="C1287" s="96" t="s">
        <v>1386</v>
      </c>
      <c r="D1287" s="11">
        <v>3000000</v>
      </c>
      <c r="E1287" s="88" t="s">
        <v>20</v>
      </c>
      <c r="F1287" s="329">
        <f>D1287</f>
        <v>3000000</v>
      </c>
      <c r="G1287" s="206"/>
      <c r="H1287" s="206"/>
      <c r="I1287" s="85"/>
    </row>
    <row r="1288" spans="1:9" s="83" customFormat="1" ht="15.6" x14ac:dyDescent="0.3">
      <c r="A1288" s="94">
        <v>5</v>
      </c>
      <c r="B1288" s="369" t="s">
        <v>1392</v>
      </c>
      <c r="C1288" s="96" t="s">
        <v>1387</v>
      </c>
      <c r="D1288" s="11">
        <v>5000000</v>
      </c>
      <c r="E1288" s="101">
        <v>756285.71</v>
      </c>
      <c r="F1288" s="329">
        <f>D1288</f>
        <v>5000000</v>
      </c>
      <c r="G1288" s="206"/>
      <c r="H1288" s="206"/>
      <c r="I1288" s="85"/>
    </row>
    <row r="1289" spans="1:9" s="83" customFormat="1" ht="15" customHeight="1" x14ac:dyDescent="0.3">
      <c r="A1289" s="608" t="s">
        <v>365</v>
      </c>
      <c r="B1289" s="608"/>
      <c r="C1289" s="608"/>
      <c r="D1289" s="113">
        <v>60000000</v>
      </c>
      <c r="E1289" s="130">
        <v>756285.71</v>
      </c>
      <c r="F1289" s="330">
        <f>SUM(F1284:F1288)</f>
        <v>10000000</v>
      </c>
      <c r="G1289" s="148"/>
      <c r="H1289" s="148"/>
      <c r="I1289" s="85"/>
    </row>
    <row r="1290" spans="1:9" s="83" customFormat="1" ht="15.6" x14ac:dyDescent="0.3">
      <c r="A1290" s="108">
        <v>13</v>
      </c>
      <c r="B1290" s="364" t="s">
        <v>1527</v>
      </c>
      <c r="C1290" s="153"/>
      <c r="F1290" s="328"/>
      <c r="G1290" s="255"/>
      <c r="H1290" s="255"/>
      <c r="I1290" s="85"/>
    </row>
    <row r="1291" spans="1:9" s="83" customFormat="1" ht="15.6" x14ac:dyDescent="0.3">
      <c r="A1291" s="94">
        <v>1</v>
      </c>
      <c r="B1291" s="369" t="s">
        <v>1556</v>
      </c>
      <c r="C1291" s="96" t="s">
        <v>1531</v>
      </c>
      <c r="D1291" s="11">
        <v>1000000</v>
      </c>
      <c r="E1291" s="88" t="s">
        <v>20</v>
      </c>
      <c r="F1291" s="329">
        <v>0</v>
      </c>
      <c r="G1291" s="206"/>
      <c r="H1291" s="206"/>
      <c r="I1291" s="85"/>
    </row>
    <row r="1292" spans="1:9" s="83" customFormat="1" ht="15.6" x14ac:dyDescent="0.3">
      <c r="A1292" s="94">
        <v>2</v>
      </c>
      <c r="B1292" s="369" t="s">
        <v>1557</v>
      </c>
      <c r="C1292" s="96" t="s">
        <v>1532</v>
      </c>
      <c r="D1292" s="11">
        <v>2400000</v>
      </c>
      <c r="E1292" s="88" t="s">
        <v>20</v>
      </c>
      <c r="F1292" s="329">
        <v>0</v>
      </c>
      <c r="G1292" s="206"/>
      <c r="H1292" s="206"/>
      <c r="I1292" s="85"/>
    </row>
    <row r="1293" spans="1:9" s="83" customFormat="1" ht="31.2" x14ac:dyDescent="0.3">
      <c r="A1293" s="94">
        <v>3</v>
      </c>
      <c r="B1293" s="369" t="s">
        <v>1558</v>
      </c>
      <c r="C1293" s="96" t="s">
        <v>1533</v>
      </c>
      <c r="D1293" s="11">
        <v>81000000</v>
      </c>
      <c r="E1293" s="88" t="s">
        <v>20</v>
      </c>
      <c r="F1293" s="329">
        <v>31000000</v>
      </c>
      <c r="G1293" s="206"/>
      <c r="H1293" s="206"/>
      <c r="I1293" s="85"/>
    </row>
    <row r="1294" spans="1:9" s="83" customFormat="1" ht="46.8" x14ac:dyDescent="0.3">
      <c r="A1294" s="94">
        <v>4</v>
      </c>
      <c r="B1294" s="369" t="s">
        <v>1559</v>
      </c>
      <c r="C1294" s="96" t="s">
        <v>1534</v>
      </c>
      <c r="D1294" s="11">
        <v>3008000</v>
      </c>
      <c r="E1294" s="88" t="s">
        <v>20</v>
      </c>
      <c r="F1294" s="329">
        <v>0</v>
      </c>
      <c r="G1294" s="206"/>
      <c r="H1294" s="206"/>
      <c r="I1294" s="85"/>
    </row>
    <row r="1295" spans="1:9" s="83" customFormat="1" ht="15.6" x14ac:dyDescent="0.3">
      <c r="A1295" s="94">
        <v>5</v>
      </c>
      <c r="B1295" s="369" t="s">
        <v>1560</v>
      </c>
      <c r="C1295" s="96" t="s">
        <v>1535</v>
      </c>
      <c r="D1295" s="11">
        <v>500000</v>
      </c>
      <c r="E1295" s="88" t="s">
        <v>20</v>
      </c>
      <c r="F1295" s="329">
        <v>0</v>
      </c>
      <c r="G1295" s="206"/>
      <c r="H1295" s="206"/>
      <c r="I1295" s="85"/>
    </row>
    <row r="1296" spans="1:9" s="83" customFormat="1" ht="15.6" x14ac:dyDescent="0.3">
      <c r="A1296" s="94">
        <v>6</v>
      </c>
      <c r="B1296" s="369" t="s">
        <v>1561</v>
      </c>
      <c r="C1296" s="96" t="s">
        <v>1536</v>
      </c>
      <c r="D1296" s="11">
        <v>860000</v>
      </c>
      <c r="E1296" s="88" t="s">
        <v>20</v>
      </c>
      <c r="F1296" s="329">
        <v>0</v>
      </c>
      <c r="G1296" s="206"/>
      <c r="H1296" s="206"/>
      <c r="I1296" s="85"/>
    </row>
    <row r="1297" spans="1:9" s="83" customFormat="1" ht="15.6" x14ac:dyDescent="0.3">
      <c r="A1297" s="94">
        <v>7</v>
      </c>
      <c r="B1297" s="369" t="s">
        <v>1562</v>
      </c>
      <c r="C1297" s="96" t="s">
        <v>1537</v>
      </c>
      <c r="D1297" s="115">
        <v>0</v>
      </c>
      <c r="E1297" s="88" t="s">
        <v>20</v>
      </c>
      <c r="F1297" s="329">
        <f>D1297</f>
        <v>0</v>
      </c>
      <c r="G1297" s="206"/>
      <c r="H1297" s="206"/>
      <c r="I1297" s="85"/>
    </row>
    <row r="1298" spans="1:9" s="83" customFormat="1" ht="62.4" x14ac:dyDescent="0.3">
      <c r="A1298" s="94">
        <v>8</v>
      </c>
      <c r="B1298" s="369" t="s">
        <v>1563</v>
      </c>
      <c r="C1298" s="96" t="s">
        <v>1538</v>
      </c>
      <c r="D1298" s="115">
        <v>0</v>
      </c>
      <c r="E1298" s="88" t="s">
        <v>20</v>
      </c>
      <c r="F1298" s="329">
        <f>D1298</f>
        <v>0</v>
      </c>
      <c r="G1298" s="206"/>
      <c r="H1298" s="206"/>
      <c r="I1298" s="85"/>
    </row>
    <row r="1299" spans="1:9" s="83" customFormat="1" ht="31.2" x14ac:dyDescent="0.3">
      <c r="A1299" s="94">
        <v>9</v>
      </c>
      <c r="B1299" s="369" t="s">
        <v>1564</v>
      </c>
      <c r="C1299" s="96" t="s">
        <v>1539</v>
      </c>
      <c r="D1299" s="115">
        <v>0</v>
      </c>
      <c r="E1299" s="88" t="s">
        <v>20</v>
      </c>
      <c r="F1299" s="329">
        <f>D1299</f>
        <v>0</v>
      </c>
      <c r="G1299" s="206"/>
      <c r="H1299" s="206"/>
      <c r="I1299" s="85"/>
    </row>
    <row r="1300" spans="1:9" s="83" customFormat="1" ht="31.2" x14ac:dyDescent="0.3">
      <c r="A1300" s="94">
        <v>10</v>
      </c>
      <c r="B1300" s="369" t="s">
        <v>1565</v>
      </c>
      <c r="C1300" s="96" t="s">
        <v>1540</v>
      </c>
      <c r="D1300" s="115">
        <v>0</v>
      </c>
      <c r="E1300" s="88" t="s">
        <v>20</v>
      </c>
      <c r="F1300" s="329">
        <f>D1300</f>
        <v>0</v>
      </c>
      <c r="G1300" s="206"/>
      <c r="H1300" s="206"/>
      <c r="I1300" s="85"/>
    </row>
    <row r="1301" spans="1:9" s="83" customFormat="1" ht="15.6" x14ac:dyDescent="0.3">
      <c r="A1301" s="94">
        <v>11</v>
      </c>
      <c r="B1301" s="369" t="s">
        <v>1566</v>
      </c>
      <c r="C1301" s="96" t="s">
        <v>1541</v>
      </c>
      <c r="D1301" s="11">
        <v>450000</v>
      </c>
      <c r="E1301" s="88" t="s">
        <v>20</v>
      </c>
      <c r="F1301" s="329">
        <v>0</v>
      </c>
      <c r="G1301" s="206"/>
      <c r="H1301" s="206"/>
      <c r="I1301" s="85"/>
    </row>
    <row r="1302" spans="1:9" s="83" customFormat="1" ht="15.6" x14ac:dyDescent="0.3">
      <c r="A1302" s="94">
        <v>12</v>
      </c>
      <c r="B1302" s="369" t="s">
        <v>1567</v>
      </c>
      <c r="C1302" s="96" t="s">
        <v>1542</v>
      </c>
      <c r="D1302" s="115">
        <v>0</v>
      </c>
      <c r="E1302" s="88" t="s">
        <v>20</v>
      </c>
      <c r="F1302" s="329">
        <f>D1302</f>
        <v>0</v>
      </c>
      <c r="G1302" s="206"/>
      <c r="H1302" s="206"/>
      <c r="I1302" s="85"/>
    </row>
    <row r="1303" spans="1:9" s="83" customFormat="1" ht="31.2" x14ac:dyDescent="0.3">
      <c r="A1303" s="94">
        <v>13</v>
      </c>
      <c r="B1303" s="369" t="s">
        <v>1568</v>
      </c>
      <c r="C1303" s="96" t="s">
        <v>1543</v>
      </c>
      <c r="D1303" s="115">
        <v>0</v>
      </c>
      <c r="E1303" s="88" t="s">
        <v>20</v>
      </c>
      <c r="F1303" s="329">
        <f>D1303</f>
        <v>0</v>
      </c>
      <c r="G1303" s="206"/>
      <c r="H1303" s="206"/>
      <c r="I1303" s="85"/>
    </row>
    <row r="1304" spans="1:9" s="83" customFormat="1" ht="31.2" x14ac:dyDescent="0.3">
      <c r="A1304" s="94">
        <v>14</v>
      </c>
      <c r="B1304" s="369" t="s">
        <v>1555</v>
      </c>
      <c r="C1304" s="96" t="s">
        <v>1544</v>
      </c>
      <c r="D1304" s="11">
        <v>375000</v>
      </c>
      <c r="E1304" s="88" t="s">
        <v>20</v>
      </c>
      <c r="F1304" s="329">
        <v>0</v>
      </c>
      <c r="G1304" s="206"/>
      <c r="H1304" s="206"/>
      <c r="I1304" s="85"/>
    </row>
    <row r="1305" spans="1:9" s="83" customFormat="1" ht="31.2" x14ac:dyDescent="0.3">
      <c r="A1305" s="94">
        <v>15</v>
      </c>
      <c r="B1305" s="369" t="s">
        <v>1554</v>
      </c>
      <c r="C1305" s="96" t="s">
        <v>1545</v>
      </c>
      <c r="D1305" s="11">
        <v>425000</v>
      </c>
      <c r="E1305" s="88" t="s">
        <v>20</v>
      </c>
      <c r="F1305" s="329">
        <v>0</v>
      </c>
      <c r="G1305" s="206"/>
      <c r="H1305" s="206"/>
      <c r="I1305" s="85"/>
    </row>
    <row r="1306" spans="1:9" s="83" customFormat="1" ht="31.2" x14ac:dyDescent="0.3">
      <c r="A1306" s="94">
        <v>16</v>
      </c>
      <c r="B1306" s="369" t="s">
        <v>1553</v>
      </c>
      <c r="C1306" s="96" t="s">
        <v>1546</v>
      </c>
      <c r="D1306" s="11">
        <v>315000</v>
      </c>
      <c r="E1306" s="88" t="s">
        <v>20</v>
      </c>
      <c r="F1306" s="329">
        <v>0</v>
      </c>
      <c r="G1306" s="206"/>
      <c r="H1306" s="206"/>
      <c r="I1306" s="85"/>
    </row>
    <row r="1307" spans="1:9" s="83" customFormat="1" ht="15.6" x14ac:dyDescent="0.3">
      <c r="A1307" s="94">
        <v>17</v>
      </c>
      <c r="B1307" s="369" t="s">
        <v>1552</v>
      </c>
      <c r="C1307" s="96" t="s">
        <v>1547</v>
      </c>
      <c r="D1307" s="11">
        <v>225000</v>
      </c>
      <c r="E1307" s="88" t="s">
        <v>20</v>
      </c>
      <c r="F1307" s="329">
        <v>0</v>
      </c>
      <c r="G1307" s="206"/>
      <c r="H1307" s="206"/>
      <c r="I1307" s="85"/>
    </row>
    <row r="1308" spans="1:9" s="83" customFormat="1" ht="15.6" x14ac:dyDescent="0.3">
      <c r="A1308" s="94">
        <v>18</v>
      </c>
      <c r="B1308" s="369" t="s">
        <v>1551</v>
      </c>
      <c r="C1308" s="96" t="s">
        <v>1548</v>
      </c>
      <c r="D1308" s="11">
        <v>3000000</v>
      </c>
      <c r="E1308" s="88" t="s">
        <v>20</v>
      </c>
      <c r="F1308" s="329">
        <f>D1308</f>
        <v>3000000</v>
      </c>
      <c r="G1308" s="206"/>
      <c r="H1308" s="206"/>
      <c r="I1308" s="85"/>
    </row>
    <row r="1309" spans="1:9" s="83" customFormat="1" ht="46.8" x14ac:dyDescent="0.3">
      <c r="A1309" s="94">
        <v>19</v>
      </c>
      <c r="B1309" s="369" t="s">
        <v>1550</v>
      </c>
      <c r="C1309" s="96" t="s">
        <v>1549</v>
      </c>
      <c r="D1309" s="11">
        <v>6442000</v>
      </c>
      <c r="E1309" s="101">
        <v>885500</v>
      </c>
      <c r="F1309" s="329">
        <f>D1309</f>
        <v>6442000</v>
      </c>
      <c r="G1309" s="206"/>
      <c r="H1309" s="206"/>
      <c r="I1309" s="85"/>
    </row>
    <row r="1310" spans="1:9" s="83" customFormat="1" ht="15" customHeight="1" x14ac:dyDescent="0.3">
      <c r="A1310" s="608" t="s">
        <v>1530</v>
      </c>
      <c r="B1310" s="608"/>
      <c r="C1310" s="608"/>
      <c r="D1310" s="113">
        <v>100000000</v>
      </c>
      <c r="E1310" s="130">
        <v>885500</v>
      </c>
      <c r="F1310" s="330">
        <f>SUM(F1291:F1309)</f>
        <v>40442000</v>
      </c>
      <c r="G1310" s="148"/>
      <c r="H1310" s="148"/>
      <c r="I1310" s="85"/>
    </row>
    <row r="1311" spans="1:9" s="83" customFormat="1" ht="15.6" x14ac:dyDescent="0.3">
      <c r="A1311" s="281">
        <v>14</v>
      </c>
      <c r="B1311" s="364" t="s">
        <v>1689</v>
      </c>
      <c r="C1311" s="153"/>
      <c r="F1311" s="328"/>
      <c r="G1311" s="255"/>
      <c r="H1311" s="255"/>
      <c r="I1311" s="85"/>
    </row>
    <row r="1312" spans="1:9" s="83" customFormat="1" ht="15.6" x14ac:dyDescent="0.3">
      <c r="A1312" s="117">
        <v>1</v>
      </c>
      <c r="B1312" s="370" t="s">
        <v>1695</v>
      </c>
      <c r="C1312" s="119" t="s">
        <v>1693</v>
      </c>
      <c r="D1312" s="120">
        <v>30000000</v>
      </c>
      <c r="E1312" s="88" t="s">
        <v>20</v>
      </c>
      <c r="F1312" s="329">
        <v>10000000</v>
      </c>
      <c r="G1312" s="206"/>
      <c r="H1312" s="206"/>
      <c r="I1312" s="85"/>
    </row>
    <row r="1313" spans="1:9" s="83" customFormat="1" ht="15.6" x14ac:dyDescent="0.3">
      <c r="A1313" s="117">
        <v>2</v>
      </c>
      <c r="B1313" s="370" t="s">
        <v>1696</v>
      </c>
      <c r="C1313" s="119" t="s">
        <v>1694</v>
      </c>
      <c r="D1313" s="120">
        <v>10000000</v>
      </c>
      <c r="E1313" s="88" t="s">
        <v>20</v>
      </c>
      <c r="F1313" s="329">
        <v>0</v>
      </c>
      <c r="G1313" s="206"/>
      <c r="H1313" s="206"/>
      <c r="I1313" s="85"/>
    </row>
    <row r="1314" spans="1:9" s="83" customFormat="1" ht="15" customHeight="1" x14ac:dyDescent="0.3">
      <c r="A1314" s="607" t="s">
        <v>1692</v>
      </c>
      <c r="B1314" s="607"/>
      <c r="C1314" s="607"/>
      <c r="D1314" s="102">
        <v>40000000</v>
      </c>
      <c r="E1314" s="98">
        <f>SUM(E1312:E1313)</f>
        <v>0</v>
      </c>
      <c r="F1314" s="330">
        <f>SUM(F1312:F1313)</f>
        <v>10000000</v>
      </c>
      <c r="G1314" s="148"/>
      <c r="H1314" s="148"/>
      <c r="I1314" s="85"/>
    </row>
    <row r="1315" spans="1:9" s="83" customFormat="1" ht="15.6" x14ac:dyDescent="0.3">
      <c r="A1315" s="281">
        <v>15</v>
      </c>
      <c r="B1315" s="364" t="s">
        <v>1748</v>
      </c>
      <c r="C1315" s="153"/>
      <c r="F1315" s="328"/>
      <c r="G1315" s="255"/>
      <c r="H1315" s="255"/>
      <c r="I1315" s="85"/>
    </row>
    <row r="1316" spans="1:9" s="83" customFormat="1" ht="62.4" x14ac:dyDescent="0.3">
      <c r="A1316" s="117">
        <v>1</v>
      </c>
      <c r="B1316" s="370" t="s">
        <v>1763</v>
      </c>
      <c r="C1316" s="119" t="s">
        <v>1750</v>
      </c>
      <c r="D1316" s="120">
        <v>9200000</v>
      </c>
      <c r="E1316" s="88" t="s">
        <v>20</v>
      </c>
      <c r="F1316" s="329">
        <v>5000000</v>
      </c>
      <c r="G1316" s="206"/>
      <c r="H1316" s="206"/>
      <c r="I1316" s="85"/>
    </row>
    <row r="1317" spans="1:9" s="83" customFormat="1" ht="31.2" x14ac:dyDescent="0.3">
      <c r="A1317" s="117">
        <v>2</v>
      </c>
      <c r="B1317" s="370" t="s">
        <v>1762</v>
      </c>
      <c r="C1317" s="119" t="s">
        <v>1751</v>
      </c>
      <c r="D1317" s="120">
        <v>2016000</v>
      </c>
      <c r="E1317" s="88" t="s">
        <v>20</v>
      </c>
      <c r="F1317" s="329">
        <f>D1317</f>
        <v>2016000</v>
      </c>
      <c r="G1317" s="206"/>
      <c r="H1317" s="206"/>
      <c r="I1317" s="85"/>
    </row>
    <row r="1318" spans="1:9" s="83" customFormat="1" ht="31.2" x14ac:dyDescent="0.3">
      <c r="A1318" s="117">
        <v>3</v>
      </c>
      <c r="B1318" s="370" t="s">
        <v>1764</v>
      </c>
      <c r="C1318" s="119" t="s">
        <v>899</v>
      </c>
      <c r="D1318" s="120">
        <v>1568000</v>
      </c>
      <c r="E1318" s="88" t="s">
        <v>20</v>
      </c>
      <c r="F1318" s="329">
        <f>D1318</f>
        <v>1568000</v>
      </c>
      <c r="G1318" s="206"/>
      <c r="H1318" s="206"/>
      <c r="I1318" s="85"/>
    </row>
    <row r="1319" spans="1:9" s="83" customFormat="1" ht="15.6" x14ac:dyDescent="0.3">
      <c r="A1319" s="117">
        <v>4</v>
      </c>
      <c r="B1319" s="370" t="s">
        <v>1766</v>
      </c>
      <c r="C1319" s="119" t="s">
        <v>900</v>
      </c>
      <c r="D1319" s="120">
        <v>828000</v>
      </c>
      <c r="E1319" s="88" t="s">
        <v>20</v>
      </c>
      <c r="F1319" s="329">
        <f>D1319</f>
        <v>828000</v>
      </c>
      <c r="G1319" s="206"/>
      <c r="H1319" s="206"/>
      <c r="I1319" s="85"/>
    </row>
    <row r="1320" spans="1:9" s="83" customFormat="1" ht="15.6" x14ac:dyDescent="0.3">
      <c r="A1320" s="117">
        <v>5</v>
      </c>
      <c r="B1320" s="370" t="s">
        <v>1765</v>
      </c>
      <c r="C1320" s="119" t="s">
        <v>1752</v>
      </c>
      <c r="D1320" s="120">
        <v>888000</v>
      </c>
      <c r="E1320" s="88" t="s">
        <v>20</v>
      </c>
      <c r="F1320" s="329">
        <f>D1320</f>
        <v>888000</v>
      </c>
      <c r="G1320" s="206"/>
      <c r="H1320" s="206"/>
      <c r="I1320" s="85"/>
    </row>
    <row r="1321" spans="1:9" s="83" customFormat="1" ht="15" customHeight="1" x14ac:dyDescent="0.3">
      <c r="A1321" s="607" t="s">
        <v>1749</v>
      </c>
      <c r="B1321" s="607"/>
      <c r="C1321" s="607"/>
      <c r="D1321" s="102">
        <v>14500000</v>
      </c>
      <c r="E1321" s="98">
        <f>SUM(E1316:E1320)</f>
        <v>0</v>
      </c>
      <c r="F1321" s="330">
        <f>SUM(F1316:F1320)</f>
        <v>10300000</v>
      </c>
      <c r="G1321" s="148"/>
      <c r="H1321" s="148"/>
      <c r="I1321" s="85"/>
    </row>
    <row r="1322" spans="1:9" s="83" customFormat="1" ht="15" customHeight="1" x14ac:dyDescent="0.3">
      <c r="A1322" s="281">
        <v>16</v>
      </c>
      <c r="B1322" s="364" t="s">
        <v>1938</v>
      </c>
      <c r="C1322" s="153"/>
      <c r="F1322" s="328"/>
      <c r="G1322" s="255"/>
      <c r="H1322" s="255"/>
      <c r="I1322" s="85"/>
    </row>
    <row r="1323" spans="1:9" s="83" customFormat="1" ht="15.6" x14ac:dyDescent="0.3">
      <c r="A1323" s="117">
        <v>1</v>
      </c>
      <c r="B1323" s="370" t="s">
        <v>1955</v>
      </c>
      <c r="C1323" s="119" t="s">
        <v>1946</v>
      </c>
      <c r="D1323" s="120">
        <v>500000</v>
      </c>
      <c r="E1323" s="88" t="s">
        <v>20</v>
      </c>
      <c r="F1323" s="329">
        <v>0</v>
      </c>
      <c r="G1323" s="206"/>
      <c r="H1323" s="206"/>
      <c r="I1323" s="85"/>
    </row>
    <row r="1324" spans="1:9" s="83" customFormat="1" ht="15.6" x14ac:dyDescent="0.3">
      <c r="A1324" s="117">
        <v>2</v>
      </c>
      <c r="B1324" s="370" t="s">
        <v>1956</v>
      </c>
      <c r="C1324" s="119" t="s">
        <v>1947</v>
      </c>
      <c r="D1324" s="120">
        <v>1500000</v>
      </c>
      <c r="E1324" s="88" t="s">
        <v>20</v>
      </c>
      <c r="F1324" s="329">
        <v>0</v>
      </c>
      <c r="G1324" s="206"/>
      <c r="H1324" s="206"/>
      <c r="I1324" s="85"/>
    </row>
    <row r="1325" spans="1:9" s="83" customFormat="1" ht="15.6" x14ac:dyDescent="0.3">
      <c r="A1325" s="117">
        <v>3</v>
      </c>
      <c r="B1325" s="370" t="s">
        <v>1957</v>
      </c>
      <c r="C1325" s="119" t="s">
        <v>1948</v>
      </c>
      <c r="D1325" s="120">
        <v>125000</v>
      </c>
      <c r="E1325" s="88" t="s">
        <v>20</v>
      </c>
      <c r="F1325" s="329">
        <v>0</v>
      </c>
      <c r="G1325" s="206"/>
      <c r="H1325" s="206"/>
      <c r="I1325" s="85"/>
    </row>
    <row r="1326" spans="1:9" s="83" customFormat="1" ht="15.6" x14ac:dyDescent="0.3">
      <c r="A1326" s="117">
        <v>4</v>
      </c>
      <c r="B1326" s="370" t="s">
        <v>1958</v>
      </c>
      <c r="C1326" s="119" t="s">
        <v>1949</v>
      </c>
      <c r="D1326" s="120">
        <v>125000</v>
      </c>
      <c r="E1326" s="88" t="s">
        <v>20</v>
      </c>
      <c r="F1326" s="329">
        <v>0</v>
      </c>
      <c r="G1326" s="206"/>
      <c r="H1326" s="206"/>
      <c r="I1326" s="85"/>
    </row>
    <row r="1327" spans="1:9" s="83" customFormat="1" ht="15.6" x14ac:dyDescent="0.3">
      <c r="A1327" s="117">
        <v>5</v>
      </c>
      <c r="B1327" s="370" t="s">
        <v>1959</v>
      </c>
      <c r="C1327" s="119" t="s">
        <v>1950</v>
      </c>
      <c r="D1327" s="120">
        <v>300000</v>
      </c>
      <c r="E1327" s="88" t="s">
        <v>20</v>
      </c>
      <c r="F1327" s="329">
        <v>0</v>
      </c>
      <c r="G1327" s="206"/>
      <c r="H1327" s="206"/>
      <c r="I1327" s="85"/>
    </row>
    <row r="1328" spans="1:9" s="83" customFormat="1" ht="15.6" x14ac:dyDescent="0.3">
      <c r="A1328" s="117">
        <v>6</v>
      </c>
      <c r="B1328" s="370" t="s">
        <v>1960</v>
      </c>
      <c r="C1328" s="119" t="s">
        <v>1951</v>
      </c>
      <c r="D1328" s="120">
        <v>350000</v>
      </c>
      <c r="E1328" s="88" t="s">
        <v>20</v>
      </c>
      <c r="F1328" s="329">
        <v>0</v>
      </c>
      <c r="G1328" s="206"/>
      <c r="H1328" s="206"/>
      <c r="I1328" s="85"/>
    </row>
    <row r="1329" spans="1:9" s="83" customFormat="1" ht="15.6" x14ac:dyDescent="0.3">
      <c r="A1329" s="117">
        <v>7</v>
      </c>
      <c r="B1329" s="370" t="s">
        <v>1961</v>
      </c>
      <c r="C1329" s="119" t="s">
        <v>1952</v>
      </c>
      <c r="D1329" s="120">
        <v>450000</v>
      </c>
      <c r="E1329" s="88" t="s">
        <v>20</v>
      </c>
      <c r="F1329" s="329">
        <v>0</v>
      </c>
      <c r="G1329" s="206"/>
      <c r="H1329" s="206"/>
      <c r="I1329" s="85"/>
    </row>
    <row r="1330" spans="1:9" s="83" customFormat="1" ht="15.6" x14ac:dyDescent="0.3">
      <c r="A1330" s="117">
        <v>8</v>
      </c>
      <c r="B1330" s="370" t="s">
        <v>1962</v>
      </c>
      <c r="C1330" s="119" t="s">
        <v>1953</v>
      </c>
      <c r="D1330" s="120">
        <v>450000</v>
      </c>
      <c r="E1330" s="88" t="s">
        <v>20</v>
      </c>
      <c r="F1330" s="329">
        <v>0</v>
      </c>
      <c r="G1330" s="206"/>
      <c r="H1330" s="206"/>
      <c r="I1330" s="85"/>
    </row>
    <row r="1331" spans="1:9" s="83" customFormat="1" ht="15.6" x14ac:dyDescent="0.3">
      <c r="A1331" s="117">
        <v>9</v>
      </c>
      <c r="B1331" s="370" t="s">
        <v>1963</v>
      </c>
      <c r="C1331" s="119" t="s">
        <v>1954</v>
      </c>
      <c r="D1331" s="120">
        <v>1200000</v>
      </c>
      <c r="E1331" s="88" t="s">
        <v>20</v>
      </c>
      <c r="F1331" s="329">
        <f>D1331</f>
        <v>1200000</v>
      </c>
      <c r="G1331" s="206"/>
      <c r="H1331" s="206"/>
      <c r="I1331" s="85"/>
    </row>
    <row r="1332" spans="1:9" s="83" customFormat="1" ht="15" customHeight="1" x14ac:dyDescent="0.3">
      <c r="A1332" s="607" t="s">
        <v>1945</v>
      </c>
      <c r="B1332" s="607"/>
      <c r="C1332" s="607"/>
      <c r="D1332" s="102">
        <v>5000000</v>
      </c>
      <c r="E1332" s="98">
        <f>SUM(E1323:E1331)</f>
        <v>0</v>
      </c>
      <c r="F1332" s="330">
        <f>SUM(F1323:F1331)</f>
        <v>1200000</v>
      </c>
      <c r="G1332" s="148"/>
      <c r="H1332" s="148"/>
      <c r="I1332" s="85"/>
    </row>
    <row r="1333" spans="1:9" s="83" customFormat="1" ht="15.6" x14ac:dyDescent="0.3">
      <c r="A1333" s="281">
        <v>17</v>
      </c>
      <c r="B1333" s="364" t="s">
        <v>2039</v>
      </c>
      <c r="C1333" s="153"/>
      <c r="F1333" s="328"/>
      <c r="G1333" s="255"/>
      <c r="H1333" s="255"/>
      <c r="I1333" s="85"/>
    </row>
    <row r="1334" spans="1:9" s="83" customFormat="1" ht="31.2" x14ac:dyDescent="0.3">
      <c r="A1334" s="117">
        <v>1</v>
      </c>
      <c r="B1334" s="370" t="s">
        <v>2051</v>
      </c>
      <c r="C1334" s="119" t="s">
        <v>2042</v>
      </c>
      <c r="D1334" s="120">
        <v>750000</v>
      </c>
      <c r="E1334" s="88" t="s">
        <v>20</v>
      </c>
      <c r="F1334" s="329">
        <f t="shared" ref="F1334:F1342" si="37">D1334</f>
        <v>750000</v>
      </c>
      <c r="G1334" s="206"/>
      <c r="H1334" s="206"/>
      <c r="I1334" s="85"/>
    </row>
    <row r="1335" spans="1:9" s="83" customFormat="1" ht="31.2" x14ac:dyDescent="0.3">
      <c r="A1335" s="117">
        <v>2</v>
      </c>
      <c r="B1335" s="370" t="s">
        <v>2052</v>
      </c>
      <c r="C1335" s="119" t="s">
        <v>2043</v>
      </c>
      <c r="D1335" s="120">
        <v>750000</v>
      </c>
      <c r="E1335" s="88" t="s">
        <v>20</v>
      </c>
      <c r="F1335" s="329">
        <f t="shared" si="37"/>
        <v>750000</v>
      </c>
      <c r="G1335" s="206"/>
      <c r="H1335" s="206"/>
      <c r="I1335" s="85"/>
    </row>
    <row r="1336" spans="1:9" s="83" customFormat="1" ht="31.2" x14ac:dyDescent="0.3">
      <c r="A1336" s="117">
        <v>3</v>
      </c>
      <c r="B1336" s="370" t="s">
        <v>2053</v>
      </c>
      <c r="C1336" s="119" t="s">
        <v>2044</v>
      </c>
      <c r="D1336" s="120">
        <v>4800000</v>
      </c>
      <c r="E1336" s="88" t="s">
        <v>20</v>
      </c>
      <c r="F1336" s="329">
        <f t="shared" si="37"/>
        <v>4800000</v>
      </c>
      <c r="G1336" s="206"/>
      <c r="H1336" s="206"/>
      <c r="I1336" s="85"/>
    </row>
    <row r="1337" spans="1:9" s="83" customFormat="1" ht="15.6" x14ac:dyDescent="0.3">
      <c r="A1337" s="117">
        <v>4</v>
      </c>
      <c r="B1337" s="370" t="s">
        <v>2054</v>
      </c>
      <c r="C1337" s="119" t="s">
        <v>2045</v>
      </c>
      <c r="D1337" s="120">
        <v>1200000</v>
      </c>
      <c r="E1337" s="88" t="s">
        <v>20</v>
      </c>
      <c r="F1337" s="329">
        <f t="shared" si="37"/>
        <v>1200000</v>
      </c>
      <c r="G1337" s="206"/>
      <c r="H1337" s="206"/>
      <c r="I1337" s="85"/>
    </row>
    <row r="1338" spans="1:9" s="83" customFormat="1" ht="15.6" x14ac:dyDescent="0.3">
      <c r="A1338" s="117">
        <v>5</v>
      </c>
      <c r="B1338" s="370" t="s">
        <v>2055</v>
      </c>
      <c r="C1338" s="119" t="s">
        <v>2046</v>
      </c>
      <c r="D1338" s="120">
        <v>1500000</v>
      </c>
      <c r="E1338" s="88" t="s">
        <v>20</v>
      </c>
      <c r="F1338" s="329">
        <f t="shared" si="37"/>
        <v>1500000</v>
      </c>
      <c r="G1338" s="206"/>
      <c r="H1338" s="206"/>
      <c r="I1338" s="85"/>
    </row>
    <row r="1339" spans="1:9" s="83" customFormat="1" ht="15.6" x14ac:dyDescent="0.3">
      <c r="A1339" s="117">
        <v>6</v>
      </c>
      <c r="B1339" s="370" t="s">
        <v>2056</v>
      </c>
      <c r="C1339" s="119" t="s">
        <v>2047</v>
      </c>
      <c r="D1339" s="120">
        <v>1000000</v>
      </c>
      <c r="E1339" s="88" t="s">
        <v>20</v>
      </c>
      <c r="F1339" s="329">
        <f t="shared" si="37"/>
        <v>1000000</v>
      </c>
      <c r="G1339" s="206"/>
      <c r="H1339" s="206"/>
      <c r="I1339" s="85"/>
    </row>
    <row r="1340" spans="1:9" s="83" customFormat="1" ht="15.6" x14ac:dyDescent="0.3">
      <c r="A1340" s="117">
        <v>7</v>
      </c>
      <c r="B1340" s="370" t="s">
        <v>2057</v>
      </c>
      <c r="C1340" s="119" t="s">
        <v>2048</v>
      </c>
      <c r="D1340" s="120">
        <v>1150000000</v>
      </c>
      <c r="E1340" s="123">
        <v>450000000</v>
      </c>
      <c r="F1340" s="329">
        <f t="shared" si="37"/>
        <v>1150000000</v>
      </c>
      <c r="G1340" s="206"/>
      <c r="H1340" s="206"/>
      <c r="I1340" s="85"/>
    </row>
    <row r="1341" spans="1:9" s="83" customFormat="1" ht="31.2" x14ac:dyDescent="0.3">
      <c r="A1341" s="117">
        <v>8</v>
      </c>
      <c r="B1341" s="370" t="s">
        <v>2058</v>
      </c>
      <c r="C1341" s="119" t="s">
        <v>2049</v>
      </c>
      <c r="D1341" s="120">
        <v>50000000</v>
      </c>
      <c r="E1341" s="123">
        <v>50000000</v>
      </c>
      <c r="F1341" s="329">
        <f t="shared" si="37"/>
        <v>50000000</v>
      </c>
      <c r="G1341" s="206"/>
      <c r="H1341" s="206"/>
      <c r="I1341" s="85"/>
    </row>
    <row r="1342" spans="1:9" s="83" customFormat="1" ht="15.6" x14ac:dyDescent="0.3">
      <c r="A1342" s="117">
        <v>9</v>
      </c>
      <c r="B1342" s="370" t="s">
        <v>2059</v>
      </c>
      <c r="C1342" s="119" t="s">
        <v>2050</v>
      </c>
      <c r="D1342" s="88" t="s">
        <v>20</v>
      </c>
      <c r="E1342" s="88" t="s">
        <v>20</v>
      </c>
      <c r="F1342" s="329" t="str">
        <f t="shared" si="37"/>
        <v>-</v>
      </c>
      <c r="G1342" s="206"/>
      <c r="H1342" s="206"/>
      <c r="I1342" s="85"/>
    </row>
    <row r="1343" spans="1:9" s="83" customFormat="1" ht="15" customHeight="1" x14ac:dyDescent="0.3">
      <c r="A1343" s="607" t="s">
        <v>2041</v>
      </c>
      <c r="B1343" s="607"/>
      <c r="C1343" s="607"/>
      <c r="D1343" s="102">
        <v>1210000000</v>
      </c>
      <c r="E1343" s="103">
        <v>500000000</v>
      </c>
      <c r="F1343" s="330">
        <f>SUM(F1334:F1342)</f>
        <v>1210000000</v>
      </c>
      <c r="G1343" s="148"/>
      <c r="H1343" s="148"/>
      <c r="I1343" s="85"/>
    </row>
    <row r="1344" spans="1:9" s="83" customFormat="1" ht="15.6" x14ac:dyDescent="0.3">
      <c r="A1344" s="281">
        <v>18</v>
      </c>
      <c r="B1344" s="364" t="s">
        <v>2108</v>
      </c>
      <c r="C1344" s="153"/>
      <c r="F1344" s="328"/>
      <c r="G1344" s="255"/>
      <c r="H1344" s="255"/>
      <c r="I1344" s="85"/>
    </row>
    <row r="1345" spans="1:9" s="83" customFormat="1" ht="15.6" x14ac:dyDescent="0.3">
      <c r="A1345" s="117">
        <v>1</v>
      </c>
      <c r="B1345" s="370" t="s">
        <v>2122</v>
      </c>
      <c r="C1345" s="119" t="s">
        <v>2112</v>
      </c>
      <c r="D1345" s="120">
        <v>215000000</v>
      </c>
      <c r="E1345" s="88" t="s">
        <v>20</v>
      </c>
      <c r="F1345" s="329">
        <v>0</v>
      </c>
      <c r="G1345" s="206"/>
      <c r="H1345" s="206"/>
      <c r="I1345" s="85"/>
    </row>
    <row r="1346" spans="1:9" s="83" customFormat="1" ht="15.6" x14ac:dyDescent="0.3">
      <c r="A1346" s="117">
        <v>2</v>
      </c>
      <c r="B1346" s="370" t="s">
        <v>2123</v>
      </c>
      <c r="C1346" s="119" t="s">
        <v>2113</v>
      </c>
      <c r="D1346" s="120">
        <v>3500000</v>
      </c>
      <c r="E1346" s="88" t="s">
        <v>20</v>
      </c>
      <c r="F1346" s="329">
        <f>D1346</f>
        <v>3500000</v>
      </c>
      <c r="G1346" s="206"/>
      <c r="H1346" s="206"/>
      <c r="I1346" s="85"/>
    </row>
    <row r="1347" spans="1:9" s="83" customFormat="1" ht="15.6" x14ac:dyDescent="0.3">
      <c r="A1347" s="117">
        <v>3</v>
      </c>
      <c r="B1347" s="370" t="s">
        <v>2124</v>
      </c>
      <c r="C1347" s="119" t="s">
        <v>2114</v>
      </c>
      <c r="D1347" s="120">
        <v>2500000</v>
      </c>
      <c r="E1347" s="88" t="s">
        <v>20</v>
      </c>
      <c r="F1347" s="329">
        <f>D1347</f>
        <v>2500000</v>
      </c>
      <c r="G1347" s="206"/>
      <c r="H1347" s="206"/>
      <c r="I1347" s="85"/>
    </row>
    <row r="1348" spans="1:9" s="83" customFormat="1" ht="15.6" x14ac:dyDescent="0.3">
      <c r="A1348" s="117">
        <v>4</v>
      </c>
      <c r="B1348" s="370" t="s">
        <v>2125</v>
      </c>
      <c r="C1348" s="119" t="s">
        <v>2115</v>
      </c>
      <c r="D1348" s="120">
        <v>500000</v>
      </c>
      <c r="E1348" s="88" t="s">
        <v>20</v>
      </c>
      <c r="F1348" s="329">
        <f>D1348</f>
        <v>500000</v>
      </c>
      <c r="G1348" s="206"/>
      <c r="H1348" s="206"/>
      <c r="I1348" s="85"/>
    </row>
    <row r="1349" spans="1:9" s="83" customFormat="1" ht="15.6" x14ac:dyDescent="0.3">
      <c r="A1349" s="117">
        <v>5</v>
      </c>
      <c r="B1349" s="370" t="s">
        <v>2126</v>
      </c>
      <c r="C1349" s="119" t="s">
        <v>2116</v>
      </c>
      <c r="D1349" s="120">
        <v>20000000</v>
      </c>
      <c r="E1349" s="88" t="s">
        <v>20</v>
      </c>
      <c r="F1349" s="329">
        <v>10000000</v>
      </c>
      <c r="G1349" s="206"/>
      <c r="H1349" s="206"/>
      <c r="I1349" s="85"/>
    </row>
    <row r="1350" spans="1:9" s="83" customFormat="1" ht="15.6" x14ac:dyDescent="0.3">
      <c r="A1350" s="117">
        <v>6</v>
      </c>
      <c r="B1350" s="370" t="s">
        <v>2127</v>
      </c>
      <c r="C1350" s="119" t="s">
        <v>2117</v>
      </c>
      <c r="D1350" s="120">
        <v>1000000</v>
      </c>
      <c r="E1350" s="88" t="s">
        <v>20</v>
      </c>
      <c r="F1350" s="329">
        <f>D1350</f>
        <v>1000000</v>
      </c>
      <c r="G1350" s="206"/>
      <c r="H1350" s="206"/>
      <c r="I1350" s="85"/>
    </row>
    <row r="1351" spans="1:9" s="83" customFormat="1" ht="15.6" x14ac:dyDescent="0.3">
      <c r="A1351" s="117">
        <v>7</v>
      </c>
      <c r="B1351" s="370" t="s">
        <v>2128</v>
      </c>
      <c r="C1351" s="119" t="s">
        <v>2118</v>
      </c>
      <c r="D1351" s="120">
        <v>400000</v>
      </c>
      <c r="E1351" s="88" t="s">
        <v>20</v>
      </c>
      <c r="F1351" s="329">
        <f>D1351</f>
        <v>400000</v>
      </c>
      <c r="G1351" s="206"/>
      <c r="H1351" s="206"/>
      <c r="I1351" s="85"/>
    </row>
    <row r="1352" spans="1:9" s="83" customFormat="1" ht="15.6" x14ac:dyDescent="0.3">
      <c r="A1352" s="117">
        <v>8</v>
      </c>
      <c r="B1352" s="370" t="s">
        <v>2129</v>
      </c>
      <c r="C1352" s="119" t="s">
        <v>2119</v>
      </c>
      <c r="D1352" s="120">
        <v>1000000</v>
      </c>
      <c r="E1352" s="88" t="s">
        <v>20</v>
      </c>
      <c r="F1352" s="329">
        <f>D1352</f>
        <v>1000000</v>
      </c>
      <c r="G1352" s="206"/>
      <c r="H1352" s="206"/>
      <c r="I1352" s="85"/>
    </row>
    <row r="1353" spans="1:9" s="83" customFormat="1" ht="15.6" x14ac:dyDescent="0.3">
      <c r="A1353" s="117">
        <v>9</v>
      </c>
      <c r="B1353" s="370" t="s">
        <v>2130</v>
      </c>
      <c r="C1353" s="119" t="s">
        <v>2120</v>
      </c>
      <c r="D1353" s="120">
        <v>600000</v>
      </c>
      <c r="E1353" s="88" t="s">
        <v>20</v>
      </c>
      <c r="F1353" s="329">
        <f>D1353</f>
        <v>600000</v>
      </c>
      <c r="G1353" s="206"/>
      <c r="H1353" s="206"/>
      <c r="I1353" s="85"/>
    </row>
    <row r="1354" spans="1:9" s="83" customFormat="1" ht="15.6" x14ac:dyDescent="0.3">
      <c r="A1354" s="117">
        <v>10</v>
      </c>
      <c r="B1354" s="370" t="s">
        <v>2131</v>
      </c>
      <c r="C1354" s="119" t="s">
        <v>2121</v>
      </c>
      <c r="D1354" s="120">
        <v>500000</v>
      </c>
      <c r="E1354" s="88" t="s">
        <v>20</v>
      </c>
      <c r="F1354" s="329">
        <f>D1354</f>
        <v>500000</v>
      </c>
      <c r="G1354" s="206"/>
      <c r="H1354" s="206"/>
      <c r="I1354" s="85"/>
    </row>
    <row r="1355" spans="1:9" s="83" customFormat="1" ht="15" customHeight="1" x14ac:dyDescent="0.3">
      <c r="A1355" s="607" t="s">
        <v>2111</v>
      </c>
      <c r="B1355" s="607"/>
      <c r="C1355" s="607"/>
      <c r="D1355" s="102">
        <v>245000000</v>
      </c>
      <c r="E1355" s="98">
        <f>SUM(E1345:E1354)</f>
        <v>0</v>
      </c>
      <c r="F1355" s="330">
        <f>SUM(F1345:F1354)</f>
        <v>20000000</v>
      </c>
      <c r="G1355" s="148"/>
      <c r="H1355" s="148"/>
      <c r="I1355" s="85"/>
    </row>
    <row r="1356" spans="1:9" s="83" customFormat="1" ht="15.6" x14ac:dyDescent="0.3">
      <c r="A1356" s="281">
        <v>19</v>
      </c>
      <c r="B1356" s="364" t="s">
        <v>2536</v>
      </c>
      <c r="C1356" s="153"/>
      <c r="F1356" s="335"/>
      <c r="G1356" s="93"/>
      <c r="H1356" s="93"/>
      <c r="I1356" s="85"/>
    </row>
    <row r="1357" spans="1:9" s="83" customFormat="1" ht="15.6" x14ac:dyDescent="0.3">
      <c r="A1357" s="117">
        <v>1</v>
      </c>
      <c r="B1357" s="370" t="s">
        <v>2537</v>
      </c>
      <c r="C1357" s="119" t="s">
        <v>2538</v>
      </c>
      <c r="D1357" s="120">
        <v>15000000</v>
      </c>
      <c r="E1357" s="88" t="s">
        <v>20</v>
      </c>
      <c r="F1357" s="336">
        <v>10000000</v>
      </c>
      <c r="G1357" s="101"/>
      <c r="H1357" s="101"/>
      <c r="I1357" s="85"/>
    </row>
    <row r="1358" spans="1:9" s="83" customFormat="1" ht="15.6" x14ac:dyDescent="0.3">
      <c r="A1358" s="117">
        <v>2</v>
      </c>
      <c r="B1358" s="370" t="s">
        <v>2539</v>
      </c>
      <c r="C1358" s="119" t="s">
        <v>490</v>
      </c>
      <c r="D1358" s="120">
        <v>2500000</v>
      </c>
      <c r="E1358" s="88" t="s">
        <v>20</v>
      </c>
      <c r="F1358" s="336">
        <v>0</v>
      </c>
      <c r="G1358" s="101"/>
      <c r="H1358" s="101"/>
      <c r="I1358" s="85"/>
    </row>
    <row r="1359" spans="1:9" s="83" customFormat="1" ht="15.6" x14ac:dyDescent="0.3">
      <c r="A1359" s="117">
        <v>3</v>
      </c>
      <c r="B1359" s="370" t="s">
        <v>2540</v>
      </c>
      <c r="C1359" s="119" t="s">
        <v>2541</v>
      </c>
      <c r="D1359" s="120">
        <v>500000</v>
      </c>
      <c r="E1359" s="88" t="s">
        <v>20</v>
      </c>
      <c r="F1359" s="336">
        <f>D1359</f>
        <v>500000</v>
      </c>
      <c r="G1359" s="101"/>
      <c r="H1359" s="101"/>
      <c r="I1359" s="85"/>
    </row>
    <row r="1360" spans="1:9" s="83" customFormat="1" ht="15" customHeight="1" x14ac:dyDescent="0.3">
      <c r="A1360" s="117">
        <v>4</v>
      </c>
      <c r="B1360" s="370" t="s">
        <v>2542</v>
      </c>
      <c r="C1360" s="119" t="s">
        <v>2543</v>
      </c>
      <c r="D1360" s="120">
        <v>2000000</v>
      </c>
      <c r="E1360" s="88" t="s">
        <v>20</v>
      </c>
      <c r="F1360" s="336">
        <f>D1360</f>
        <v>2000000</v>
      </c>
      <c r="G1360" s="101"/>
      <c r="H1360" s="101"/>
      <c r="I1360" s="85"/>
    </row>
    <row r="1361" spans="1:9" s="83" customFormat="1" ht="15" customHeight="1" x14ac:dyDescent="0.3">
      <c r="A1361" s="607" t="s">
        <v>2544</v>
      </c>
      <c r="B1361" s="607"/>
      <c r="C1361" s="607"/>
      <c r="D1361" s="102">
        <v>20000000</v>
      </c>
      <c r="E1361" s="98">
        <f>SUM(E1357:E1360)</f>
        <v>0</v>
      </c>
      <c r="F1361" s="330">
        <f>SUM(F1357:F1360)</f>
        <v>12500000</v>
      </c>
      <c r="G1361" s="148"/>
      <c r="H1361" s="148"/>
      <c r="I1361" s="85"/>
    </row>
    <row r="1362" spans="1:9" s="83" customFormat="1" ht="15.6" x14ac:dyDescent="0.3">
      <c r="A1362" s="281">
        <v>20</v>
      </c>
      <c r="B1362" s="364" t="s">
        <v>2567</v>
      </c>
      <c r="C1362" s="153"/>
      <c r="F1362" s="335"/>
      <c r="G1362" s="93"/>
      <c r="H1362" s="93"/>
      <c r="I1362" s="85"/>
    </row>
    <row r="1363" spans="1:9" s="83" customFormat="1" ht="15.6" x14ac:dyDescent="0.3">
      <c r="A1363" s="94">
        <v>1</v>
      </c>
      <c r="B1363" s="369" t="s">
        <v>2568</v>
      </c>
      <c r="C1363" s="96" t="s">
        <v>1946</v>
      </c>
      <c r="D1363" s="11">
        <v>2000000</v>
      </c>
      <c r="E1363" s="88" t="s">
        <v>20</v>
      </c>
      <c r="F1363" s="336">
        <v>0</v>
      </c>
      <c r="G1363" s="101"/>
      <c r="H1363" s="101"/>
      <c r="I1363" s="85"/>
    </row>
    <row r="1364" spans="1:9" s="83" customFormat="1" ht="15.6" x14ac:dyDescent="0.3">
      <c r="A1364" s="94">
        <v>2</v>
      </c>
      <c r="B1364" s="369" t="s">
        <v>2569</v>
      </c>
      <c r="C1364" s="96" t="s">
        <v>2570</v>
      </c>
      <c r="D1364" s="11">
        <v>2000000</v>
      </c>
      <c r="E1364" s="88" t="s">
        <v>20</v>
      </c>
      <c r="F1364" s="336">
        <f>D1364</f>
        <v>2000000</v>
      </c>
      <c r="G1364" s="101"/>
      <c r="H1364" s="101"/>
      <c r="I1364" s="85"/>
    </row>
    <row r="1365" spans="1:9" s="83" customFormat="1" ht="31.2" x14ac:dyDescent="0.3">
      <c r="A1365" s="94">
        <v>3</v>
      </c>
      <c r="B1365" s="369" t="s">
        <v>2571</v>
      </c>
      <c r="C1365" s="96" t="s">
        <v>2572</v>
      </c>
      <c r="D1365" s="11">
        <v>1000000</v>
      </c>
      <c r="E1365" s="88" t="s">
        <v>20</v>
      </c>
      <c r="F1365" s="336">
        <v>0</v>
      </c>
      <c r="G1365" s="101"/>
      <c r="H1365" s="101"/>
      <c r="I1365" s="85"/>
    </row>
    <row r="1366" spans="1:9" s="83" customFormat="1" ht="15.6" x14ac:dyDescent="0.3">
      <c r="A1366" s="608" t="s">
        <v>2573</v>
      </c>
      <c r="B1366" s="608"/>
      <c r="C1366" s="608"/>
      <c r="D1366" s="113">
        <v>5000000</v>
      </c>
      <c r="E1366" s="98">
        <f>SUM(E1363:E1365)</f>
        <v>0</v>
      </c>
      <c r="F1366" s="330">
        <f>SUM(F1363:F1365)</f>
        <v>2000000</v>
      </c>
      <c r="G1366" s="148"/>
      <c r="H1366" s="148"/>
      <c r="I1366" s="85"/>
    </row>
    <row r="1367" spans="1:9" s="83" customFormat="1" ht="15.6" x14ac:dyDescent="0.3">
      <c r="A1367" s="281">
        <v>21</v>
      </c>
      <c r="B1367" s="363" t="s">
        <v>2574</v>
      </c>
      <c r="C1367" s="153"/>
      <c r="F1367" s="335"/>
      <c r="G1367" s="93"/>
      <c r="H1367" s="93"/>
      <c r="I1367" s="85"/>
    </row>
    <row r="1368" spans="1:9" s="83" customFormat="1" ht="15" customHeight="1" x14ac:dyDescent="0.3">
      <c r="A1368" s="117">
        <v>1</v>
      </c>
      <c r="B1368" s="370" t="s">
        <v>2575</v>
      </c>
      <c r="C1368" s="119" t="s">
        <v>2576</v>
      </c>
      <c r="D1368" s="120">
        <v>250000000</v>
      </c>
      <c r="E1368" s="123">
        <v>4500000</v>
      </c>
      <c r="F1368" s="329">
        <v>150000000</v>
      </c>
      <c r="G1368" s="206"/>
      <c r="H1368" s="206"/>
      <c r="I1368" s="85"/>
    </row>
    <row r="1369" spans="1:9" s="83" customFormat="1" ht="15" customHeight="1" x14ac:dyDescent="0.3">
      <c r="A1369" s="607" t="s">
        <v>2577</v>
      </c>
      <c r="B1369" s="607"/>
      <c r="C1369" s="607"/>
      <c r="D1369" s="102">
        <v>250000000</v>
      </c>
      <c r="E1369" s="103">
        <v>4500000</v>
      </c>
      <c r="F1369" s="339">
        <f>SUM(F1368)</f>
        <v>150000000</v>
      </c>
      <c r="G1369" s="168"/>
      <c r="H1369" s="168"/>
      <c r="I1369" s="85"/>
    </row>
    <row r="1370" spans="1:9" s="83" customFormat="1" ht="15.6" x14ac:dyDescent="0.3">
      <c r="A1370" s="281">
        <v>22</v>
      </c>
      <c r="B1370" s="364" t="s">
        <v>2631</v>
      </c>
      <c r="C1370" s="153"/>
      <c r="F1370" s="335"/>
      <c r="G1370" s="93"/>
      <c r="H1370" s="93"/>
      <c r="I1370" s="85"/>
    </row>
    <row r="1371" spans="1:9" s="83" customFormat="1" ht="31.2" x14ac:dyDescent="0.3">
      <c r="A1371" s="117">
        <v>1</v>
      </c>
      <c r="B1371" s="370" t="s">
        <v>2632</v>
      </c>
      <c r="C1371" s="119" t="s">
        <v>2633</v>
      </c>
      <c r="D1371" s="120">
        <v>900000</v>
      </c>
      <c r="E1371" s="123">
        <v>246857.14</v>
      </c>
      <c r="F1371" s="336">
        <f t="shared" ref="F1371:F1380" si="38">D1371</f>
        <v>900000</v>
      </c>
      <c r="G1371" s="101"/>
      <c r="H1371" s="101"/>
      <c r="I1371" s="85"/>
    </row>
    <row r="1372" spans="1:9" s="83" customFormat="1" ht="15.6" x14ac:dyDescent="0.3">
      <c r="A1372" s="117">
        <v>2</v>
      </c>
      <c r="B1372" s="370" t="s">
        <v>2634</v>
      </c>
      <c r="C1372" s="119" t="s">
        <v>2635</v>
      </c>
      <c r="D1372" s="120">
        <v>80000</v>
      </c>
      <c r="E1372" s="88" t="s">
        <v>20</v>
      </c>
      <c r="F1372" s="336">
        <f t="shared" si="38"/>
        <v>80000</v>
      </c>
      <c r="G1372" s="101"/>
      <c r="H1372" s="101"/>
      <c r="I1372" s="85"/>
    </row>
    <row r="1373" spans="1:9" s="83" customFormat="1" ht="15.6" x14ac:dyDescent="0.3">
      <c r="A1373" s="117">
        <v>3</v>
      </c>
      <c r="B1373" s="370" t="s">
        <v>2636</v>
      </c>
      <c r="C1373" s="119" t="s">
        <v>2637</v>
      </c>
      <c r="D1373" s="120">
        <v>450000</v>
      </c>
      <c r="E1373" s="123">
        <v>420776.23</v>
      </c>
      <c r="F1373" s="336">
        <f t="shared" si="38"/>
        <v>450000</v>
      </c>
      <c r="G1373" s="101"/>
      <c r="H1373" s="101"/>
      <c r="I1373" s="85"/>
    </row>
    <row r="1374" spans="1:9" s="83" customFormat="1" ht="15.6" x14ac:dyDescent="0.3">
      <c r="A1374" s="117">
        <v>4</v>
      </c>
      <c r="B1374" s="370" t="s">
        <v>2638</v>
      </c>
      <c r="C1374" s="119" t="s">
        <v>2639</v>
      </c>
      <c r="D1374" s="120">
        <v>150000</v>
      </c>
      <c r="E1374" s="123">
        <v>150000</v>
      </c>
      <c r="F1374" s="336">
        <f t="shared" si="38"/>
        <v>150000</v>
      </c>
      <c r="G1374" s="101"/>
      <c r="H1374" s="101"/>
      <c r="I1374" s="85"/>
    </row>
    <row r="1375" spans="1:9" s="83" customFormat="1" ht="15.6" x14ac:dyDescent="0.3">
      <c r="A1375" s="117">
        <v>5</v>
      </c>
      <c r="B1375" s="370" t="s">
        <v>2640</v>
      </c>
      <c r="C1375" s="119" t="s">
        <v>2641</v>
      </c>
      <c r="D1375" s="120">
        <v>150000</v>
      </c>
      <c r="E1375" s="88" t="s">
        <v>20</v>
      </c>
      <c r="F1375" s="336">
        <f t="shared" si="38"/>
        <v>150000</v>
      </c>
      <c r="G1375" s="101"/>
      <c r="H1375" s="101"/>
      <c r="I1375" s="85"/>
    </row>
    <row r="1376" spans="1:9" s="83" customFormat="1" ht="15.6" x14ac:dyDescent="0.3">
      <c r="A1376" s="117">
        <v>6</v>
      </c>
      <c r="B1376" s="370" t="s">
        <v>2642</v>
      </c>
      <c r="C1376" s="119" t="s">
        <v>2643</v>
      </c>
      <c r="D1376" s="120">
        <v>390000</v>
      </c>
      <c r="E1376" s="123">
        <v>120000</v>
      </c>
      <c r="F1376" s="336">
        <f t="shared" si="38"/>
        <v>390000</v>
      </c>
      <c r="G1376" s="101"/>
      <c r="H1376" s="101"/>
      <c r="I1376" s="85"/>
    </row>
    <row r="1377" spans="1:9" s="83" customFormat="1" ht="15.6" x14ac:dyDescent="0.3">
      <c r="A1377" s="117">
        <v>7</v>
      </c>
      <c r="B1377" s="370" t="s">
        <v>2644</v>
      </c>
      <c r="C1377" s="119" t="s">
        <v>2645</v>
      </c>
      <c r="D1377" s="120">
        <v>200000</v>
      </c>
      <c r="E1377" s="88" t="s">
        <v>20</v>
      </c>
      <c r="F1377" s="336">
        <f t="shared" si="38"/>
        <v>200000</v>
      </c>
      <c r="G1377" s="101"/>
      <c r="H1377" s="101"/>
      <c r="I1377" s="85"/>
    </row>
    <row r="1378" spans="1:9" s="83" customFormat="1" ht="15.6" x14ac:dyDescent="0.3">
      <c r="A1378" s="117">
        <v>8</v>
      </c>
      <c r="B1378" s="370" t="s">
        <v>2646</v>
      </c>
      <c r="C1378" s="119" t="s">
        <v>2647</v>
      </c>
      <c r="D1378" s="120">
        <v>590000</v>
      </c>
      <c r="E1378" s="88" t="s">
        <v>20</v>
      </c>
      <c r="F1378" s="336">
        <f t="shared" si="38"/>
        <v>590000</v>
      </c>
      <c r="G1378" s="101"/>
      <c r="H1378" s="101"/>
      <c r="I1378" s="85"/>
    </row>
    <row r="1379" spans="1:9" s="83" customFormat="1" ht="15.6" x14ac:dyDescent="0.3">
      <c r="A1379" s="117">
        <v>9</v>
      </c>
      <c r="B1379" s="370" t="s">
        <v>2648</v>
      </c>
      <c r="C1379" s="119" t="s">
        <v>2649</v>
      </c>
      <c r="D1379" s="120">
        <v>1000000</v>
      </c>
      <c r="E1379" s="123">
        <v>1000000</v>
      </c>
      <c r="F1379" s="336">
        <f t="shared" si="38"/>
        <v>1000000</v>
      </c>
      <c r="G1379" s="101"/>
      <c r="H1379" s="101"/>
      <c r="I1379" s="85"/>
    </row>
    <row r="1380" spans="1:9" s="83" customFormat="1" ht="15.6" x14ac:dyDescent="0.3">
      <c r="A1380" s="117">
        <v>10</v>
      </c>
      <c r="B1380" s="370" t="s">
        <v>2650</v>
      </c>
      <c r="C1380" s="119" t="s">
        <v>2651</v>
      </c>
      <c r="D1380" s="120">
        <v>75000</v>
      </c>
      <c r="E1380" s="88" t="s">
        <v>20</v>
      </c>
      <c r="F1380" s="336">
        <f t="shared" si="38"/>
        <v>75000</v>
      </c>
      <c r="G1380" s="101"/>
      <c r="H1380" s="101"/>
      <c r="I1380" s="85"/>
    </row>
    <row r="1381" spans="1:9" s="83" customFormat="1" ht="15.6" x14ac:dyDescent="0.3">
      <c r="A1381" s="117">
        <v>11</v>
      </c>
      <c r="B1381" s="370" t="s">
        <v>2652</v>
      </c>
      <c r="C1381" s="119" t="s">
        <v>2653</v>
      </c>
      <c r="D1381" s="120">
        <v>1142400</v>
      </c>
      <c r="E1381" s="88" t="s">
        <v>20</v>
      </c>
      <c r="F1381" s="336">
        <v>1000000</v>
      </c>
      <c r="G1381" s="101"/>
      <c r="H1381" s="101"/>
      <c r="I1381" s="85"/>
    </row>
    <row r="1382" spans="1:9" s="83" customFormat="1" ht="15.6" x14ac:dyDescent="0.3">
      <c r="A1382" s="117">
        <v>12</v>
      </c>
      <c r="B1382" s="370" t="s">
        <v>2654</v>
      </c>
      <c r="C1382" s="119" t="s">
        <v>2655</v>
      </c>
      <c r="D1382" s="120">
        <v>1478000</v>
      </c>
      <c r="E1382" s="88" t="s">
        <v>20</v>
      </c>
      <c r="F1382" s="336">
        <v>1405000</v>
      </c>
      <c r="G1382" s="101"/>
      <c r="H1382" s="101"/>
      <c r="I1382" s="85"/>
    </row>
    <row r="1383" spans="1:9" s="83" customFormat="1" ht="15.6" x14ac:dyDescent="0.3">
      <c r="A1383" s="117">
        <v>13</v>
      </c>
      <c r="B1383" s="370" t="s">
        <v>2656</v>
      </c>
      <c r="C1383" s="119" t="s">
        <v>2657</v>
      </c>
      <c r="D1383" s="120">
        <v>1220000</v>
      </c>
      <c r="E1383" s="88" t="s">
        <v>20</v>
      </c>
      <c r="F1383" s="336">
        <f>D1383</f>
        <v>1220000</v>
      </c>
      <c r="G1383" s="101"/>
      <c r="H1383" s="101"/>
      <c r="I1383" s="85"/>
    </row>
    <row r="1384" spans="1:9" s="83" customFormat="1" ht="15.6" x14ac:dyDescent="0.3">
      <c r="A1384" s="117">
        <v>14</v>
      </c>
      <c r="B1384" s="370" t="s">
        <v>2658</v>
      </c>
      <c r="C1384" s="119" t="s">
        <v>2659</v>
      </c>
      <c r="D1384" s="120">
        <v>4000000</v>
      </c>
      <c r="E1384" s="123">
        <v>221229.27</v>
      </c>
      <c r="F1384" s="336">
        <v>1000000</v>
      </c>
      <c r="G1384" s="101"/>
      <c r="H1384" s="101"/>
      <c r="I1384" s="85"/>
    </row>
    <row r="1385" spans="1:9" s="83" customFormat="1" ht="15.6" x14ac:dyDescent="0.3">
      <c r="A1385" s="117">
        <v>15</v>
      </c>
      <c r="B1385" s="370" t="s">
        <v>2660</v>
      </c>
      <c r="C1385" s="119" t="s">
        <v>2661</v>
      </c>
      <c r="D1385" s="120">
        <v>2784600</v>
      </c>
      <c r="E1385" s="123">
        <v>43200</v>
      </c>
      <c r="F1385" s="336">
        <v>1000000</v>
      </c>
      <c r="G1385" s="101"/>
      <c r="H1385" s="101"/>
      <c r="I1385" s="85"/>
    </row>
    <row r="1386" spans="1:9" s="83" customFormat="1" ht="15.6" x14ac:dyDescent="0.3">
      <c r="A1386" s="117">
        <v>16</v>
      </c>
      <c r="B1386" s="370" t="s">
        <v>2662</v>
      </c>
      <c r="C1386" s="119" t="s">
        <v>2663</v>
      </c>
      <c r="D1386" s="120">
        <v>90000</v>
      </c>
      <c r="E1386" s="88" t="s">
        <v>20</v>
      </c>
      <c r="F1386" s="336">
        <f>D1386</f>
        <v>90000</v>
      </c>
      <c r="G1386" s="101"/>
      <c r="H1386" s="101"/>
      <c r="I1386" s="85"/>
    </row>
    <row r="1387" spans="1:9" s="83" customFormat="1" ht="31.2" x14ac:dyDescent="0.3">
      <c r="A1387" s="117">
        <v>17</v>
      </c>
      <c r="B1387" s="370" t="s">
        <v>2664</v>
      </c>
      <c r="C1387" s="119" t="s">
        <v>2665</v>
      </c>
      <c r="D1387" s="120">
        <v>300000</v>
      </c>
      <c r="E1387" s="123">
        <v>84571.43</v>
      </c>
      <c r="F1387" s="336">
        <f>D1387</f>
        <v>300000</v>
      </c>
      <c r="G1387" s="101"/>
      <c r="H1387" s="101"/>
      <c r="I1387" s="85"/>
    </row>
    <row r="1388" spans="1:9" s="83" customFormat="1" ht="31.2" x14ac:dyDescent="0.3">
      <c r="A1388" s="117">
        <v>18</v>
      </c>
      <c r="B1388" s="370" t="s">
        <v>2666</v>
      </c>
      <c r="C1388" s="119" t="s">
        <v>2667</v>
      </c>
      <c r="D1388" s="120">
        <v>25000000</v>
      </c>
      <c r="E1388" s="123">
        <v>3381586.94</v>
      </c>
      <c r="F1388" s="336">
        <v>15000000</v>
      </c>
      <c r="G1388" s="101"/>
      <c r="H1388" s="101"/>
      <c r="I1388" s="85"/>
    </row>
    <row r="1389" spans="1:9" s="83" customFormat="1" ht="15" customHeight="1" x14ac:dyDescent="0.3">
      <c r="A1389" s="607" t="s">
        <v>2668</v>
      </c>
      <c r="B1389" s="607"/>
      <c r="C1389" s="607"/>
      <c r="D1389" s="102">
        <v>40000000</v>
      </c>
      <c r="E1389" s="103">
        <v>5668221.0099999998</v>
      </c>
      <c r="F1389" s="339">
        <f>SUM(F1371:F1388)</f>
        <v>25000000</v>
      </c>
      <c r="G1389" s="168"/>
      <c r="H1389" s="168"/>
      <c r="I1389" s="85"/>
    </row>
    <row r="1390" spans="1:9" s="83" customFormat="1" ht="15.6" x14ac:dyDescent="0.3">
      <c r="A1390" s="281">
        <v>23</v>
      </c>
      <c r="B1390" s="363" t="s">
        <v>664</v>
      </c>
      <c r="C1390" s="153"/>
      <c r="F1390" s="350"/>
      <c r="I1390" s="85"/>
    </row>
    <row r="1391" spans="1:9" s="83" customFormat="1" ht="15.6" x14ac:dyDescent="0.3">
      <c r="A1391" s="117">
        <v>1</v>
      </c>
      <c r="B1391" s="370" t="s">
        <v>2820</v>
      </c>
      <c r="C1391" s="119" t="s">
        <v>2821</v>
      </c>
      <c r="D1391" s="120">
        <v>50000000</v>
      </c>
      <c r="E1391" s="115">
        <v>0</v>
      </c>
      <c r="F1391" s="336">
        <v>10000000</v>
      </c>
      <c r="G1391" s="101"/>
      <c r="H1391" s="101"/>
      <c r="I1391" s="271"/>
    </row>
    <row r="1392" spans="1:9" s="83" customFormat="1" ht="15" customHeight="1" x14ac:dyDescent="0.3">
      <c r="A1392" s="607" t="s">
        <v>667</v>
      </c>
      <c r="B1392" s="607"/>
      <c r="C1392" s="607"/>
      <c r="D1392" s="102">
        <v>50000000</v>
      </c>
      <c r="E1392" s="98">
        <f>E1391</f>
        <v>0</v>
      </c>
      <c r="F1392" s="339">
        <f>F1391</f>
        <v>10000000</v>
      </c>
      <c r="G1392" s="168"/>
      <c r="H1392" s="168"/>
      <c r="I1392" s="171"/>
    </row>
    <row r="1393" spans="1:9" s="83" customFormat="1" ht="15" customHeight="1" x14ac:dyDescent="0.3">
      <c r="A1393" s="607" t="s">
        <v>3440</v>
      </c>
      <c r="B1393" s="607"/>
      <c r="C1393" s="607"/>
      <c r="D1393" s="98">
        <f>D1392+D1389+D1369+D1366+D1361+D1343+D1332+D1321+D1314+D1310+D1289+D1282+D1277+D1274+D1263+D1247+D1241+D1236+D1230+D1222+D1215+D1210+D1355</f>
        <v>4665500000</v>
      </c>
      <c r="E1393" s="98">
        <f>E1392+E1389+E1369+E1366+E1361+E1343+E1332+E1321+E1314+E1310+E1289+E1282+E1277+E1274+E1263+E1247+E1241+E1236+E1230+E1222+E1215+E1210+E1355</f>
        <v>864957083.34000003</v>
      </c>
      <c r="F1393" s="330">
        <f>F1392+F1389+F1369+F1366+F1361+F1343+F1332+F1321+F1314+F1310+F1289+F1282+F1277+F1274+F1263+F1247+F1241+F1236+F1230+F1222+F1215+F1210+F1355</f>
        <v>3639142000</v>
      </c>
      <c r="G1393" s="148"/>
      <c r="H1393" s="148"/>
      <c r="I1393" s="171"/>
    </row>
    <row r="1394" spans="1:9" s="83" customFormat="1" ht="18.600000000000001" customHeight="1" x14ac:dyDescent="0.3">
      <c r="A1394" s="712" t="s">
        <v>3438</v>
      </c>
      <c r="B1394" s="712"/>
      <c r="C1394" s="712"/>
      <c r="D1394" s="712"/>
      <c r="E1394" s="712"/>
      <c r="F1394" s="713"/>
      <c r="G1394" s="287"/>
      <c r="H1394" s="287"/>
      <c r="I1394" s="171"/>
    </row>
    <row r="1395" spans="1:9" s="83" customFormat="1" ht="15.6" x14ac:dyDescent="0.3">
      <c r="A1395" s="281">
        <v>1</v>
      </c>
      <c r="B1395" s="363" t="s">
        <v>2736</v>
      </c>
      <c r="C1395" s="153"/>
      <c r="D1395" s="85"/>
      <c r="E1395" s="85"/>
      <c r="F1395" s="335"/>
      <c r="G1395" s="93"/>
      <c r="H1395" s="93"/>
      <c r="I1395" s="85"/>
    </row>
    <row r="1396" spans="1:9" s="83" customFormat="1" ht="15.6" x14ac:dyDescent="0.3">
      <c r="A1396" s="94">
        <v>1</v>
      </c>
      <c r="B1396" s="369" t="s">
        <v>2737</v>
      </c>
      <c r="C1396" s="96" t="s">
        <v>2738</v>
      </c>
      <c r="D1396" s="11">
        <v>2000000</v>
      </c>
      <c r="E1396" s="115" t="s">
        <v>20</v>
      </c>
      <c r="F1396" s="336">
        <f>D1396</f>
        <v>2000000</v>
      </c>
      <c r="G1396" s="101"/>
      <c r="H1396" s="101"/>
      <c r="I1396" s="271"/>
    </row>
    <row r="1397" spans="1:9" s="83" customFormat="1" ht="46.8" x14ac:dyDescent="0.3">
      <c r="A1397" s="94">
        <v>2</v>
      </c>
      <c r="B1397" s="369" t="s">
        <v>2739</v>
      </c>
      <c r="C1397" s="96" t="s">
        <v>2740</v>
      </c>
      <c r="D1397" s="11">
        <v>10000000</v>
      </c>
      <c r="E1397" s="115" t="s">
        <v>20</v>
      </c>
      <c r="F1397" s="336">
        <f>D1397</f>
        <v>10000000</v>
      </c>
      <c r="G1397" s="101"/>
      <c r="H1397" s="101"/>
      <c r="I1397" s="271"/>
    </row>
    <row r="1398" spans="1:9" s="83" customFormat="1" ht="31.2" x14ac:dyDescent="0.3">
      <c r="A1398" s="94">
        <v>3</v>
      </c>
      <c r="B1398" s="369" t="s">
        <v>2741</v>
      </c>
      <c r="C1398" s="96" t="s">
        <v>2742</v>
      </c>
      <c r="D1398" s="11">
        <v>4000000</v>
      </c>
      <c r="E1398" s="115" t="s">
        <v>20</v>
      </c>
      <c r="F1398" s="336">
        <f>D1398</f>
        <v>4000000</v>
      </c>
      <c r="G1398" s="101"/>
      <c r="H1398" s="101"/>
      <c r="I1398" s="271"/>
    </row>
    <row r="1399" spans="1:9" s="83" customFormat="1" ht="15.6" x14ac:dyDescent="0.3">
      <c r="A1399" s="94">
        <v>4</v>
      </c>
      <c r="B1399" s="369" t="s">
        <v>2743</v>
      </c>
      <c r="C1399" s="96" t="s">
        <v>2744</v>
      </c>
      <c r="D1399" s="11">
        <v>40000000</v>
      </c>
      <c r="E1399" s="115" t="s">
        <v>20</v>
      </c>
      <c r="F1399" s="336">
        <v>15000000</v>
      </c>
      <c r="G1399" s="101"/>
      <c r="H1399" s="101"/>
      <c r="I1399" s="271"/>
    </row>
    <row r="1400" spans="1:9" s="83" customFormat="1" ht="15.6" x14ac:dyDescent="0.3">
      <c r="A1400" s="94">
        <v>5</v>
      </c>
      <c r="B1400" s="369" t="s">
        <v>2745</v>
      </c>
      <c r="C1400" s="96" t="s">
        <v>2746</v>
      </c>
      <c r="D1400" s="11">
        <v>4000000</v>
      </c>
      <c r="E1400" s="115" t="s">
        <v>20</v>
      </c>
      <c r="F1400" s="336">
        <f>D1400</f>
        <v>4000000</v>
      </c>
      <c r="G1400" s="101"/>
      <c r="H1400" s="101"/>
      <c r="I1400" s="271"/>
    </row>
    <row r="1401" spans="1:9" s="83" customFormat="1" ht="31.2" x14ac:dyDescent="0.3">
      <c r="A1401" s="94">
        <v>6</v>
      </c>
      <c r="B1401" s="369" t="s">
        <v>2747</v>
      </c>
      <c r="C1401" s="96" t="s">
        <v>2748</v>
      </c>
      <c r="D1401" s="11">
        <v>10000000</v>
      </c>
      <c r="E1401" s="115" t="s">
        <v>20</v>
      </c>
      <c r="F1401" s="336">
        <f>D1401</f>
        <v>10000000</v>
      </c>
      <c r="G1401" s="101"/>
      <c r="H1401" s="101"/>
      <c r="I1401" s="271"/>
    </row>
    <row r="1402" spans="1:9" s="83" customFormat="1" ht="15.6" x14ac:dyDescent="0.3">
      <c r="A1402" s="94">
        <v>7</v>
      </c>
      <c r="B1402" s="369" t="s">
        <v>2749</v>
      </c>
      <c r="C1402" s="96" t="s">
        <v>2750</v>
      </c>
      <c r="D1402" s="11">
        <v>800000000</v>
      </c>
      <c r="E1402" s="101">
        <v>19162350.010000002</v>
      </c>
      <c r="F1402" s="336">
        <v>300000000</v>
      </c>
      <c r="G1402" s="101"/>
      <c r="H1402" s="101"/>
      <c r="I1402" s="271"/>
    </row>
    <row r="1403" spans="1:9" s="83" customFormat="1" ht="15.6" x14ac:dyDescent="0.3">
      <c r="A1403" s="94">
        <v>8</v>
      </c>
      <c r="B1403" s="369" t="s">
        <v>2751</v>
      </c>
      <c r="C1403" s="96" t="s">
        <v>2752</v>
      </c>
      <c r="D1403" s="11">
        <v>10000000</v>
      </c>
      <c r="E1403" s="115" t="s">
        <v>20</v>
      </c>
      <c r="F1403" s="336">
        <f>D1403</f>
        <v>10000000</v>
      </c>
      <c r="G1403" s="101"/>
      <c r="H1403" s="101"/>
      <c r="I1403" s="271"/>
    </row>
    <row r="1404" spans="1:9" s="83" customFormat="1" ht="31.2" x14ac:dyDescent="0.3">
      <c r="A1404" s="94">
        <v>9</v>
      </c>
      <c r="B1404" s="369" t="s">
        <v>2753</v>
      </c>
      <c r="C1404" s="96" t="s">
        <v>2754</v>
      </c>
      <c r="D1404" s="11">
        <v>10000000</v>
      </c>
      <c r="E1404" s="115" t="s">
        <v>20</v>
      </c>
      <c r="F1404" s="336">
        <f>D1404</f>
        <v>10000000</v>
      </c>
      <c r="G1404" s="101"/>
      <c r="H1404" s="101"/>
      <c r="I1404" s="271"/>
    </row>
    <row r="1405" spans="1:9" s="83" customFormat="1" ht="31.2" x14ac:dyDescent="0.3">
      <c r="A1405" s="94">
        <v>10</v>
      </c>
      <c r="B1405" s="369" t="s">
        <v>2755</v>
      </c>
      <c r="C1405" s="96" t="s">
        <v>2756</v>
      </c>
      <c r="D1405" s="11">
        <v>15000000</v>
      </c>
      <c r="E1405" s="115" t="s">
        <v>20</v>
      </c>
      <c r="F1405" s="336">
        <v>5000000</v>
      </c>
      <c r="G1405" s="101"/>
      <c r="H1405" s="101"/>
      <c r="I1405" s="271"/>
    </row>
    <row r="1406" spans="1:9" s="83" customFormat="1" ht="15.6" x14ac:dyDescent="0.3">
      <c r="A1406" s="94">
        <v>11</v>
      </c>
      <c r="B1406" s="369" t="s">
        <v>2757</v>
      </c>
      <c r="C1406" s="96" t="s">
        <v>2758</v>
      </c>
      <c r="D1406" s="11">
        <v>2000000</v>
      </c>
      <c r="E1406" s="115" t="s">
        <v>20</v>
      </c>
      <c r="F1406" s="336">
        <f>D1406</f>
        <v>2000000</v>
      </c>
      <c r="G1406" s="101"/>
      <c r="H1406" s="101"/>
      <c r="I1406" s="271"/>
    </row>
    <row r="1407" spans="1:9" s="83" customFormat="1" ht="31.2" x14ac:dyDescent="0.3">
      <c r="A1407" s="94">
        <v>12</v>
      </c>
      <c r="B1407" s="369" t="s">
        <v>2759</v>
      </c>
      <c r="C1407" s="96" t="s">
        <v>2760</v>
      </c>
      <c r="D1407" s="11">
        <v>5000000</v>
      </c>
      <c r="E1407" s="101">
        <v>1666666.6</v>
      </c>
      <c r="F1407" s="336">
        <v>4860000</v>
      </c>
      <c r="G1407" s="101"/>
      <c r="H1407" s="101"/>
      <c r="I1407" s="271"/>
    </row>
    <row r="1408" spans="1:9" s="83" customFormat="1" ht="15.6" x14ac:dyDescent="0.3">
      <c r="A1408" s="94">
        <v>13</v>
      </c>
      <c r="B1408" s="369" t="s">
        <v>2761</v>
      </c>
      <c r="C1408" s="96" t="s">
        <v>2762</v>
      </c>
      <c r="D1408" s="11">
        <v>2000000</v>
      </c>
      <c r="E1408" s="115" t="s">
        <v>20</v>
      </c>
      <c r="F1408" s="336">
        <f t="shared" ref="F1408:F1419" si="39">D1408</f>
        <v>2000000</v>
      </c>
      <c r="G1408" s="101"/>
      <c r="H1408" s="101"/>
      <c r="I1408" s="271"/>
    </row>
    <row r="1409" spans="1:9" s="83" customFormat="1" ht="31.2" x14ac:dyDescent="0.3">
      <c r="A1409" s="94">
        <v>14</v>
      </c>
      <c r="B1409" s="369" t="s">
        <v>2763</v>
      </c>
      <c r="C1409" s="96" t="s">
        <v>2764</v>
      </c>
      <c r="D1409" s="11">
        <v>35000000</v>
      </c>
      <c r="E1409" s="115" t="s">
        <v>20</v>
      </c>
      <c r="F1409" s="336">
        <f t="shared" si="39"/>
        <v>35000000</v>
      </c>
      <c r="G1409" s="101"/>
      <c r="H1409" s="101"/>
      <c r="I1409" s="271"/>
    </row>
    <row r="1410" spans="1:9" s="83" customFormat="1" ht="31.2" x14ac:dyDescent="0.3">
      <c r="A1410" s="94">
        <v>15</v>
      </c>
      <c r="B1410" s="369" t="s">
        <v>2765</v>
      </c>
      <c r="C1410" s="96" t="s">
        <v>2766</v>
      </c>
      <c r="D1410" s="11">
        <v>140000000</v>
      </c>
      <c r="E1410" s="115" t="s">
        <v>20</v>
      </c>
      <c r="F1410" s="336">
        <f t="shared" si="39"/>
        <v>140000000</v>
      </c>
      <c r="G1410" s="101"/>
      <c r="H1410" s="101"/>
      <c r="I1410" s="271"/>
    </row>
    <row r="1411" spans="1:9" s="83" customFormat="1" ht="31.2" x14ac:dyDescent="0.3">
      <c r="A1411" s="94">
        <v>16</v>
      </c>
      <c r="B1411" s="369" t="s">
        <v>2767</v>
      </c>
      <c r="C1411" s="96" t="s">
        <v>2768</v>
      </c>
      <c r="D1411" s="11">
        <v>110000000</v>
      </c>
      <c r="E1411" s="115" t="s">
        <v>20</v>
      </c>
      <c r="F1411" s="336">
        <f t="shared" si="39"/>
        <v>110000000</v>
      </c>
      <c r="G1411" s="101"/>
      <c r="H1411" s="101"/>
      <c r="I1411" s="271"/>
    </row>
    <row r="1412" spans="1:9" s="83" customFormat="1" ht="31.2" x14ac:dyDescent="0.3">
      <c r="A1412" s="94">
        <v>17</v>
      </c>
      <c r="B1412" s="369" t="s">
        <v>2769</v>
      </c>
      <c r="C1412" s="96" t="s">
        <v>2770</v>
      </c>
      <c r="D1412" s="11">
        <v>832000000</v>
      </c>
      <c r="E1412" s="115" t="s">
        <v>20</v>
      </c>
      <c r="F1412" s="346">
        <f t="shared" si="39"/>
        <v>832000000</v>
      </c>
      <c r="G1412" s="267"/>
      <c r="H1412" s="267"/>
      <c r="I1412" s="271"/>
    </row>
    <row r="1413" spans="1:9" s="83" customFormat="1" ht="15.6" x14ac:dyDescent="0.3">
      <c r="A1413" s="94">
        <v>18</v>
      </c>
      <c r="B1413" s="369" t="s">
        <v>2771</v>
      </c>
      <c r="C1413" s="96" t="s">
        <v>2772</v>
      </c>
      <c r="D1413" s="11">
        <v>1000000</v>
      </c>
      <c r="E1413" s="115" t="s">
        <v>20</v>
      </c>
      <c r="F1413" s="336">
        <f t="shared" si="39"/>
        <v>1000000</v>
      </c>
      <c r="G1413" s="101"/>
      <c r="H1413" s="101"/>
      <c r="I1413" s="271"/>
    </row>
    <row r="1414" spans="1:9" s="83" customFormat="1" ht="46.8" x14ac:dyDescent="0.3">
      <c r="A1414" s="94">
        <v>19</v>
      </c>
      <c r="B1414" s="369" t="s">
        <v>2773</v>
      </c>
      <c r="C1414" s="96" t="s">
        <v>2774</v>
      </c>
      <c r="D1414" s="11">
        <v>30000000</v>
      </c>
      <c r="E1414" s="115" t="s">
        <v>20</v>
      </c>
      <c r="F1414" s="336">
        <f t="shared" si="39"/>
        <v>30000000</v>
      </c>
      <c r="G1414" s="101"/>
      <c r="H1414" s="101"/>
      <c r="I1414" s="271"/>
    </row>
    <row r="1415" spans="1:9" s="83" customFormat="1" ht="15.6" x14ac:dyDescent="0.3">
      <c r="A1415" s="94">
        <v>20</v>
      </c>
      <c r="B1415" s="369" t="s">
        <v>2775</v>
      </c>
      <c r="C1415" s="96" t="s">
        <v>2776</v>
      </c>
      <c r="D1415" s="11">
        <v>25000000</v>
      </c>
      <c r="E1415" s="115" t="s">
        <v>20</v>
      </c>
      <c r="F1415" s="336">
        <f t="shared" si="39"/>
        <v>25000000</v>
      </c>
      <c r="G1415" s="101"/>
      <c r="H1415" s="101"/>
      <c r="I1415" s="271"/>
    </row>
    <row r="1416" spans="1:9" s="83" customFormat="1" ht="31.2" x14ac:dyDescent="0.3">
      <c r="A1416" s="94">
        <v>21</v>
      </c>
      <c r="B1416" s="369" t="s">
        <v>2777</v>
      </c>
      <c r="C1416" s="96" t="s">
        <v>2778</v>
      </c>
      <c r="D1416" s="11">
        <v>25000000</v>
      </c>
      <c r="E1416" s="115" t="s">
        <v>20</v>
      </c>
      <c r="F1416" s="336">
        <f t="shared" si="39"/>
        <v>25000000</v>
      </c>
      <c r="G1416" s="101"/>
      <c r="H1416" s="101"/>
      <c r="I1416" s="271"/>
    </row>
    <row r="1417" spans="1:9" s="83" customFormat="1" ht="46.8" x14ac:dyDescent="0.3">
      <c r="A1417" s="94">
        <v>22</v>
      </c>
      <c r="B1417" s="369" t="s">
        <v>2779</v>
      </c>
      <c r="C1417" s="96" t="s">
        <v>2780</v>
      </c>
      <c r="D1417" s="11">
        <v>10000000</v>
      </c>
      <c r="E1417" s="115" t="s">
        <v>20</v>
      </c>
      <c r="F1417" s="336">
        <f t="shared" si="39"/>
        <v>10000000</v>
      </c>
      <c r="G1417" s="101"/>
      <c r="H1417" s="101"/>
      <c r="I1417" s="271"/>
    </row>
    <row r="1418" spans="1:9" s="83" customFormat="1" ht="31.2" x14ac:dyDescent="0.3">
      <c r="A1418" s="94">
        <v>23</v>
      </c>
      <c r="B1418" s="369" t="s">
        <v>2781</v>
      </c>
      <c r="C1418" s="96" t="s">
        <v>2782</v>
      </c>
      <c r="D1418" s="11">
        <v>1140000</v>
      </c>
      <c r="E1418" s="115" t="s">
        <v>20</v>
      </c>
      <c r="F1418" s="336">
        <f t="shared" si="39"/>
        <v>1140000</v>
      </c>
      <c r="G1418" s="101"/>
      <c r="H1418" s="101"/>
      <c r="I1418" s="271"/>
    </row>
    <row r="1419" spans="1:9" s="83" customFormat="1" ht="15.6" x14ac:dyDescent="0.3">
      <c r="A1419" s="94">
        <v>24</v>
      </c>
      <c r="B1419" s="369" t="s">
        <v>2783</v>
      </c>
      <c r="C1419" s="96" t="s">
        <v>2784</v>
      </c>
      <c r="D1419" s="11">
        <v>5000000</v>
      </c>
      <c r="E1419" s="115" t="s">
        <v>20</v>
      </c>
      <c r="F1419" s="336">
        <f t="shared" si="39"/>
        <v>5000000</v>
      </c>
      <c r="G1419" s="101"/>
      <c r="H1419" s="101"/>
      <c r="I1419" s="271"/>
    </row>
    <row r="1420" spans="1:9" s="83" customFormat="1" ht="15.6" x14ac:dyDescent="0.3">
      <c r="A1420" s="94">
        <v>25</v>
      </c>
      <c r="B1420" s="369" t="s">
        <v>2785</v>
      </c>
      <c r="C1420" s="96" t="s">
        <v>2786</v>
      </c>
      <c r="D1420" s="11">
        <v>8000000</v>
      </c>
      <c r="E1420" s="115" t="s">
        <v>20</v>
      </c>
      <c r="F1420" s="336">
        <v>2000000</v>
      </c>
      <c r="G1420" s="101"/>
      <c r="H1420" s="101"/>
      <c r="I1420" s="271"/>
    </row>
    <row r="1421" spans="1:9" s="83" customFormat="1" ht="15.6" x14ac:dyDescent="0.3">
      <c r="A1421" s="94">
        <v>26</v>
      </c>
      <c r="B1421" s="369" t="s">
        <v>2787</v>
      </c>
      <c r="C1421" s="96" t="s">
        <v>2788</v>
      </c>
      <c r="D1421" s="11">
        <v>35000000</v>
      </c>
      <c r="E1421" s="115" t="s">
        <v>20</v>
      </c>
      <c r="F1421" s="336">
        <v>5000000</v>
      </c>
      <c r="G1421" s="101"/>
      <c r="H1421" s="101"/>
      <c r="I1421" s="271"/>
    </row>
    <row r="1422" spans="1:9" s="83" customFormat="1" ht="15" customHeight="1" x14ac:dyDescent="0.3">
      <c r="A1422" s="607" t="s">
        <v>2789</v>
      </c>
      <c r="B1422" s="607"/>
      <c r="C1422" s="607"/>
      <c r="D1422" s="102">
        <v>2171140000</v>
      </c>
      <c r="E1422" s="103">
        <v>20829016.609999999</v>
      </c>
      <c r="F1422" s="338">
        <f>SUM(F1396:F1421)</f>
        <v>1600000000</v>
      </c>
      <c r="G1422" s="261"/>
      <c r="H1422" s="261"/>
      <c r="I1422" s="171"/>
    </row>
    <row r="1423" spans="1:9" s="83" customFormat="1" ht="15.6" x14ac:dyDescent="0.3">
      <c r="A1423" s="281">
        <v>2</v>
      </c>
      <c r="B1423" s="364" t="s">
        <v>584</v>
      </c>
      <c r="C1423" s="153"/>
      <c r="F1423" s="328"/>
      <c r="G1423" s="255"/>
      <c r="H1423" s="255"/>
      <c r="I1423" s="85"/>
    </row>
    <row r="1424" spans="1:9" s="83" customFormat="1" ht="31.2" x14ac:dyDescent="0.3">
      <c r="A1424" s="117">
        <v>1</v>
      </c>
      <c r="B1424" s="375" t="s">
        <v>628</v>
      </c>
      <c r="C1424" s="119" t="s">
        <v>586</v>
      </c>
      <c r="D1424" s="120">
        <v>1000000</v>
      </c>
      <c r="E1424" s="88" t="s">
        <v>20</v>
      </c>
      <c r="F1424" s="329">
        <f>D1424</f>
        <v>1000000</v>
      </c>
      <c r="G1424" s="206"/>
      <c r="H1424" s="206"/>
      <c r="I1424" s="85"/>
    </row>
    <row r="1425" spans="1:9" s="83" customFormat="1" ht="15.6" x14ac:dyDescent="0.3">
      <c r="A1425" s="117">
        <v>2</v>
      </c>
      <c r="B1425" s="370" t="s">
        <v>609</v>
      </c>
      <c r="C1425" s="119" t="s">
        <v>587</v>
      </c>
      <c r="D1425" s="120">
        <v>2000000</v>
      </c>
      <c r="E1425" s="88" t="s">
        <v>20</v>
      </c>
      <c r="F1425" s="329">
        <f>D1425</f>
        <v>2000000</v>
      </c>
      <c r="G1425" s="206"/>
      <c r="H1425" s="206"/>
      <c r="I1425" s="85"/>
    </row>
    <row r="1426" spans="1:9" s="83" customFormat="1" ht="31.2" x14ac:dyDescent="0.3">
      <c r="A1426" s="117">
        <v>3</v>
      </c>
      <c r="B1426" s="370" t="s">
        <v>610</v>
      </c>
      <c r="C1426" s="119" t="s">
        <v>588</v>
      </c>
      <c r="D1426" s="120">
        <v>1500000</v>
      </c>
      <c r="E1426" s="88" t="s">
        <v>20</v>
      </c>
      <c r="F1426" s="329">
        <v>0</v>
      </c>
      <c r="G1426" s="206"/>
      <c r="H1426" s="206"/>
      <c r="I1426" s="85"/>
    </row>
    <row r="1427" spans="1:9" s="83" customFormat="1" ht="15.6" x14ac:dyDescent="0.3">
      <c r="A1427" s="117">
        <v>4</v>
      </c>
      <c r="B1427" s="370" t="s">
        <v>611</v>
      </c>
      <c r="C1427" s="119" t="s">
        <v>589</v>
      </c>
      <c r="D1427" s="120">
        <v>1000000</v>
      </c>
      <c r="E1427" s="123">
        <v>907500</v>
      </c>
      <c r="F1427" s="329">
        <f t="shared" ref="F1427:F1441" si="40">D1427</f>
        <v>1000000</v>
      </c>
      <c r="G1427" s="206"/>
      <c r="H1427" s="206"/>
      <c r="I1427" s="85"/>
    </row>
    <row r="1428" spans="1:9" s="83" customFormat="1" ht="31.2" x14ac:dyDescent="0.3">
      <c r="A1428" s="117">
        <v>5</v>
      </c>
      <c r="B1428" s="370" t="s">
        <v>612</v>
      </c>
      <c r="C1428" s="119" t="s">
        <v>590</v>
      </c>
      <c r="D1428" s="120">
        <v>304000</v>
      </c>
      <c r="E1428" s="88" t="s">
        <v>20</v>
      </c>
      <c r="F1428" s="329">
        <f t="shared" si="40"/>
        <v>304000</v>
      </c>
      <c r="G1428" s="206"/>
      <c r="H1428" s="206"/>
      <c r="I1428" s="85"/>
    </row>
    <row r="1429" spans="1:9" s="83" customFormat="1" ht="31.2" x14ac:dyDescent="0.3">
      <c r="A1429" s="117">
        <v>6</v>
      </c>
      <c r="B1429" s="370" t="s">
        <v>613</v>
      </c>
      <c r="C1429" s="119" t="s">
        <v>591</v>
      </c>
      <c r="D1429" s="120">
        <v>450000</v>
      </c>
      <c r="E1429" s="88" t="s">
        <v>20</v>
      </c>
      <c r="F1429" s="329">
        <f t="shared" si="40"/>
        <v>450000</v>
      </c>
      <c r="G1429" s="206"/>
      <c r="H1429" s="206"/>
      <c r="I1429" s="85"/>
    </row>
    <row r="1430" spans="1:9" s="83" customFormat="1" ht="15.6" x14ac:dyDescent="0.3">
      <c r="A1430" s="117">
        <v>7</v>
      </c>
      <c r="B1430" s="370" t="s">
        <v>614</v>
      </c>
      <c r="C1430" s="119" t="s">
        <v>592</v>
      </c>
      <c r="D1430" s="120">
        <v>500000</v>
      </c>
      <c r="E1430" s="88" t="s">
        <v>20</v>
      </c>
      <c r="F1430" s="329">
        <f t="shared" si="40"/>
        <v>500000</v>
      </c>
      <c r="G1430" s="206"/>
      <c r="H1430" s="206"/>
      <c r="I1430" s="85"/>
    </row>
    <row r="1431" spans="1:9" s="83" customFormat="1" ht="31.2" x14ac:dyDescent="0.3">
      <c r="A1431" s="117">
        <v>8</v>
      </c>
      <c r="B1431" s="370" t="s">
        <v>615</v>
      </c>
      <c r="C1431" s="119" t="s">
        <v>593</v>
      </c>
      <c r="D1431" s="120">
        <v>480000</v>
      </c>
      <c r="E1431" s="123">
        <v>396000</v>
      </c>
      <c r="F1431" s="329">
        <f t="shared" si="40"/>
        <v>480000</v>
      </c>
      <c r="G1431" s="206"/>
      <c r="H1431" s="206"/>
      <c r="I1431" s="85"/>
    </row>
    <row r="1432" spans="1:9" s="83" customFormat="1" ht="31.2" x14ac:dyDescent="0.3">
      <c r="A1432" s="117">
        <v>9</v>
      </c>
      <c r="B1432" s="370" t="s">
        <v>616</v>
      </c>
      <c r="C1432" s="119" t="s">
        <v>594</v>
      </c>
      <c r="D1432" s="122">
        <v>700</v>
      </c>
      <c r="E1432" s="88" t="s">
        <v>20</v>
      </c>
      <c r="F1432" s="329">
        <f t="shared" si="40"/>
        <v>700</v>
      </c>
      <c r="G1432" s="206"/>
      <c r="H1432" s="206"/>
      <c r="I1432" s="85"/>
    </row>
    <row r="1433" spans="1:9" s="83" customFormat="1" ht="31.2" x14ac:dyDescent="0.3">
      <c r="A1433" s="117">
        <v>10</v>
      </c>
      <c r="B1433" s="370" t="s">
        <v>617</v>
      </c>
      <c r="C1433" s="119" t="s">
        <v>595</v>
      </c>
      <c r="D1433" s="120">
        <v>480000</v>
      </c>
      <c r="E1433" s="123">
        <v>396000</v>
      </c>
      <c r="F1433" s="329">
        <f t="shared" si="40"/>
        <v>480000</v>
      </c>
      <c r="G1433" s="206"/>
      <c r="H1433" s="206"/>
      <c r="I1433" s="85"/>
    </row>
    <row r="1434" spans="1:9" s="83" customFormat="1" ht="31.2" x14ac:dyDescent="0.3">
      <c r="A1434" s="117">
        <v>11</v>
      </c>
      <c r="B1434" s="370" t="s">
        <v>618</v>
      </c>
      <c r="C1434" s="119" t="s">
        <v>596</v>
      </c>
      <c r="D1434" s="120">
        <v>350000</v>
      </c>
      <c r="E1434" s="88" t="s">
        <v>20</v>
      </c>
      <c r="F1434" s="329">
        <f t="shared" si="40"/>
        <v>350000</v>
      </c>
      <c r="G1434" s="206"/>
      <c r="H1434" s="206"/>
      <c r="I1434" s="85"/>
    </row>
    <row r="1435" spans="1:9" s="83" customFormat="1" ht="18" customHeight="1" x14ac:dyDescent="0.3">
      <c r="A1435" s="117">
        <v>12</v>
      </c>
      <c r="B1435" s="370" t="s">
        <v>619</v>
      </c>
      <c r="C1435" s="119" t="s">
        <v>597</v>
      </c>
      <c r="D1435" s="122">
        <v>0</v>
      </c>
      <c r="E1435" s="88" t="s">
        <v>20</v>
      </c>
      <c r="F1435" s="329">
        <f t="shared" si="40"/>
        <v>0</v>
      </c>
      <c r="G1435" s="206"/>
      <c r="H1435" s="206"/>
      <c r="I1435" s="85"/>
    </row>
    <row r="1436" spans="1:9" s="83" customFormat="1" ht="31.2" x14ac:dyDescent="0.3">
      <c r="A1436" s="117">
        <v>13</v>
      </c>
      <c r="B1436" s="370" t="s">
        <v>620</v>
      </c>
      <c r="C1436" s="119" t="s">
        <v>598</v>
      </c>
      <c r="D1436" s="120">
        <v>750000</v>
      </c>
      <c r="E1436" s="88" t="s">
        <v>20</v>
      </c>
      <c r="F1436" s="329">
        <f t="shared" si="40"/>
        <v>750000</v>
      </c>
      <c r="G1436" s="206"/>
      <c r="H1436" s="206"/>
      <c r="I1436" s="85"/>
    </row>
    <row r="1437" spans="1:9" s="83" customFormat="1" ht="15.6" x14ac:dyDescent="0.3">
      <c r="A1437" s="117">
        <v>14</v>
      </c>
      <c r="B1437" s="370" t="s">
        <v>621</v>
      </c>
      <c r="C1437" s="119" t="s">
        <v>599</v>
      </c>
      <c r="D1437" s="120">
        <v>600000</v>
      </c>
      <c r="E1437" s="88" t="s">
        <v>20</v>
      </c>
      <c r="F1437" s="329">
        <f t="shared" si="40"/>
        <v>600000</v>
      </c>
      <c r="G1437" s="206"/>
      <c r="H1437" s="206"/>
      <c r="I1437" s="85"/>
    </row>
    <row r="1438" spans="1:9" s="83" customFormat="1" ht="31.2" x14ac:dyDescent="0.3">
      <c r="A1438" s="117">
        <v>15</v>
      </c>
      <c r="B1438" s="370" t="s">
        <v>622</v>
      </c>
      <c r="C1438" s="119" t="s">
        <v>600</v>
      </c>
      <c r="D1438" s="120">
        <v>2050000</v>
      </c>
      <c r="E1438" s="88" t="s">
        <v>20</v>
      </c>
      <c r="F1438" s="329">
        <f t="shared" si="40"/>
        <v>2050000</v>
      </c>
      <c r="G1438" s="206"/>
      <c r="H1438" s="206"/>
      <c r="I1438" s="85"/>
    </row>
    <row r="1439" spans="1:9" s="83" customFormat="1" ht="15.6" x14ac:dyDescent="0.3">
      <c r="A1439" s="117">
        <v>16</v>
      </c>
      <c r="B1439" s="370" t="s">
        <v>623</v>
      </c>
      <c r="C1439" s="119" t="s">
        <v>601</v>
      </c>
      <c r="D1439" s="120">
        <v>585000</v>
      </c>
      <c r="E1439" s="88" t="s">
        <v>20</v>
      </c>
      <c r="F1439" s="329">
        <f t="shared" si="40"/>
        <v>585000</v>
      </c>
      <c r="G1439" s="206"/>
      <c r="H1439" s="206"/>
      <c r="I1439" s="85"/>
    </row>
    <row r="1440" spans="1:9" s="83" customFormat="1" ht="15.6" x14ac:dyDescent="0.3">
      <c r="A1440" s="117">
        <v>17</v>
      </c>
      <c r="B1440" s="370" t="s">
        <v>624</v>
      </c>
      <c r="C1440" s="119" t="s">
        <v>602</v>
      </c>
      <c r="D1440" s="120">
        <v>630000</v>
      </c>
      <c r="E1440" s="123">
        <v>522500</v>
      </c>
      <c r="F1440" s="329">
        <f t="shared" si="40"/>
        <v>630000</v>
      </c>
      <c r="G1440" s="206"/>
      <c r="H1440" s="206"/>
      <c r="I1440" s="85"/>
    </row>
    <row r="1441" spans="1:9" s="83" customFormat="1" ht="15.6" x14ac:dyDescent="0.3">
      <c r="A1441" s="117">
        <v>18</v>
      </c>
      <c r="B1441" s="370" t="s">
        <v>625</v>
      </c>
      <c r="C1441" s="119" t="s">
        <v>603</v>
      </c>
      <c r="D1441" s="120">
        <v>800000</v>
      </c>
      <c r="E1441" s="88" t="s">
        <v>20</v>
      </c>
      <c r="F1441" s="329">
        <f t="shared" si="40"/>
        <v>800000</v>
      </c>
      <c r="G1441" s="206"/>
      <c r="H1441" s="206"/>
      <c r="I1441" s="85"/>
    </row>
    <row r="1442" spans="1:9" s="83" customFormat="1" ht="15.6" x14ac:dyDescent="0.3">
      <c r="A1442" s="117">
        <v>19</v>
      </c>
      <c r="B1442" s="370" t="s">
        <v>626</v>
      </c>
      <c r="C1442" s="119" t="s">
        <v>604</v>
      </c>
      <c r="D1442" s="120">
        <v>1000000</v>
      </c>
      <c r="E1442" s="88" t="s">
        <v>20</v>
      </c>
      <c r="F1442" s="329">
        <v>0</v>
      </c>
      <c r="G1442" s="206"/>
      <c r="H1442" s="206"/>
      <c r="I1442" s="85"/>
    </row>
    <row r="1443" spans="1:9" s="83" customFormat="1" ht="15.6" x14ac:dyDescent="0.3">
      <c r="A1443" s="117">
        <v>20</v>
      </c>
      <c r="B1443" s="370" t="s">
        <v>627</v>
      </c>
      <c r="C1443" s="119" t="s">
        <v>605</v>
      </c>
      <c r="D1443" s="120">
        <v>4000000</v>
      </c>
      <c r="E1443" s="88" t="s">
        <v>20</v>
      </c>
      <c r="F1443" s="329">
        <v>0</v>
      </c>
      <c r="G1443" s="206"/>
      <c r="H1443" s="206"/>
      <c r="I1443" s="85"/>
    </row>
    <row r="1444" spans="1:9" s="83" customFormat="1" ht="62.4" x14ac:dyDescent="0.3">
      <c r="A1444" s="117">
        <v>21</v>
      </c>
      <c r="B1444" s="370" t="s">
        <v>632</v>
      </c>
      <c r="C1444" s="119" t="s">
        <v>606</v>
      </c>
      <c r="D1444" s="120">
        <v>1000000</v>
      </c>
      <c r="E1444" s="88" t="s">
        <v>20</v>
      </c>
      <c r="F1444" s="329">
        <v>0</v>
      </c>
      <c r="G1444" s="206"/>
      <c r="H1444" s="206"/>
      <c r="I1444" s="85"/>
    </row>
    <row r="1445" spans="1:9" s="83" customFormat="1" ht="15.6" x14ac:dyDescent="0.3">
      <c r="A1445" s="117">
        <v>22</v>
      </c>
      <c r="B1445" s="370" t="s">
        <v>633</v>
      </c>
      <c r="C1445" s="119" t="s">
        <v>607</v>
      </c>
      <c r="D1445" s="120">
        <v>320300</v>
      </c>
      <c r="E1445" s="88" t="s">
        <v>20</v>
      </c>
      <c r="F1445" s="329">
        <f>D1445</f>
        <v>320300</v>
      </c>
      <c r="G1445" s="206"/>
      <c r="H1445" s="206"/>
      <c r="I1445" s="85"/>
    </row>
    <row r="1446" spans="1:9" s="83" customFormat="1" ht="15.6" x14ac:dyDescent="0.3">
      <c r="A1446" s="117">
        <v>23</v>
      </c>
      <c r="B1446" s="370" t="s">
        <v>634</v>
      </c>
      <c r="C1446" s="119" t="s">
        <v>608</v>
      </c>
      <c r="D1446" s="120">
        <v>200000</v>
      </c>
      <c r="E1446" s="88" t="s">
        <v>20</v>
      </c>
      <c r="F1446" s="329">
        <f>D1446</f>
        <v>200000</v>
      </c>
      <c r="G1446" s="206"/>
      <c r="H1446" s="206"/>
      <c r="I1446" s="85"/>
    </row>
    <row r="1447" spans="1:9" s="83" customFormat="1" ht="15" customHeight="1" x14ac:dyDescent="0.3">
      <c r="A1447" s="607" t="s">
        <v>585</v>
      </c>
      <c r="B1447" s="607"/>
      <c r="C1447" s="607"/>
      <c r="D1447" s="102">
        <v>20000000</v>
      </c>
      <c r="E1447" s="103">
        <v>2222000</v>
      </c>
      <c r="F1447" s="330">
        <f>SUM(F1424:F1446)</f>
        <v>12500000</v>
      </c>
      <c r="G1447" s="148"/>
      <c r="H1447" s="148"/>
      <c r="I1447" s="85"/>
    </row>
    <row r="1448" spans="1:9" s="83" customFormat="1" ht="15" customHeight="1" x14ac:dyDescent="0.3">
      <c r="A1448" s="607" t="s">
        <v>3439</v>
      </c>
      <c r="B1448" s="607"/>
      <c r="C1448" s="607"/>
      <c r="D1448" s="98">
        <f>D1447+D1422</f>
        <v>2191140000</v>
      </c>
      <c r="E1448" s="98">
        <f>E1447+E1422</f>
        <v>23051016.609999999</v>
      </c>
      <c r="F1448" s="330">
        <f>F1447+F1422</f>
        <v>1612500000</v>
      </c>
      <c r="G1448" s="148"/>
      <c r="H1448" s="148"/>
      <c r="I1448" s="171"/>
    </row>
    <row r="1449" spans="1:9" s="83" customFormat="1" ht="15.6" x14ac:dyDescent="0.3">
      <c r="A1449" s="606" t="s">
        <v>3441</v>
      </c>
      <c r="B1449" s="606"/>
      <c r="C1449" s="606"/>
      <c r="D1449" s="102">
        <f>D1448+D1393+D1202+D1069+D1001+D998+D935+D732+D652+D570+D389+D266+D179</f>
        <v>80470043323.580002</v>
      </c>
      <c r="E1449" s="102">
        <f>E1448+E1393+E1202+E1069+E1001+E998+E935+E732+E652+E570+E389+E266+E179</f>
        <v>7013846407.75</v>
      </c>
      <c r="F1449" s="352">
        <f>F1448+F1393+F1202+F1069+F1001+F998+F935+F732+F652+F570+F389+F266+F179</f>
        <v>69873476964</v>
      </c>
      <c r="G1449" s="103"/>
      <c r="H1449" s="103"/>
      <c r="I1449" s="85"/>
    </row>
    <row r="1450" spans="1:9" s="83" customFormat="1" ht="0.6" customHeight="1" x14ac:dyDescent="0.3">
      <c r="A1450" s="606"/>
      <c r="B1450" s="606"/>
      <c r="C1450" s="606"/>
      <c r="D1450" s="181">
        <f>'capital by sector'!D391+'capital by sector'!D550+'capital by sector'!D383+'capital by sector'!D140+'capital by sector'!D699+'capital by sector'!D663+'capital by sector'!D372+'capital by sector'!D887+'capital by sector'!D136+'capital by sector'!D630+'capital by sector'!D1375+'capital by sector'!D376+'capital by sector'!D1085+'capital by sector'!D245+'capital by sector'!D1363+'capital by sector'!D710+'capital by sector'!D851+'capital by sector'!D841+'capital by sector'!D732+'capital by sector'!D1352+'capital by sector'!D131+'capital by sector'!D1182+'capital by sector'!D581+'capital by sector'!D864+'capital by sector'!D1169+'capital by sector'!D1162+'capital by sector'!D949+'capital by sector'!D1341+'capital by sector'!D1175+'capital by sector'!D1013+'capital by sector'!D524+'capital by sector'!D1334+'capital by sector'!D689+'capital by sector'!D675+'capital by sector'!D912+'capital by sector'!D1330+'capital by sector'!D938+'capital by sector'!D183+'capital by sector'!D1309+'capital by sector'!D834+'capital by sector'!D1037+'capital by sector'!D599+'capital by sector'!D458+'capital by sector'!D1138+'capital by sector'!D987+'capital by sector'!D300+'capital by sector'!D1111+'capital by sector'!D229+'capital by sector'!D203+'capital by sector'!D39+'capital by sector'!D263+'capital by sector'!D1302+'capital by sector'!D1297+'capital by sector'!D1294+'capital by sector'!D1483+'capital by sector'!D464+'capital by sector'!D1230+'capital by sector'!D1242+'capital by sector'!D533+'capital by sector'!D727+'capital by sector'!D837+'capital by sector'!D1235+'capital by sector'!D1250+'capital by sector'!D1208+'capital by sector'!D1078+'capital by sector'!D510+'capital by sector'!D270+'capital by sector'!D121+'capital by sector'!D1283+'capital by sector'!D1267+'capital by sector'!D1261+'capital by sector'!D1202+'capital by sector'!D537+'capital by sector'!D362+'capital by sector'!D99+'capital by sector'!D87+'capital by sector'!D78+'capital by sector'!D743+'capital by sector'!D380</f>
        <v>44190373465.860001</v>
      </c>
      <c r="E1450" s="181"/>
      <c r="F1450" s="353">
        <f>'capital by sector'!F391+'capital by sector'!F550+'capital by sector'!F383+'capital by sector'!F140+'capital by sector'!F699+'capital by sector'!F663+'capital by sector'!F372+'capital by sector'!F887+'capital by sector'!F136+'capital by sector'!F630+'capital by sector'!F1375+'capital by sector'!F376+'capital by sector'!F1085+'capital by sector'!F245+'capital by sector'!F1363+'capital by sector'!F710+'capital by sector'!F851+'capital by sector'!F841+'capital by sector'!F732+'capital by sector'!F1352+'capital by sector'!F131+'capital by sector'!F1182+'capital by sector'!F581+'capital by sector'!F864+'capital by sector'!F1169+'capital by sector'!F1162+'capital by sector'!F949+'capital by sector'!F1341+'capital by sector'!F1175+'capital by sector'!F1013+'capital by sector'!F524+'capital by sector'!F1334+'capital by sector'!F689+'capital by sector'!F675+'capital by sector'!F912+'capital by sector'!F1330+'capital by sector'!F938+'capital by sector'!F183+'capital by sector'!F1309+'capital by sector'!F834+'capital by sector'!F1037+'capital by sector'!F599+'capital by sector'!F458+'capital by sector'!F1138+'capital by sector'!F987+'capital by sector'!F300+'capital by sector'!F1111+'capital by sector'!F229+'capital by sector'!F203+'capital by sector'!F39+'capital by sector'!F263+'capital by sector'!F1302+'capital by sector'!F1297+'capital by sector'!F1294+'capital by sector'!F1483+'capital by sector'!F464+'capital by sector'!F1230+'capital by sector'!F1242+'capital by sector'!F533+'capital by sector'!F727+'capital by sector'!F837+'capital by sector'!F1235+'capital by sector'!F1250+'capital by sector'!F1208+'capital by sector'!F1078+'capital by sector'!F510+'capital by sector'!F270+'capital by sector'!F121+'capital by sector'!F1283+'capital by sector'!F1267+'capital by sector'!F1261+'capital by sector'!F1202+'capital by sector'!F537+'capital by sector'!F362+'capital by sector'!F99+'capital by sector'!F87+'capital by sector'!F78+'capital by sector'!F743+'capital by sector'!F380</f>
        <v>13843687365.719999</v>
      </c>
      <c r="G1450" s="277"/>
      <c r="H1450" s="277"/>
    </row>
    <row r="1451" spans="1:9" s="83" customFormat="1" ht="15.6" x14ac:dyDescent="0.3">
      <c r="B1451" s="376"/>
      <c r="C1451" s="153"/>
      <c r="D1451" s="183" t="s">
        <v>2917</v>
      </c>
      <c r="E1451" s="236">
        <f>D1449-F1449</f>
        <v>10596566359.580002</v>
      </c>
      <c r="F1451" s="354"/>
      <c r="G1451" s="184"/>
      <c r="H1451" s="184"/>
    </row>
  </sheetData>
  <mergeCells count="142">
    <mergeCell ref="A1447:C1447"/>
    <mergeCell ref="A1448:C1448"/>
    <mergeCell ref="A1449:C1449"/>
    <mergeCell ref="A1450:C1450"/>
    <mergeCell ref="A1369:C1369"/>
    <mergeCell ref="A1389:C1389"/>
    <mergeCell ref="A1392:C1392"/>
    <mergeCell ref="A1393:C1393"/>
    <mergeCell ref="A1394:F1394"/>
    <mergeCell ref="A1422:C1422"/>
    <mergeCell ref="A1321:C1321"/>
    <mergeCell ref="A1332:C1332"/>
    <mergeCell ref="A1343:C1343"/>
    <mergeCell ref="A1355:C1355"/>
    <mergeCell ref="A1361:C1361"/>
    <mergeCell ref="A1366:C1366"/>
    <mergeCell ref="A1274:C1274"/>
    <mergeCell ref="A1277:C1277"/>
    <mergeCell ref="A1282:C1282"/>
    <mergeCell ref="A1289:C1289"/>
    <mergeCell ref="A1310:C1310"/>
    <mergeCell ref="A1314:C1314"/>
    <mergeCell ref="A1222:C1222"/>
    <mergeCell ref="A1230:C1230"/>
    <mergeCell ref="A1236:C1236"/>
    <mergeCell ref="A1241:C1241"/>
    <mergeCell ref="A1247:C1247"/>
    <mergeCell ref="A1263:C1263"/>
    <mergeCell ref="A1188:C1188"/>
    <mergeCell ref="A1201:C1201"/>
    <mergeCell ref="A1202:C1202"/>
    <mergeCell ref="A1203:F1203"/>
    <mergeCell ref="A1210:C1210"/>
    <mergeCell ref="A1215:C1215"/>
    <mergeCell ref="A1118:C1118"/>
    <mergeCell ref="A1142:C1142"/>
    <mergeCell ref="A1149:C1149"/>
    <mergeCell ref="A1155:C1155"/>
    <mergeCell ref="A1162:C1162"/>
    <mergeCell ref="A1166:C1166"/>
    <mergeCell ref="A1052:C1052"/>
    <mergeCell ref="A1061:C1061"/>
    <mergeCell ref="A1068:C1068"/>
    <mergeCell ref="A1069:C1069"/>
    <mergeCell ref="A1070:F1070"/>
    <mergeCell ref="A1093:C1093"/>
    <mergeCell ref="A998:C998"/>
    <mergeCell ref="A999:F999"/>
    <mergeCell ref="A1001:C1001"/>
    <mergeCell ref="A1002:F1002"/>
    <mergeCell ref="A1021:C1021"/>
    <mergeCell ref="A1036:C1036"/>
    <mergeCell ref="A934:C934"/>
    <mergeCell ref="A935:C935"/>
    <mergeCell ref="A936:F936"/>
    <mergeCell ref="A971:C971"/>
    <mergeCell ref="A993:C993"/>
    <mergeCell ref="A997:C997"/>
    <mergeCell ref="A838:C838"/>
    <mergeCell ref="A851:C851"/>
    <mergeCell ref="A873:C873"/>
    <mergeCell ref="A897:C897"/>
    <mergeCell ref="A923:C923"/>
    <mergeCell ref="A926:C926"/>
    <mergeCell ref="A768:C768"/>
    <mergeCell ref="A796:C796"/>
    <mergeCell ref="A807:C807"/>
    <mergeCell ref="A821:C821"/>
    <mergeCell ref="A824:C824"/>
    <mergeCell ref="A828:C828"/>
    <mergeCell ref="A715:C715"/>
    <mergeCell ref="A720:C720"/>
    <mergeCell ref="B721:C721"/>
    <mergeCell ref="A731:C731"/>
    <mergeCell ref="A732:C732"/>
    <mergeCell ref="A733:F733"/>
    <mergeCell ref="A652:C652"/>
    <mergeCell ref="A653:F653"/>
    <mergeCell ref="A663:C663"/>
    <mergeCell ref="A677:C677"/>
    <mergeCell ref="A687:C687"/>
    <mergeCell ref="A698:C698"/>
    <mergeCell ref="A571:F571"/>
    <mergeCell ref="A587:C587"/>
    <mergeCell ref="A618:C618"/>
    <mergeCell ref="A637:C637"/>
    <mergeCell ref="A640:C640"/>
    <mergeCell ref="A651:C651"/>
    <mergeCell ref="A513:C513"/>
    <mergeCell ref="A522:C522"/>
    <mergeCell ref="A539:C539"/>
    <mergeCell ref="A546:C546"/>
    <mergeCell ref="A569:C569"/>
    <mergeCell ref="A570:C570"/>
    <mergeCell ref="A389:C389"/>
    <mergeCell ref="A390:F390"/>
    <mergeCell ref="A450:C450"/>
    <mergeCell ref="A455:C455"/>
    <mergeCell ref="A479:C479"/>
    <mergeCell ref="A499:C499"/>
    <mergeCell ref="A369:C369"/>
    <mergeCell ref="B370:C370"/>
    <mergeCell ref="A373:C373"/>
    <mergeCell ref="A376:C376"/>
    <mergeCell ref="A384:C384"/>
    <mergeCell ref="A388:C388"/>
    <mergeCell ref="A330:C330"/>
    <mergeCell ref="A333:C333"/>
    <mergeCell ref="A336:C336"/>
    <mergeCell ref="A339:C339"/>
    <mergeCell ref="A355:C355"/>
    <mergeCell ref="A365:C365"/>
    <mergeCell ref="A311:C311"/>
    <mergeCell ref="A314:C314"/>
    <mergeCell ref="A317:C317"/>
    <mergeCell ref="A320:C320"/>
    <mergeCell ref="A323:C323"/>
    <mergeCell ref="A327:C327"/>
    <mergeCell ref="A258:C258"/>
    <mergeCell ref="A265:C265"/>
    <mergeCell ref="A266:C266"/>
    <mergeCell ref="A267:F267"/>
    <mergeCell ref="A294:C294"/>
    <mergeCell ref="A305:C305"/>
    <mergeCell ref="A180:F180"/>
    <mergeCell ref="B181:F181"/>
    <mergeCell ref="A198:C198"/>
    <mergeCell ref="B199:F199"/>
    <mergeCell ref="A224:C224"/>
    <mergeCell ref="A240:C240"/>
    <mergeCell ref="A117:C117"/>
    <mergeCell ref="A126:C126"/>
    <mergeCell ref="A131:C131"/>
    <mergeCell ref="A135:C135"/>
    <mergeCell ref="A178:C178"/>
    <mergeCell ref="A179:C179"/>
    <mergeCell ref="A1:F1"/>
    <mergeCell ref="A3:F3"/>
    <mergeCell ref="A35:C35"/>
    <mergeCell ref="A74:C74"/>
    <mergeCell ref="A83:C83"/>
    <mergeCell ref="A95:C9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87"/>
  <sheetViews>
    <sheetView view="pageBreakPreview" zoomScale="90" zoomScaleNormal="100" zoomScaleSheetLayoutView="90" workbookViewId="0">
      <pane ySplit="2" topLeftCell="A296" activePane="bottomLeft" state="frozen"/>
      <selection pane="bottomLeft" activeCell="C305" sqref="C305"/>
    </sheetView>
  </sheetViews>
  <sheetFormatPr defaultRowHeight="14.4" x14ac:dyDescent="0.3"/>
  <cols>
    <col min="1" max="1" width="4.5546875" customWidth="1"/>
    <col min="2" max="2" width="15.6640625" style="10" customWidth="1"/>
    <col min="3" max="3" width="52.5546875" customWidth="1"/>
    <col min="4" max="4" width="19.77734375" bestFit="1" customWidth="1"/>
    <col min="5" max="5" width="18.33203125" style="4" bestFit="1" customWidth="1"/>
    <col min="6" max="6" width="19.44140625" style="8" bestFit="1" customWidth="1"/>
    <col min="7" max="7" width="22.109375" bestFit="1" customWidth="1"/>
    <col min="8" max="8" width="19.77734375" style="4" bestFit="1" customWidth="1"/>
    <col min="9" max="9" width="24.88671875" customWidth="1"/>
  </cols>
  <sheetData>
    <row r="1" spans="1:9" ht="15.6" x14ac:dyDescent="0.3">
      <c r="A1" s="628" t="s">
        <v>3414</v>
      </c>
      <c r="B1" s="628"/>
      <c r="C1" s="628"/>
      <c r="D1" s="628"/>
      <c r="E1" s="628"/>
      <c r="F1" s="628"/>
      <c r="G1" s="213"/>
    </row>
    <row r="2" spans="1:9" s="438" customFormat="1" ht="27" x14ac:dyDescent="0.3">
      <c r="A2" s="434" t="s">
        <v>4</v>
      </c>
      <c r="B2" s="356" t="s">
        <v>2</v>
      </c>
      <c r="C2" s="435" t="s">
        <v>3</v>
      </c>
      <c r="D2" s="435" t="s">
        <v>7</v>
      </c>
      <c r="E2" s="463" t="s">
        <v>3443</v>
      </c>
      <c r="F2" s="436" t="s">
        <v>3488</v>
      </c>
      <c r="G2" s="436" t="s">
        <v>3793</v>
      </c>
      <c r="H2" s="437" t="s">
        <v>3792</v>
      </c>
      <c r="I2" s="505" t="s">
        <v>1</v>
      </c>
    </row>
    <row r="3" spans="1:9" ht="15.6" x14ac:dyDescent="0.3">
      <c r="A3" s="716" t="s">
        <v>3413</v>
      </c>
      <c r="B3" s="716"/>
      <c r="C3" s="716"/>
      <c r="D3" s="716"/>
      <c r="E3" s="716"/>
      <c r="F3" s="717"/>
      <c r="G3" s="540"/>
      <c r="H3" s="541"/>
      <c r="I3" s="237"/>
    </row>
    <row r="4" spans="1:9" ht="15.6" x14ac:dyDescent="0.3">
      <c r="A4" s="179">
        <v>1</v>
      </c>
      <c r="B4" s="82" t="s">
        <v>710</v>
      </c>
      <c r="C4" s="149"/>
      <c r="D4" s="85"/>
      <c r="E4" s="84"/>
      <c r="F4" s="379"/>
      <c r="G4" s="255"/>
      <c r="H4" s="542"/>
      <c r="I4" s="237"/>
    </row>
    <row r="5" spans="1:9" ht="31.2" x14ac:dyDescent="0.3">
      <c r="A5" s="117">
        <v>1</v>
      </c>
      <c r="B5" s="251" t="s">
        <v>754</v>
      </c>
      <c r="C5" s="119" t="s">
        <v>716</v>
      </c>
      <c r="D5" s="120">
        <v>2000000</v>
      </c>
      <c r="E5" s="206" t="s">
        <v>20</v>
      </c>
      <c r="F5" s="266">
        <f>D5</f>
        <v>2000000</v>
      </c>
      <c r="G5" s="206"/>
      <c r="H5" s="542"/>
      <c r="I5" s="237"/>
    </row>
    <row r="6" spans="1:9" ht="15.6" x14ac:dyDescent="0.3">
      <c r="A6" s="117">
        <v>2</v>
      </c>
      <c r="B6" s="251" t="s">
        <v>755</v>
      </c>
      <c r="C6" s="119" t="s">
        <v>717</v>
      </c>
      <c r="D6" s="120">
        <v>1500000</v>
      </c>
      <c r="E6" s="206" t="s">
        <v>20</v>
      </c>
      <c r="F6" s="266">
        <f t="shared" ref="F6:F34" si="0">D6</f>
        <v>1500000</v>
      </c>
      <c r="G6" s="206"/>
      <c r="H6" s="542"/>
      <c r="I6" s="237"/>
    </row>
    <row r="7" spans="1:9" ht="15.6" x14ac:dyDescent="0.3">
      <c r="A7" s="117">
        <v>3</v>
      </c>
      <c r="B7" s="251" t="s">
        <v>756</v>
      </c>
      <c r="C7" s="119" t="s">
        <v>718</v>
      </c>
      <c r="D7" s="120">
        <v>1000000</v>
      </c>
      <c r="E7" s="206" t="s">
        <v>20</v>
      </c>
      <c r="F7" s="266">
        <f t="shared" si="0"/>
        <v>1000000</v>
      </c>
      <c r="G7" s="206"/>
      <c r="H7" s="542"/>
      <c r="I7" s="237"/>
    </row>
    <row r="8" spans="1:9" ht="46.8" x14ac:dyDescent="0.3">
      <c r="A8" s="117">
        <v>4</v>
      </c>
      <c r="B8" s="251" t="s">
        <v>757</v>
      </c>
      <c r="C8" s="119" t="s">
        <v>719</v>
      </c>
      <c r="D8" s="120">
        <v>2500000</v>
      </c>
      <c r="E8" s="206" t="s">
        <v>20</v>
      </c>
      <c r="F8" s="266">
        <f t="shared" si="0"/>
        <v>2500000</v>
      </c>
      <c r="G8" s="206"/>
      <c r="H8" s="542"/>
      <c r="I8" s="237"/>
    </row>
    <row r="9" spans="1:9" ht="15.6" x14ac:dyDescent="0.3">
      <c r="A9" s="117">
        <v>5</v>
      </c>
      <c r="B9" s="251" t="s">
        <v>758</v>
      </c>
      <c r="C9" s="119" t="s">
        <v>720</v>
      </c>
      <c r="D9" s="120">
        <v>500000</v>
      </c>
      <c r="E9" s="206" t="s">
        <v>20</v>
      </c>
      <c r="F9" s="266">
        <f t="shared" si="0"/>
        <v>500000</v>
      </c>
      <c r="G9" s="206"/>
      <c r="H9" s="542"/>
      <c r="I9" s="237"/>
    </row>
    <row r="10" spans="1:9" ht="31.2" x14ac:dyDescent="0.3">
      <c r="A10" s="117">
        <v>6</v>
      </c>
      <c r="B10" s="251" t="s">
        <v>759</v>
      </c>
      <c r="C10" s="119" t="s">
        <v>3794</v>
      </c>
      <c r="D10" s="115" t="s">
        <v>20</v>
      </c>
      <c r="E10" s="206" t="s">
        <v>20</v>
      </c>
      <c r="F10" s="266" t="str">
        <f t="shared" si="0"/>
        <v>-</v>
      </c>
      <c r="G10" s="206"/>
      <c r="H10" s="542"/>
      <c r="I10" s="237"/>
    </row>
    <row r="11" spans="1:9" ht="15.6" x14ac:dyDescent="0.3">
      <c r="A11" s="117">
        <v>7</v>
      </c>
      <c r="B11" s="251" t="s">
        <v>760</v>
      </c>
      <c r="C11" s="119" t="s">
        <v>722</v>
      </c>
      <c r="D11" s="115" t="s">
        <v>20</v>
      </c>
      <c r="E11" s="206" t="s">
        <v>20</v>
      </c>
      <c r="F11" s="266" t="str">
        <f t="shared" si="0"/>
        <v>-</v>
      </c>
      <c r="G11" s="206"/>
      <c r="H11" s="542"/>
      <c r="I11" s="237"/>
    </row>
    <row r="12" spans="1:9" ht="15.6" x14ac:dyDescent="0.3">
      <c r="A12" s="117">
        <v>8</v>
      </c>
      <c r="B12" s="251" t="s">
        <v>761</v>
      </c>
      <c r="C12" s="119" t="s">
        <v>723</v>
      </c>
      <c r="D12" s="115" t="s">
        <v>20</v>
      </c>
      <c r="E12" s="206" t="s">
        <v>20</v>
      </c>
      <c r="F12" s="266" t="str">
        <f t="shared" si="0"/>
        <v>-</v>
      </c>
      <c r="G12" s="206"/>
      <c r="H12" s="542"/>
      <c r="I12" s="237"/>
    </row>
    <row r="13" spans="1:9" ht="15.6" x14ac:dyDescent="0.3">
      <c r="A13" s="117">
        <v>9</v>
      </c>
      <c r="B13" s="251" t="s">
        <v>762</v>
      </c>
      <c r="C13" s="119" t="s">
        <v>723</v>
      </c>
      <c r="D13" s="115" t="s">
        <v>20</v>
      </c>
      <c r="E13" s="206" t="s">
        <v>20</v>
      </c>
      <c r="F13" s="266" t="str">
        <f t="shared" si="0"/>
        <v>-</v>
      </c>
      <c r="G13" s="206"/>
      <c r="H13" s="542"/>
      <c r="I13" s="237"/>
    </row>
    <row r="14" spans="1:9" ht="15.6" x14ac:dyDescent="0.3">
      <c r="A14" s="117">
        <v>10</v>
      </c>
      <c r="B14" s="251" t="s">
        <v>762</v>
      </c>
      <c r="C14" s="119" t="s">
        <v>724</v>
      </c>
      <c r="D14" s="115" t="s">
        <v>20</v>
      </c>
      <c r="E14" s="206" t="s">
        <v>20</v>
      </c>
      <c r="F14" s="266" t="str">
        <f t="shared" si="0"/>
        <v>-</v>
      </c>
      <c r="G14" s="206"/>
      <c r="H14" s="542"/>
      <c r="I14" s="237"/>
    </row>
    <row r="15" spans="1:9" ht="15.6" x14ac:dyDescent="0.3">
      <c r="A15" s="117">
        <v>11</v>
      </c>
      <c r="B15" s="251" t="s">
        <v>763</v>
      </c>
      <c r="C15" s="119" t="s">
        <v>725</v>
      </c>
      <c r="D15" s="115" t="s">
        <v>20</v>
      </c>
      <c r="E15" s="206" t="s">
        <v>20</v>
      </c>
      <c r="F15" s="266" t="str">
        <f t="shared" si="0"/>
        <v>-</v>
      </c>
      <c r="G15" s="206"/>
      <c r="H15" s="542"/>
      <c r="I15" s="237"/>
    </row>
    <row r="16" spans="1:9" ht="15.6" x14ac:dyDescent="0.3">
      <c r="A16" s="117">
        <v>12</v>
      </c>
      <c r="B16" s="251" t="s">
        <v>763</v>
      </c>
      <c r="C16" s="119" t="s">
        <v>722</v>
      </c>
      <c r="D16" s="115" t="s">
        <v>20</v>
      </c>
      <c r="E16" s="206" t="s">
        <v>20</v>
      </c>
      <c r="F16" s="266" t="str">
        <f t="shared" si="0"/>
        <v>-</v>
      </c>
      <c r="G16" s="206"/>
      <c r="H16" s="542"/>
      <c r="I16" s="237"/>
    </row>
    <row r="17" spans="1:9" ht="31.2" x14ac:dyDescent="0.3">
      <c r="A17" s="117">
        <v>13</v>
      </c>
      <c r="B17" s="251" t="s">
        <v>764</v>
      </c>
      <c r="C17" s="119" t="s">
        <v>726</v>
      </c>
      <c r="D17" s="120">
        <v>2500000</v>
      </c>
      <c r="E17" s="206" t="s">
        <v>20</v>
      </c>
      <c r="F17" s="266">
        <f t="shared" si="0"/>
        <v>2500000</v>
      </c>
      <c r="G17" s="206"/>
      <c r="H17" s="542">
        <f>F17</f>
        <v>2500000</v>
      </c>
      <c r="I17" s="237" t="s">
        <v>3842</v>
      </c>
    </row>
    <row r="18" spans="1:9" ht="31.2" x14ac:dyDescent="0.3">
      <c r="A18" s="117">
        <v>14</v>
      </c>
      <c r="B18" s="251" t="s">
        <v>765</v>
      </c>
      <c r="C18" s="119" t="s">
        <v>727</v>
      </c>
      <c r="D18" s="120">
        <v>1000000</v>
      </c>
      <c r="E18" s="206" t="s">
        <v>20</v>
      </c>
      <c r="F18" s="266">
        <f t="shared" si="0"/>
        <v>1000000</v>
      </c>
      <c r="G18" s="206"/>
      <c r="H18" s="542">
        <f>F18</f>
        <v>1000000</v>
      </c>
      <c r="I18" s="237" t="s">
        <v>3842</v>
      </c>
    </row>
    <row r="19" spans="1:9" ht="31.2" x14ac:dyDescent="0.3">
      <c r="A19" s="117">
        <v>15</v>
      </c>
      <c r="B19" s="251" t="s">
        <v>766</v>
      </c>
      <c r="C19" s="119" t="s">
        <v>728</v>
      </c>
      <c r="D19" s="120">
        <v>500000</v>
      </c>
      <c r="E19" s="206" t="s">
        <v>20</v>
      </c>
      <c r="F19" s="266">
        <f t="shared" si="0"/>
        <v>500000</v>
      </c>
      <c r="G19" s="206"/>
      <c r="H19" s="542"/>
      <c r="I19" s="237"/>
    </row>
    <row r="20" spans="1:9" ht="31.2" x14ac:dyDescent="0.3">
      <c r="A20" s="117">
        <v>16</v>
      </c>
      <c r="B20" s="251" t="s">
        <v>767</v>
      </c>
      <c r="C20" s="119" t="s">
        <v>729</v>
      </c>
      <c r="D20" s="120">
        <v>800000</v>
      </c>
      <c r="E20" s="206" t="s">
        <v>20</v>
      </c>
      <c r="F20" s="266">
        <f t="shared" si="0"/>
        <v>800000</v>
      </c>
      <c r="G20" s="206"/>
      <c r="H20" s="542"/>
      <c r="I20" s="237"/>
    </row>
    <row r="21" spans="1:9" ht="31.2" x14ac:dyDescent="0.3">
      <c r="A21" s="117">
        <v>17</v>
      </c>
      <c r="B21" s="251" t="s">
        <v>768</v>
      </c>
      <c r="C21" s="119" t="s">
        <v>730</v>
      </c>
      <c r="D21" s="115" t="s">
        <v>20</v>
      </c>
      <c r="E21" s="206" t="s">
        <v>20</v>
      </c>
      <c r="F21" s="266" t="str">
        <f t="shared" si="0"/>
        <v>-</v>
      </c>
      <c r="G21" s="206"/>
      <c r="H21" s="542"/>
      <c r="I21" s="237"/>
    </row>
    <row r="22" spans="1:9" ht="31.2" x14ac:dyDescent="0.3">
      <c r="A22" s="117">
        <v>18</v>
      </c>
      <c r="B22" s="251" t="s">
        <v>769</v>
      </c>
      <c r="C22" s="119" t="s">
        <v>731</v>
      </c>
      <c r="D22" s="120">
        <v>1500000</v>
      </c>
      <c r="E22" s="206" t="s">
        <v>20</v>
      </c>
      <c r="F22" s="266">
        <f t="shared" si="0"/>
        <v>1500000</v>
      </c>
      <c r="G22" s="206"/>
      <c r="H22" s="542"/>
      <c r="I22" s="237"/>
    </row>
    <row r="23" spans="1:9" ht="31.2" x14ac:dyDescent="0.3">
      <c r="A23" s="117">
        <v>19</v>
      </c>
      <c r="B23" s="251" t="s">
        <v>770</v>
      </c>
      <c r="C23" s="119" t="s">
        <v>3795</v>
      </c>
      <c r="D23" s="120">
        <v>2000000000</v>
      </c>
      <c r="E23" s="392">
        <v>2500000</v>
      </c>
      <c r="F23" s="266">
        <v>80000000</v>
      </c>
      <c r="G23" s="206"/>
      <c r="H23" s="543"/>
      <c r="I23" s="589"/>
    </row>
    <row r="24" spans="1:9" ht="31.2" x14ac:dyDescent="0.3">
      <c r="A24" s="117">
        <v>20</v>
      </c>
      <c r="B24" s="251" t="s">
        <v>753</v>
      </c>
      <c r="C24" s="119" t="s">
        <v>733</v>
      </c>
      <c r="D24" s="120">
        <v>1000000</v>
      </c>
      <c r="E24" s="206" t="s">
        <v>20</v>
      </c>
      <c r="F24" s="266">
        <f t="shared" si="0"/>
        <v>1000000</v>
      </c>
      <c r="G24" s="206"/>
      <c r="H24" s="543"/>
      <c r="I24" s="237"/>
    </row>
    <row r="25" spans="1:9" ht="15.6" x14ac:dyDescent="0.3">
      <c r="A25" s="117">
        <v>21</v>
      </c>
      <c r="B25" s="251" t="s">
        <v>752</v>
      </c>
      <c r="C25" s="119" t="s">
        <v>734</v>
      </c>
      <c r="D25" s="120">
        <v>1500000</v>
      </c>
      <c r="E25" s="206" t="s">
        <v>20</v>
      </c>
      <c r="F25" s="266">
        <f t="shared" si="0"/>
        <v>1500000</v>
      </c>
      <c r="G25" s="206"/>
      <c r="H25" s="542"/>
      <c r="I25" s="237"/>
    </row>
    <row r="26" spans="1:9" ht="31.2" x14ac:dyDescent="0.3">
      <c r="A26" s="117">
        <v>22</v>
      </c>
      <c r="B26" s="251" t="s">
        <v>751</v>
      </c>
      <c r="C26" s="119" t="s">
        <v>735</v>
      </c>
      <c r="D26" s="115" t="s">
        <v>20</v>
      </c>
      <c r="E26" s="206" t="s">
        <v>20</v>
      </c>
      <c r="F26" s="266" t="str">
        <f t="shared" si="0"/>
        <v>-</v>
      </c>
      <c r="G26" s="206"/>
      <c r="H26" s="542"/>
      <c r="I26" s="237"/>
    </row>
    <row r="27" spans="1:9" ht="15.6" x14ac:dyDescent="0.3">
      <c r="A27" s="117">
        <v>23</v>
      </c>
      <c r="B27" s="251" t="s">
        <v>750</v>
      </c>
      <c r="C27" s="119" t="s">
        <v>736</v>
      </c>
      <c r="D27" s="120">
        <v>1000000</v>
      </c>
      <c r="E27" s="206" t="s">
        <v>20</v>
      </c>
      <c r="F27" s="266">
        <f t="shared" si="0"/>
        <v>1000000</v>
      </c>
      <c r="G27" s="206"/>
      <c r="H27" s="542"/>
      <c r="I27" s="237"/>
    </row>
    <row r="28" spans="1:9" ht="15.6" x14ac:dyDescent="0.3">
      <c r="A28" s="117">
        <v>24</v>
      </c>
      <c r="B28" s="251" t="s">
        <v>749</v>
      </c>
      <c r="C28" s="119" t="s">
        <v>737</v>
      </c>
      <c r="D28" s="115" t="s">
        <v>20</v>
      </c>
      <c r="E28" s="206" t="s">
        <v>20</v>
      </c>
      <c r="F28" s="266" t="str">
        <f t="shared" si="0"/>
        <v>-</v>
      </c>
      <c r="G28" s="206"/>
      <c r="H28" s="542"/>
      <c r="I28" s="237"/>
    </row>
    <row r="29" spans="1:9" ht="31.2" x14ac:dyDescent="0.3">
      <c r="A29" s="117">
        <v>25</v>
      </c>
      <c r="B29" s="251" t="s">
        <v>748</v>
      </c>
      <c r="C29" s="119" t="s">
        <v>738</v>
      </c>
      <c r="D29" s="115" t="s">
        <v>20</v>
      </c>
      <c r="E29" s="206" t="s">
        <v>20</v>
      </c>
      <c r="F29" s="266" t="str">
        <f t="shared" si="0"/>
        <v>-</v>
      </c>
      <c r="G29" s="206"/>
      <c r="H29" s="542"/>
      <c r="I29" s="237"/>
    </row>
    <row r="30" spans="1:9" ht="15.6" x14ac:dyDescent="0.3">
      <c r="A30" s="117">
        <v>26</v>
      </c>
      <c r="B30" s="251" t="s">
        <v>747</v>
      </c>
      <c r="C30" s="119" t="s">
        <v>739</v>
      </c>
      <c r="D30" s="120">
        <v>2000000</v>
      </c>
      <c r="E30" s="206" t="s">
        <v>20</v>
      </c>
      <c r="F30" s="266">
        <f t="shared" si="0"/>
        <v>2000000</v>
      </c>
      <c r="G30" s="206"/>
      <c r="H30" s="542"/>
      <c r="I30" s="237"/>
    </row>
    <row r="31" spans="1:9" ht="15.6" x14ac:dyDescent="0.3">
      <c r="A31" s="117">
        <v>27</v>
      </c>
      <c r="B31" s="251" t="s">
        <v>746</v>
      </c>
      <c r="C31" s="119" t="s">
        <v>740</v>
      </c>
      <c r="D31" s="120">
        <v>2000000</v>
      </c>
      <c r="E31" s="206" t="s">
        <v>20</v>
      </c>
      <c r="F31" s="266">
        <f t="shared" si="0"/>
        <v>2000000</v>
      </c>
      <c r="G31" s="206"/>
      <c r="H31" s="542"/>
      <c r="I31" s="237"/>
    </row>
    <row r="32" spans="1:9" ht="15.6" x14ac:dyDescent="0.3">
      <c r="A32" s="117">
        <v>28</v>
      </c>
      <c r="B32" s="251" t="s">
        <v>745</v>
      </c>
      <c r="C32" s="119" t="s">
        <v>741</v>
      </c>
      <c r="D32" s="120">
        <v>700000</v>
      </c>
      <c r="E32" s="206" t="s">
        <v>20</v>
      </c>
      <c r="F32" s="266">
        <f t="shared" si="0"/>
        <v>700000</v>
      </c>
      <c r="G32" s="206"/>
      <c r="H32" s="542"/>
      <c r="I32" s="237"/>
    </row>
    <row r="33" spans="1:9" ht="15.6" x14ac:dyDescent="0.3">
      <c r="A33" s="117">
        <v>29</v>
      </c>
      <c r="B33" s="251" t="s">
        <v>744</v>
      </c>
      <c r="C33" s="119" t="s">
        <v>742</v>
      </c>
      <c r="D33" s="115" t="s">
        <v>20</v>
      </c>
      <c r="E33" s="206" t="s">
        <v>20</v>
      </c>
      <c r="F33" s="266" t="str">
        <f t="shared" si="0"/>
        <v>-</v>
      </c>
      <c r="G33" s="206"/>
      <c r="H33" s="542"/>
      <c r="I33" s="237"/>
    </row>
    <row r="34" spans="1:9" s="596" customFormat="1" ht="31.2" x14ac:dyDescent="0.3">
      <c r="A34" s="590">
        <v>30</v>
      </c>
      <c r="B34" s="591" t="s">
        <v>744</v>
      </c>
      <c r="C34" s="592" t="s">
        <v>743</v>
      </c>
      <c r="D34" s="597" t="s">
        <v>20</v>
      </c>
      <c r="E34" s="265" t="s">
        <v>20</v>
      </c>
      <c r="F34" s="387" t="str">
        <f t="shared" si="0"/>
        <v>-</v>
      </c>
      <c r="G34" s="265"/>
      <c r="H34" s="594">
        <f>'sector summary'!K3</f>
        <v>800000000</v>
      </c>
      <c r="I34" s="595" t="s">
        <v>3866</v>
      </c>
    </row>
    <row r="35" spans="1:9" ht="31.2" x14ac:dyDescent="0.3">
      <c r="A35" s="117">
        <v>31</v>
      </c>
      <c r="B35" s="251"/>
      <c r="C35" s="119" t="s">
        <v>3491</v>
      </c>
      <c r="D35" s="89">
        <v>0</v>
      </c>
      <c r="E35" s="89">
        <v>0</v>
      </c>
      <c r="F35" s="89">
        <v>0</v>
      </c>
      <c r="G35" s="206">
        <v>600000000</v>
      </c>
      <c r="H35" s="542"/>
      <c r="I35" s="237"/>
    </row>
    <row r="36" spans="1:9" ht="31.2" x14ac:dyDescent="0.3">
      <c r="A36" s="117">
        <v>31</v>
      </c>
      <c r="B36" s="251" t="s">
        <v>759</v>
      </c>
      <c r="C36" s="119" t="s">
        <v>3489</v>
      </c>
      <c r="D36" s="89">
        <v>0</v>
      </c>
      <c r="E36" s="89">
        <v>0</v>
      </c>
      <c r="F36" s="89">
        <v>0</v>
      </c>
      <c r="G36" s="206">
        <v>80000000</v>
      </c>
      <c r="H36" s="542"/>
      <c r="I36" s="237"/>
    </row>
    <row r="37" spans="1:9" ht="18.600000000000001" customHeight="1" x14ac:dyDescent="0.3">
      <c r="A37" s="117">
        <v>32</v>
      </c>
      <c r="B37" s="251"/>
      <c r="C37" s="119" t="s">
        <v>3492</v>
      </c>
      <c r="D37" s="89">
        <v>0</v>
      </c>
      <c r="E37" s="89">
        <v>0</v>
      </c>
      <c r="F37" s="89">
        <v>0</v>
      </c>
      <c r="G37" s="206">
        <v>514285714.28571433</v>
      </c>
      <c r="H37" s="542"/>
      <c r="I37" s="237"/>
    </row>
    <row r="38" spans="1:9" ht="18.600000000000001" customHeight="1" x14ac:dyDescent="0.3">
      <c r="A38" s="117">
        <v>32</v>
      </c>
      <c r="B38" s="251"/>
      <c r="C38" s="119" t="s">
        <v>3490</v>
      </c>
      <c r="D38" s="89">
        <v>0</v>
      </c>
      <c r="E38" s="89">
        <v>0</v>
      </c>
      <c r="F38" s="89">
        <v>0</v>
      </c>
      <c r="G38" s="206">
        <v>51428571.428571433</v>
      </c>
      <c r="H38" s="542"/>
      <c r="I38" s="237"/>
    </row>
    <row r="39" spans="1:9" ht="15.6" x14ac:dyDescent="0.3">
      <c r="A39" s="607" t="s">
        <v>715</v>
      </c>
      <c r="B39" s="607"/>
      <c r="C39" s="607"/>
      <c r="D39" s="102">
        <v>2022000000</v>
      </c>
      <c r="E39" s="464">
        <v>2500000</v>
      </c>
      <c r="F39" s="148">
        <f>SUM(F5:F38)</f>
        <v>102000000</v>
      </c>
      <c r="G39" s="536">
        <f>SUM(G5:G38)</f>
        <v>1245714285.7142859</v>
      </c>
      <c r="H39" s="148">
        <f>SUM(H5:H38)</f>
        <v>803500000</v>
      </c>
      <c r="I39" s="237"/>
    </row>
    <row r="40" spans="1:9" ht="15.6" x14ac:dyDescent="0.3">
      <c r="A40" s="210">
        <v>2</v>
      </c>
      <c r="B40" s="99" t="s">
        <v>39</v>
      </c>
      <c r="C40" s="150"/>
      <c r="D40" s="85"/>
      <c r="E40" s="255"/>
      <c r="F40" s="379"/>
      <c r="G40" s="255"/>
      <c r="H40" s="542"/>
      <c r="I40" s="237"/>
    </row>
    <row r="41" spans="1:9" ht="15.6" x14ac:dyDescent="0.3">
      <c r="A41" s="94">
        <v>1</v>
      </c>
      <c r="B41" s="95" t="s">
        <v>81</v>
      </c>
      <c r="C41" s="96" t="s">
        <v>45</v>
      </c>
      <c r="D41" s="11">
        <v>1000000</v>
      </c>
      <c r="E41" s="206" t="s">
        <v>20</v>
      </c>
      <c r="F41" s="266">
        <v>1300000</v>
      </c>
      <c r="G41" s="206"/>
      <c r="H41" s="542"/>
      <c r="I41" s="237"/>
    </row>
    <row r="42" spans="1:9" ht="15.6" x14ac:dyDescent="0.3">
      <c r="A42" s="94">
        <v>2</v>
      </c>
      <c r="B42" s="95" t="s">
        <v>82</v>
      </c>
      <c r="C42" s="96" t="s">
        <v>46</v>
      </c>
      <c r="D42" s="11">
        <v>1500000</v>
      </c>
      <c r="E42" s="206">
        <v>500000</v>
      </c>
      <c r="F42" s="266">
        <v>1500000</v>
      </c>
      <c r="G42" s="206"/>
      <c r="H42" s="542"/>
      <c r="I42" s="237"/>
    </row>
    <row r="43" spans="1:9" ht="15.6" x14ac:dyDescent="0.3">
      <c r="A43" s="94">
        <v>3</v>
      </c>
      <c r="B43" s="95" t="s">
        <v>83</v>
      </c>
      <c r="C43" s="96" t="s">
        <v>47</v>
      </c>
      <c r="D43" s="11">
        <v>3000000</v>
      </c>
      <c r="E43" s="206" t="s">
        <v>20</v>
      </c>
      <c r="F43" s="266">
        <f t="shared" ref="F43:F68" si="1">D43</f>
        <v>3000000</v>
      </c>
      <c r="G43" s="206"/>
      <c r="H43" s="542"/>
      <c r="I43" s="237"/>
    </row>
    <row r="44" spans="1:9" ht="15.6" x14ac:dyDescent="0.3">
      <c r="A44" s="94">
        <v>4</v>
      </c>
      <c r="B44" s="95" t="s">
        <v>84</v>
      </c>
      <c r="C44" s="96" t="s">
        <v>48</v>
      </c>
      <c r="D44" s="11">
        <v>1500000</v>
      </c>
      <c r="E44" s="206" t="s">
        <v>20</v>
      </c>
      <c r="F44" s="266">
        <v>1000000</v>
      </c>
      <c r="G44" s="206"/>
      <c r="H44" s="542"/>
      <c r="I44" s="237"/>
    </row>
    <row r="45" spans="1:9" ht="31.2" x14ac:dyDescent="0.3">
      <c r="A45" s="94">
        <v>5</v>
      </c>
      <c r="B45" s="95" t="s">
        <v>85</v>
      </c>
      <c r="C45" s="96" t="s">
        <v>49</v>
      </c>
      <c r="D45" s="11">
        <v>3000000</v>
      </c>
      <c r="E45" s="206" t="s">
        <v>20</v>
      </c>
      <c r="F45" s="266">
        <v>1500000</v>
      </c>
      <c r="G45" s="206"/>
      <c r="H45" s="542">
        <f>F45</f>
        <v>1500000</v>
      </c>
      <c r="I45" s="568" t="s">
        <v>3843</v>
      </c>
    </row>
    <row r="46" spans="1:9" ht="46.8" x14ac:dyDescent="0.3">
      <c r="A46" s="94">
        <v>6</v>
      </c>
      <c r="B46" s="95" t="s">
        <v>86</v>
      </c>
      <c r="C46" s="96" t="s">
        <v>50</v>
      </c>
      <c r="D46" s="11">
        <v>1500000</v>
      </c>
      <c r="E46" s="206" t="s">
        <v>20</v>
      </c>
      <c r="F46" s="266">
        <f t="shared" si="1"/>
        <v>1500000</v>
      </c>
      <c r="G46" s="206"/>
      <c r="H46" s="542">
        <v>1500000</v>
      </c>
      <c r="I46" s="568" t="s">
        <v>3844</v>
      </c>
    </row>
    <row r="47" spans="1:9" ht="15.6" x14ac:dyDescent="0.3">
      <c r="A47" s="94">
        <v>7</v>
      </c>
      <c r="B47" s="95" t="s">
        <v>87</v>
      </c>
      <c r="C47" s="96" t="s">
        <v>51</v>
      </c>
      <c r="D47" s="11">
        <v>500000</v>
      </c>
      <c r="E47" s="206" t="s">
        <v>20</v>
      </c>
      <c r="F47" s="266">
        <f t="shared" si="1"/>
        <v>500000</v>
      </c>
      <c r="G47" s="206"/>
      <c r="H47" s="542"/>
      <c r="I47" s="237"/>
    </row>
    <row r="48" spans="1:9" ht="15.6" x14ac:dyDescent="0.3">
      <c r="A48" s="94">
        <v>8</v>
      </c>
      <c r="B48" s="95" t="s">
        <v>88</v>
      </c>
      <c r="C48" s="96" t="s">
        <v>52</v>
      </c>
      <c r="D48" s="11">
        <v>1000000</v>
      </c>
      <c r="E48" s="206" t="s">
        <v>20</v>
      </c>
      <c r="F48" s="266">
        <f t="shared" si="1"/>
        <v>1000000</v>
      </c>
      <c r="G48" s="206"/>
      <c r="H48" s="542"/>
      <c r="I48" s="237"/>
    </row>
    <row r="49" spans="1:9" ht="31.2" x14ac:dyDescent="0.3">
      <c r="A49" s="94">
        <v>9</v>
      </c>
      <c r="B49" s="95" t="s">
        <v>89</v>
      </c>
      <c r="C49" s="96" t="s">
        <v>53</v>
      </c>
      <c r="D49" s="11">
        <v>1000000</v>
      </c>
      <c r="E49" s="206" t="s">
        <v>20</v>
      </c>
      <c r="F49" s="266">
        <v>2000000</v>
      </c>
      <c r="G49" s="206"/>
      <c r="H49" s="542"/>
      <c r="I49" s="237"/>
    </row>
    <row r="50" spans="1:9" ht="31.2" x14ac:dyDescent="0.3">
      <c r="A50" s="94">
        <v>10</v>
      </c>
      <c r="B50" s="95" t="s">
        <v>90</v>
      </c>
      <c r="C50" s="96" t="s">
        <v>54</v>
      </c>
      <c r="D50" s="11">
        <v>2225000</v>
      </c>
      <c r="E50" s="206" t="s">
        <v>20</v>
      </c>
      <c r="F50" s="266">
        <v>0</v>
      </c>
      <c r="G50" s="206"/>
      <c r="H50" s="542"/>
      <c r="I50" s="237"/>
    </row>
    <row r="51" spans="1:9" ht="15.6" x14ac:dyDescent="0.3">
      <c r="A51" s="94">
        <v>11</v>
      </c>
      <c r="B51" s="95" t="s">
        <v>91</v>
      </c>
      <c r="C51" s="96" t="s">
        <v>55</v>
      </c>
      <c r="D51" s="11">
        <v>600000</v>
      </c>
      <c r="E51" s="206" t="s">
        <v>20</v>
      </c>
      <c r="F51" s="266">
        <f t="shared" si="1"/>
        <v>600000</v>
      </c>
      <c r="G51" s="206"/>
      <c r="H51" s="542"/>
      <c r="I51" s="237"/>
    </row>
    <row r="52" spans="1:9" ht="46.8" x14ac:dyDescent="0.3">
      <c r="A52" s="94">
        <v>12</v>
      </c>
      <c r="B52" s="95" t="s">
        <v>92</v>
      </c>
      <c r="C52" s="96" t="s">
        <v>56</v>
      </c>
      <c r="D52" s="11">
        <v>2000000</v>
      </c>
      <c r="E52" s="206" t="s">
        <v>20</v>
      </c>
      <c r="F52" s="266">
        <f t="shared" si="1"/>
        <v>2000000</v>
      </c>
      <c r="G52" s="206"/>
      <c r="H52" s="542"/>
      <c r="I52" s="237"/>
    </row>
    <row r="53" spans="1:9" ht="31.2" x14ac:dyDescent="0.3">
      <c r="A53" s="94">
        <v>13</v>
      </c>
      <c r="B53" s="95" t="s">
        <v>93</v>
      </c>
      <c r="C53" s="96" t="s">
        <v>57</v>
      </c>
      <c r="D53" s="11">
        <v>500000</v>
      </c>
      <c r="E53" s="206" t="s">
        <v>20</v>
      </c>
      <c r="F53" s="266">
        <f t="shared" si="1"/>
        <v>500000</v>
      </c>
      <c r="G53" s="206"/>
      <c r="H53" s="542"/>
      <c r="I53" s="237"/>
    </row>
    <row r="54" spans="1:9" ht="15.6" x14ac:dyDescent="0.3">
      <c r="A54" s="94">
        <v>14</v>
      </c>
      <c r="B54" s="95" t="s">
        <v>94</v>
      </c>
      <c r="C54" s="96" t="s">
        <v>58</v>
      </c>
      <c r="D54" s="11">
        <v>500000</v>
      </c>
      <c r="E54" s="206" t="s">
        <v>20</v>
      </c>
      <c r="F54" s="266">
        <f t="shared" si="1"/>
        <v>500000</v>
      </c>
      <c r="G54" s="206"/>
      <c r="H54" s="542"/>
      <c r="I54" s="237"/>
    </row>
    <row r="55" spans="1:9" ht="31.2" x14ac:dyDescent="0.3">
      <c r="A55" s="94">
        <v>15</v>
      </c>
      <c r="B55" s="95" t="s">
        <v>95</v>
      </c>
      <c r="C55" s="96" t="s">
        <v>59</v>
      </c>
      <c r="D55" s="11">
        <v>400000</v>
      </c>
      <c r="E55" s="206" t="s">
        <v>20</v>
      </c>
      <c r="F55" s="266">
        <v>0</v>
      </c>
      <c r="G55" s="206"/>
      <c r="H55" s="542"/>
      <c r="I55" s="237"/>
    </row>
    <row r="56" spans="1:9" ht="15.6" x14ac:dyDescent="0.3">
      <c r="A56" s="94">
        <v>16</v>
      </c>
      <c r="B56" s="95" t="s">
        <v>96</v>
      </c>
      <c r="C56" s="96" t="s">
        <v>60</v>
      </c>
      <c r="D56" s="11">
        <v>750000</v>
      </c>
      <c r="E56" s="206" t="s">
        <v>20</v>
      </c>
      <c r="F56" s="266">
        <v>0</v>
      </c>
      <c r="G56" s="206"/>
      <c r="H56" s="542"/>
      <c r="I56" s="237"/>
    </row>
    <row r="57" spans="1:9" ht="31.2" x14ac:dyDescent="0.3">
      <c r="A57" s="94">
        <v>17</v>
      </c>
      <c r="B57" s="95" t="s">
        <v>97</v>
      </c>
      <c r="C57" s="96" t="s">
        <v>61</v>
      </c>
      <c r="D57" s="11">
        <v>2000000</v>
      </c>
      <c r="E57" s="206" t="s">
        <v>20</v>
      </c>
      <c r="F57" s="266">
        <v>1000000</v>
      </c>
      <c r="G57" s="206"/>
      <c r="H57" s="542"/>
      <c r="I57" s="237"/>
    </row>
    <row r="58" spans="1:9" ht="15.6" x14ac:dyDescent="0.3">
      <c r="A58" s="94">
        <v>18</v>
      </c>
      <c r="B58" s="95" t="s">
        <v>98</v>
      </c>
      <c r="C58" s="96" t="s">
        <v>62</v>
      </c>
      <c r="D58" s="11">
        <v>750000</v>
      </c>
      <c r="E58" s="206" t="s">
        <v>20</v>
      </c>
      <c r="F58" s="266">
        <f t="shared" si="1"/>
        <v>750000</v>
      </c>
      <c r="G58" s="206"/>
      <c r="H58" s="542"/>
      <c r="I58" s="237"/>
    </row>
    <row r="59" spans="1:9" ht="31.2" x14ac:dyDescent="0.3">
      <c r="A59" s="94">
        <v>19</v>
      </c>
      <c r="B59" s="95" t="s">
        <v>99</v>
      </c>
      <c r="C59" s="96" t="s">
        <v>59</v>
      </c>
      <c r="D59" s="11">
        <v>500000</v>
      </c>
      <c r="E59" s="206" t="s">
        <v>20</v>
      </c>
      <c r="F59" s="266">
        <f t="shared" si="1"/>
        <v>500000</v>
      </c>
      <c r="G59" s="206"/>
      <c r="H59" s="542"/>
      <c r="I59" s="237"/>
    </row>
    <row r="60" spans="1:9" ht="31.2" x14ac:dyDescent="0.3">
      <c r="A60" s="94">
        <v>20</v>
      </c>
      <c r="B60" s="95" t="s">
        <v>100</v>
      </c>
      <c r="C60" s="96" t="s">
        <v>63</v>
      </c>
      <c r="D60" s="11">
        <v>500000</v>
      </c>
      <c r="E60" s="206" t="s">
        <v>20</v>
      </c>
      <c r="F60" s="266">
        <v>0</v>
      </c>
      <c r="G60" s="206"/>
      <c r="H60" s="542"/>
      <c r="I60" s="237"/>
    </row>
    <row r="61" spans="1:9" ht="15.6" x14ac:dyDescent="0.3">
      <c r="A61" s="94">
        <v>21</v>
      </c>
      <c r="B61" s="95" t="s">
        <v>101</v>
      </c>
      <c r="C61" s="96" t="s">
        <v>64</v>
      </c>
      <c r="D61" s="11">
        <v>2000000</v>
      </c>
      <c r="E61" s="206" t="s">
        <v>20</v>
      </c>
      <c r="F61" s="266">
        <v>3000000</v>
      </c>
      <c r="G61" s="206"/>
      <c r="H61" s="542"/>
      <c r="I61" s="237"/>
    </row>
    <row r="62" spans="1:9" ht="31.2" x14ac:dyDescent="0.3">
      <c r="A62" s="94">
        <v>22</v>
      </c>
      <c r="B62" s="95" t="s">
        <v>102</v>
      </c>
      <c r="C62" s="96" t="s">
        <v>65</v>
      </c>
      <c r="D62" s="11">
        <v>500000</v>
      </c>
      <c r="E62" s="206" t="s">
        <v>20</v>
      </c>
      <c r="F62" s="266">
        <f t="shared" si="1"/>
        <v>500000</v>
      </c>
      <c r="G62" s="206"/>
      <c r="H62" s="542"/>
      <c r="I62" s="237"/>
    </row>
    <row r="63" spans="1:9" ht="15.6" x14ac:dyDescent="0.3">
      <c r="A63" s="94">
        <v>23</v>
      </c>
      <c r="B63" s="95" t="s">
        <v>103</v>
      </c>
      <c r="C63" s="96" t="s">
        <v>66</v>
      </c>
      <c r="D63" s="11">
        <v>3000000</v>
      </c>
      <c r="E63" s="206" t="s">
        <v>20</v>
      </c>
      <c r="F63" s="266">
        <f t="shared" si="1"/>
        <v>3000000</v>
      </c>
      <c r="G63" s="206"/>
      <c r="H63" s="542"/>
      <c r="I63" s="237"/>
    </row>
    <row r="64" spans="1:9" ht="15.6" x14ac:dyDescent="0.3">
      <c r="A64" s="94">
        <v>24</v>
      </c>
      <c r="B64" s="95" t="s">
        <v>104</v>
      </c>
      <c r="C64" s="96" t="s">
        <v>67</v>
      </c>
      <c r="D64" s="11">
        <v>4000000</v>
      </c>
      <c r="E64" s="206">
        <v>900000</v>
      </c>
      <c r="F64" s="266">
        <v>3000000</v>
      </c>
      <c r="G64" s="206"/>
      <c r="H64" s="542"/>
      <c r="I64" s="237"/>
    </row>
    <row r="65" spans="1:9" ht="15.6" x14ac:dyDescent="0.3">
      <c r="A65" s="94">
        <v>25</v>
      </c>
      <c r="B65" s="95" t="s">
        <v>105</v>
      </c>
      <c r="C65" s="96" t="s">
        <v>68</v>
      </c>
      <c r="D65" s="11">
        <v>2700000</v>
      </c>
      <c r="E65" s="206" t="s">
        <v>20</v>
      </c>
      <c r="F65" s="266">
        <v>1700000</v>
      </c>
      <c r="G65" s="206"/>
      <c r="H65" s="542"/>
      <c r="I65" s="237"/>
    </row>
    <row r="66" spans="1:9" ht="46.8" x14ac:dyDescent="0.3">
      <c r="A66" s="94">
        <v>26</v>
      </c>
      <c r="B66" s="95" t="s">
        <v>106</v>
      </c>
      <c r="C66" s="96" t="s">
        <v>69</v>
      </c>
      <c r="D66" s="11">
        <v>925000</v>
      </c>
      <c r="E66" s="206">
        <v>500000</v>
      </c>
      <c r="F66" s="266">
        <v>500000</v>
      </c>
      <c r="G66" s="206"/>
      <c r="H66" s="542"/>
      <c r="I66" s="237"/>
    </row>
    <row r="67" spans="1:9" ht="46.8" x14ac:dyDescent="0.3">
      <c r="A67" s="94">
        <v>27</v>
      </c>
      <c r="B67" s="95" t="s">
        <v>107</v>
      </c>
      <c r="C67" s="96" t="s">
        <v>70</v>
      </c>
      <c r="D67" s="11">
        <v>1500000</v>
      </c>
      <c r="E67" s="206" t="s">
        <v>20</v>
      </c>
      <c r="F67" s="266">
        <f t="shared" si="1"/>
        <v>1500000</v>
      </c>
      <c r="G67" s="206"/>
      <c r="H67" s="542"/>
      <c r="I67" s="237"/>
    </row>
    <row r="68" spans="1:9" ht="31.2" x14ac:dyDescent="0.3">
      <c r="A68" s="94">
        <v>28</v>
      </c>
      <c r="B68" s="95" t="s">
        <v>108</v>
      </c>
      <c r="C68" s="96" t="s">
        <v>71</v>
      </c>
      <c r="D68" s="11">
        <v>750000</v>
      </c>
      <c r="E68" s="206">
        <v>431900</v>
      </c>
      <c r="F68" s="266">
        <f t="shared" si="1"/>
        <v>750000</v>
      </c>
      <c r="G68" s="206"/>
      <c r="H68" s="542"/>
      <c r="I68" s="237"/>
    </row>
    <row r="69" spans="1:9" ht="15.6" x14ac:dyDescent="0.3">
      <c r="A69" s="94">
        <v>29</v>
      </c>
      <c r="B69" s="95" t="s">
        <v>109</v>
      </c>
      <c r="C69" s="96" t="s">
        <v>72</v>
      </c>
      <c r="D69" s="11">
        <v>1000000</v>
      </c>
      <c r="E69" s="206" t="s">
        <v>20</v>
      </c>
      <c r="F69" s="266">
        <v>0</v>
      </c>
      <c r="G69" s="206"/>
      <c r="H69" s="542"/>
      <c r="I69" s="237"/>
    </row>
    <row r="70" spans="1:9" ht="31.2" x14ac:dyDescent="0.3">
      <c r="A70" s="94">
        <v>30</v>
      </c>
      <c r="B70" s="95" t="s">
        <v>110</v>
      </c>
      <c r="C70" s="96" t="s">
        <v>73</v>
      </c>
      <c r="D70" s="11">
        <v>2000000</v>
      </c>
      <c r="E70" s="206" t="s">
        <v>20</v>
      </c>
      <c r="F70" s="266">
        <v>0</v>
      </c>
      <c r="G70" s="206"/>
      <c r="H70" s="542"/>
      <c r="I70" s="237"/>
    </row>
    <row r="71" spans="1:9" ht="46.8" x14ac:dyDescent="0.3">
      <c r="A71" s="94">
        <v>31</v>
      </c>
      <c r="B71" s="95" t="s">
        <v>111</v>
      </c>
      <c r="C71" s="96" t="s">
        <v>74</v>
      </c>
      <c r="D71" s="11">
        <v>1900000</v>
      </c>
      <c r="E71" s="206" t="s">
        <v>20</v>
      </c>
      <c r="F71" s="266">
        <v>1500000</v>
      </c>
      <c r="G71" s="206"/>
      <c r="H71" s="542"/>
      <c r="I71" s="237"/>
    </row>
    <row r="72" spans="1:9" ht="31.2" x14ac:dyDescent="0.3">
      <c r="A72" s="94">
        <v>32</v>
      </c>
      <c r="B72" s="95" t="s">
        <v>112</v>
      </c>
      <c r="C72" s="96" t="s">
        <v>75</v>
      </c>
      <c r="D72" s="11">
        <v>1000000</v>
      </c>
      <c r="E72" s="206" t="s">
        <v>20</v>
      </c>
      <c r="F72" s="266">
        <v>1000000</v>
      </c>
      <c r="G72" s="206"/>
      <c r="H72" s="542"/>
      <c r="I72" s="237"/>
    </row>
    <row r="73" spans="1:9" ht="46.8" x14ac:dyDescent="0.3">
      <c r="A73" s="94">
        <v>33</v>
      </c>
      <c r="B73" s="95" t="s">
        <v>113</v>
      </c>
      <c r="C73" s="96" t="s">
        <v>76</v>
      </c>
      <c r="D73" s="11">
        <v>2000000</v>
      </c>
      <c r="E73" s="206" t="s">
        <v>20</v>
      </c>
      <c r="F73" s="266">
        <v>1500000</v>
      </c>
      <c r="G73" s="206"/>
      <c r="H73" s="542"/>
      <c r="I73" s="237"/>
    </row>
    <row r="74" spans="1:9" ht="15.6" x14ac:dyDescent="0.3">
      <c r="A74" s="94">
        <v>34</v>
      </c>
      <c r="B74" s="95" t="s">
        <v>114</v>
      </c>
      <c r="C74" s="96" t="s">
        <v>77</v>
      </c>
      <c r="D74" s="11">
        <v>5000000</v>
      </c>
      <c r="E74" s="206" t="s">
        <v>20</v>
      </c>
      <c r="F74" s="266">
        <v>2000000</v>
      </c>
      <c r="G74" s="206"/>
      <c r="H74" s="542"/>
      <c r="I74" s="237"/>
    </row>
    <row r="75" spans="1:9" ht="15.6" x14ac:dyDescent="0.3">
      <c r="A75" s="94">
        <v>35</v>
      </c>
      <c r="B75" s="95" t="s">
        <v>115</v>
      </c>
      <c r="C75" s="96" t="s">
        <v>78</v>
      </c>
      <c r="D75" s="11">
        <v>2000000</v>
      </c>
      <c r="E75" s="206" t="s">
        <v>20</v>
      </c>
      <c r="F75" s="266">
        <v>0</v>
      </c>
      <c r="G75" s="206"/>
      <c r="H75" s="542"/>
      <c r="I75" s="237"/>
    </row>
    <row r="76" spans="1:9" ht="46.8" x14ac:dyDescent="0.3">
      <c r="A76" s="94">
        <v>36</v>
      </c>
      <c r="B76" s="95" t="s">
        <v>116</v>
      </c>
      <c r="C76" s="96" t="s">
        <v>79</v>
      </c>
      <c r="D76" s="11">
        <v>5000000</v>
      </c>
      <c r="E76" s="206" t="s">
        <v>20</v>
      </c>
      <c r="F76" s="266">
        <v>3000000</v>
      </c>
      <c r="G76" s="206"/>
      <c r="H76" s="542"/>
      <c r="I76" s="237"/>
    </row>
    <row r="77" spans="1:9" ht="28.8" x14ac:dyDescent="0.3">
      <c r="A77" s="94">
        <v>37</v>
      </c>
      <c r="B77" s="95" t="s">
        <v>117</v>
      </c>
      <c r="C77" s="96" t="s">
        <v>80</v>
      </c>
      <c r="D77" s="11">
        <v>40000000</v>
      </c>
      <c r="E77" s="206">
        <v>2700000</v>
      </c>
      <c r="F77" s="266">
        <v>40000000</v>
      </c>
      <c r="G77" s="206"/>
      <c r="H77" s="542">
        <v>40000000</v>
      </c>
      <c r="I77" s="568" t="s">
        <v>3844</v>
      </c>
    </row>
    <row r="78" spans="1:9" ht="15.6" x14ac:dyDescent="0.3">
      <c r="A78" s="631" t="s">
        <v>44</v>
      </c>
      <c r="B78" s="632"/>
      <c r="C78" s="633"/>
      <c r="D78" s="98">
        <f>SUM(D41:D77)</f>
        <v>100000000</v>
      </c>
      <c r="E78" s="464">
        <v>5031900</v>
      </c>
      <c r="F78" s="148">
        <f>SUM(F41:F77)</f>
        <v>82100000</v>
      </c>
      <c r="G78" s="148">
        <f t="shared" ref="G78:H78" si="2">SUM(G41:G77)</f>
        <v>0</v>
      </c>
      <c r="H78" s="148">
        <f t="shared" si="2"/>
        <v>43000000</v>
      </c>
      <c r="I78" s="237"/>
    </row>
    <row r="79" spans="1:9" ht="15.6" x14ac:dyDescent="0.3">
      <c r="A79" s="104">
        <v>3</v>
      </c>
      <c r="B79" s="105" t="s">
        <v>125</v>
      </c>
      <c r="C79" s="151"/>
      <c r="D79" s="83"/>
      <c r="E79" s="184"/>
      <c r="F79" s="379"/>
      <c r="G79" s="255"/>
      <c r="H79" s="542"/>
      <c r="I79" s="237"/>
    </row>
    <row r="80" spans="1:9" ht="15.6" x14ac:dyDescent="0.3">
      <c r="A80" s="94">
        <v>1</v>
      </c>
      <c r="B80" s="95" t="s">
        <v>127</v>
      </c>
      <c r="C80" s="96" t="s">
        <v>118</v>
      </c>
      <c r="D80" s="11">
        <v>3000000</v>
      </c>
      <c r="E80" s="206" t="s">
        <v>20</v>
      </c>
      <c r="F80" s="266">
        <f>D80</f>
        <v>3000000</v>
      </c>
      <c r="G80" s="206"/>
      <c r="H80" s="542"/>
      <c r="I80" s="237"/>
    </row>
    <row r="81" spans="1:9" ht="15.6" x14ac:dyDescent="0.3">
      <c r="A81" s="94">
        <v>2</v>
      </c>
      <c r="B81" s="95" t="s">
        <v>128</v>
      </c>
      <c r="C81" s="96" t="s">
        <v>119</v>
      </c>
      <c r="D81" s="11">
        <v>2000000</v>
      </c>
      <c r="E81" s="206" t="s">
        <v>20</v>
      </c>
      <c r="F81" s="266">
        <f>D81</f>
        <v>2000000</v>
      </c>
      <c r="G81" s="206"/>
      <c r="H81" s="542"/>
      <c r="I81" s="237"/>
    </row>
    <row r="82" spans="1:9" ht="62.4" x14ac:dyDescent="0.3">
      <c r="A82" s="94">
        <v>3</v>
      </c>
      <c r="B82" s="95" t="s">
        <v>129</v>
      </c>
      <c r="C82" s="96" t="s">
        <v>120</v>
      </c>
      <c r="D82" s="11">
        <v>2000000</v>
      </c>
      <c r="E82" s="206" t="s">
        <v>20</v>
      </c>
      <c r="F82" s="266">
        <f>D82</f>
        <v>2000000</v>
      </c>
      <c r="G82" s="206"/>
      <c r="H82" s="542"/>
      <c r="I82" s="237"/>
    </row>
    <row r="83" spans="1:9" ht="15.6" x14ac:dyDescent="0.3">
      <c r="A83" s="94">
        <v>4</v>
      </c>
      <c r="B83" s="95" t="s">
        <v>130</v>
      </c>
      <c r="C83" s="96" t="s">
        <v>121</v>
      </c>
      <c r="D83" s="11">
        <v>23000000</v>
      </c>
      <c r="E83" s="206" t="s">
        <v>20</v>
      </c>
      <c r="F83" s="266">
        <f>D83</f>
        <v>23000000</v>
      </c>
      <c r="G83" s="206"/>
      <c r="H83" s="542">
        <f>F83</f>
        <v>23000000</v>
      </c>
      <c r="I83" s="237"/>
    </row>
    <row r="84" spans="1:9" ht="31.2" x14ac:dyDescent="0.3">
      <c r="A84" s="94">
        <v>5</v>
      </c>
      <c r="B84" s="95" t="s">
        <v>131</v>
      </c>
      <c r="C84" s="96" t="s">
        <v>122</v>
      </c>
      <c r="D84" s="11">
        <v>5000000</v>
      </c>
      <c r="E84" s="206" t="s">
        <v>20</v>
      </c>
      <c r="F84" s="266">
        <v>0</v>
      </c>
      <c r="G84" s="206"/>
      <c r="H84" s="542"/>
      <c r="I84" s="237"/>
    </row>
    <row r="85" spans="1:9" ht="15.6" x14ac:dyDescent="0.3">
      <c r="A85" s="94">
        <v>6</v>
      </c>
      <c r="B85" s="95" t="s">
        <v>132</v>
      </c>
      <c r="C85" s="96" t="s">
        <v>123</v>
      </c>
      <c r="D85" s="11">
        <v>3000000</v>
      </c>
      <c r="E85" s="206" t="s">
        <v>20</v>
      </c>
      <c r="F85" s="266">
        <v>0</v>
      </c>
      <c r="G85" s="206"/>
      <c r="H85" s="542"/>
      <c r="I85" s="237"/>
    </row>
    <row r="86" spans="1:9" ht="31.2" x14ac:dyDescent="0.3">
      <c r="A86" s="94">
        <v>7</v>
      </c>
      <c r="B86" s="95" t="s">
        <v>133</v>
      </c>
      <c r="C86" s="96" t="s">
        <v>124</v>
      </c>
      <c r="D86" s="11">
        <v>2000000</v>
      </c>
      <c r="E86" s="206" t="s">
        <v>20</v>
      </c>
      <c r="F86" s="266">
        <f>D86</f>
        <v>2000000</v>
      </c>
      <c r="G86" s="206"/>
      <c r="H86" s="542"/>
      <c r="I86" s="237"/>
    </row>
    <row r="87" spans="1:9" ht="15.6" x14ac:dyDescent="0.3">
      <c r="A87" s="631" t="s">
        <v>126</v>
      </c>
      <c r="B87" s="632"/>
      <c r="C87" s="633"/>
      <c r="D87" s="98">
        <f>SUM(D80:D86)</f>
        <v>40000000</v>
      </c>
      <c r="E87" s="98">
        <f>SUM(E80:E86)</f>
        <v>0</v>
      </c>
      <c r="F87" s="148">
        <f>SUM(F80:F86)</f>
        <v>32000000</v>
      </c>
      <c r="G87" s="148">
        <f t="shared" ref="G87:H87" si="3">SUM(G80:G86)</f>
        <v>0</v>
      </c>
      <c r="H87" s="148">
        <f t="shared" si="3"/>
        <v>23000000</v>
      </c>
      <c r="I87" s="237"/>
    </row>
    <row r="88" spans="1:9" ht="15.6" x14ac:dyDescent="0.3">
      <c r="A88" s="82">
        <v>4</v>
      </c>
      <c r="B88" s="106" t="s">
        <v>134</v>
      </c>
      <c r="C88" s="149"/>
      <c r="D88" s="85"/>
      <c r="E88" s="255"/>
      <c r="F88" s="379"/>
      <c r="G88" s="255"/>
      <c r="H88" s="542"/>
      <c r="I88" s="237"/>
    </row>
    <row r="89" spans="1:9" ht="15.6" x14ac:dyDescent="0.3">
      <c r="A89" s="94">
        <v>1</v>
      </c>
      <c r="B89" s="95" t="s">
        <v>146</v>
      </c>
      <c r="C89" s="96" t="s">
        <v>135</v>
      </c>
      <c r="D89" s="11">
        <v>500000</v>
      </c>
      <c r="E89" s="206" t="s">
        <v>20</v>
      </c>
      <c r="F89" s="266">
        <v>1000000</v>
      </c>
      <c r="G89" s="206"/>
      <c r="H89" s="542"/>
      <c r="I89" s="237"/>
    </row>
    <row r="90" spans="1:9" ht="31.2" x14ac:dyDescent="0.3">
      <c r="A90" s="94">
        <v>2</v>
      </c>
      <c r="B90" s="95" t="s">
        <v>147</v>
      </c>
      <c r="C90" s="96" t="s">
        <v>136</v>
      </c>
      <c r="D90" s="11">
        <v>5000000</v>
      </c>
      <c r="E90" s="206" t="s">
        <v>20</v>
      </c>
      <c r="F90" s="266"/>
      <c r="G90" s="206"/>
      <c r="H90" s="542"/>
      <c r="I90" s="237"/>
    </row>
    <row r="91" spans="1:9" ht="31.2" x14ac:dyDescent="0.3">
      <c r="A91" s="94">
        <v>3</v>
      </c>
      <c r="B91" s="95" t="s">
        <v>148</v>
      </c>
      <c r="C91" s="96" t="s">
        <v>137</v>
      </c>
      <c r="D91" s="11">
        <v>500000</v>
      </c>
      <c r="E91" s="206" t="s">
        <v>20</v>
      </c>
      <c r="F91" s="266">
        <f>D91</f>
        <v>500000</v>
      </c>
      <c r="G91" s="206"/>
      <c r="H91" s="542"/>
      <c r="I91" s="237"/>
    </row>
    <row r="92" spans="1:9" ht="31.2" x14ac:dyDescent="0.3">
      <c r="A92" s="94">
        <v>4</v>
      </c>
      <c r="B92" s="95" t="s">
        <v>149</v>
      </c>
      <c r="C92" s="96" t="s">
        <v>138</v>
      </c>
      <c r="D92" s="11">
        <v>2000000</v>
      </c>
      <c r="E92" s="206" t="s">
        <v>20</v>
      </c>
      <c r="F92" s="266">
        <v>0</v>
      </c>
      <c r="G92" s="206"/>
      <c r="H92" s="542"/>
      <c r="I92" s="237"/>
    </row>
    <row r="93" spans="1:9" ht="31.2" x14ac:dyDescent="0.3">
      <c r="A93" s="94">
        <v>5</v>
      </c>
      <c r="B93" s="95" t="s">
        <v>150</v>
      </c>
      <c r="C93" s="96" t="s">
        <v>139</v>
      </c>
      <c r="D93" s="11">
        <v>2000000</v>
      </c>
      <c r="E93" s="206" t="s">
        <v>20</v>
      </c>
      <c r="F93" s="266">
        <v>2000000</v>
      </c>
      <c r="G93" s="206"/>
      <c r="H93" s="542"/>
      <c r="I93" s="237"/>
    </row>
    <row r="94" spans="1:9" ht="31.2" x14ac:dyDescent="0.3">
      <c r="A94" s="94">
        <v>6</v>
      </c>
      <c r="B94" s="95" t="s">
        <v>151</v>
      </c>
      <c r="C94" s="96" t="s">
        <v>140</v>
      </c>
      <c r="D94" s="11">
        <v>500000</v>
      </c>
      <c r="E94" s="206" t="s">
        <v>20</v>
      </c>
      <c r="F94" s="266">
        <v>1000000</v>
      </c>
      <c r="G94" s="206"/>
      <c r="H94" s="542"/>
      <c r="I94" s="237"/>
    </row>
    <row r="95" spans="1:9" ht="46.8" x14ac:dyDescent="0.3">
      <c r="A95" s="94">
        <v>7</v>
      </c>
      <c r="B95" s="95" t="s">
        <v>152</v>
      </c>
      <c r="C95" s="96" t="s">
        <v>141</v>
      </c>
      <c r="D95" s="11">
        <v>2500000</v>
      </c>
      <c r="E95" s="206">
        <v>705000</v>
      </c>
      <c r="F95" s="266">
        <v>2000000</v>
      </c>
      <c r="G95" s="206"/>
      <c r="H95" s="542"/>
      <c r="I95" s="237"/>
    </row>
    <row r="96" spans="1:9" ht="31.2" x14ac:dyDescent="0.3">
      <c r="A96" s="94">
        <v>8</v>
      </c>
      <c r="B96" s="95" t="s">
        <v>153</v>
      </c>
      <c r="C96" s="96" t="s">
        <v>142</v>
      </c>
      <c r="D96" s="11">
        <v>500000</v>
      </c>
      <c r="E96" s="206" t="s">
        <v>20</v>
      </c>
      <c r="F96" s="266">
        <v>500000</v>
      </c>
      <c r="G96" s="206"/>
      <c r="H96" s="542"/>
      <c r="I96" s="237"/>
    </row>
    <row r="97" spans="1:9" ht="15.6" x14ac:dyDescent="0.3">
      <c r="A97" s="94">
        <v>9</v>
      </c>
      <c r="B97" s="95" t="s">
        <v>154</v>
      </c>
      <c r="C97" s="96" t="s">
        <v>143</v>
      </c>
      <c r="D97" s="11">
        <v>1500000</v>
      </c>
      <c r="E97" s="206" t="s">
        <v>20</v>
      </c>
      <c r="F97" s="266">
        <v>2000000</v>
      </c>
      <c r="G97" s="206"/>
      <c r="H97" s="542"/>
      <c r="I97" s="237"/>
    </row>
    <row r="98" spans="1:9" ht="15.6" x14ac:dyDescent="0.3">
      <c r="A98" s="94">
        <v>10</v>
      </c>
      <c r="B98" s="95" t="s">
        <v>155</v>
      </c>
      <c r="C98" s="96" t="s">
        <v>144</v>
      </c>
      <c r="D98" s="11">
        <v>16000000</v>
      </c>
      <c r="E98" s="206" t="s">
        <v>20</v>
      </c>
      <c r="F98" s="266">
        <v>0</v>
      </c>
      <c r="G98" s="206"/>
      <c r="H98" s="542"/>
      <c r="I98" s="237"/>
    </row>
    <row r="99" spans="1:9" ht="15.6" x14ac:dyDescent="0.3">
      <c r="A99" s="612" t="s">
        <v>145</v>
      </c>
      <c r="B99" s="613"/>
      <c r="C99" s="614"/>
      <c r="D99" s="107">
        <f>SUM(D89:D98)</f>
        <v>31000000</v>
      </c>
      <c r="E99" s="464">
        <v>705000</v>
      </c>
      <c r="F99" s="148">
        <f>SUM(F89:F98)</f>
        <v>9000000</v>
      </c>
      <c r="G99" s="148">
        <f>SUM(G89:G98)</f>
        <v>0</v>
      </c>
      <c r="H99" s="148">
        <f>SUM(H89:H98)</f>
        <v>0</v>
      </c>
      <c r="I99" s="237"/>
    </row>
    <row r="100" spans="1:9" s="83" customFormat="1" ht="15.6" x14ac:dyDescent="0.3">
      <c r="A100" s="212">
        <v>5</v>
      </c>
      <c r="B100" s="112" t="s">
        <v>314</v>
      </c>
      <c r="C100" s="153"/>
      <c r="E100" s="184"/>
      <c r="F100" s="379"/>
      <c r="G100" s="255"/>
      <c r="H100" s="255"/>
      <c r="I100" s="85"/>
    </row>
    <row r="101" spans="1:9" s="83" customFormat="1" ht="15.6" x14ac:dyDescent="0.3">
      <c r="A101" s="117">
        <v>1</v>
      </c>
      <c r="B101" s="251" t="s">
        <v>335</v>
      </c>
      <c r="C101" s="119" t="s">
        <v>3864</v>
      </c>
      <c r="D101" s="120">
        <v>3000000</v>
      </c>
      <c r="E101" s="206" t="s">
        <v>20</v>
      </c>
      <c r="F101" s="266">
        <v>1500000</v>
      </c>
      <c r="G101" s="206"/>
      <c r="H101" s="255"/>
      <c r="I101" s="85"/>
    </row>
    <row r="102" spans="1:9" s="83" customFormat="1" ht="15.6" x14ac:dyDescent="0.3">
      <c r="A102" s="117">
        <v>2</v>
      </c>
      <c r="B102" s="251" t="s">
        <v>336</v>
      </c>
      <c r="C102" s="119" t="s">
        <v>316</v>
      </c>
      <c r="D102" s="120">
        <v>11500000</v>
      </c>
      <c r="E102" s="206" t="s">
        <v>20</v>
      </c>
      <c r="F102" s="266">
        <v>5000000</v>
      </c>
      <c r="G102" s="206"/>
      <c r="H102" s="255"/>
      <c r="I102" s="85"/>
    </row>
    <row r="103" spans="1:9" s="83" customFormat="1" ht="15.6" x14ac:dyDescent="0.3">
      <c r="A103" s="117">
        <v>3</v>
      </c>
      <c r="B103" s="251" t="s">
        <v>337</v>
      </c>
      <c r="C103" s="119" t="s">
        <v>317</v>
      </c>
      <c r="D103" s="120">
        <v>3000000</v>
      </c>
      <c r="E103" s="206" t="s">
        <v>20</v>
      </c>
      <c r="F103" s="266">
        <v>0</v>
      </c>
      <c r="G103" s="206"/>
      <c r="H103" s="255"/>
      <c r="I103" s="85"/>
    </row>
    <row r="104" spans="1:9" s="83" customFormat="1" ht="31.2" x14ac:dyDescent="0.3">
      <c r="A104" s="117">
        <v>4</v>
      </c>
      <c r="B104" s="251" t="s">
        <v>338</v>
      </c>
      <c r="C104" s="119" t="s">
        <v>318</v>
      </c>
      <c r="D104" s="120">
        <v>1500000</v>
      </c>
      <c r="E104" s="206" t="s">
        <v>20</v>
      </c>
      <c r="F104" s="266">
        <v>0</v>
      </c>
      <c r="G104" s="206"/>
      <c r="H104" s="255"/>
      <c r="I104" s="85"/>
    </row>
    <row r="105" spans="1:9" s="83" customFormat="1" ht="15.6" x14ac:dyDescent="0.3">
      <c r="A105" s="117">
        <v>5</v>
      </c>
      <c r="B105" s="251" t="s">
        <v>339</v>
      </c>
      <c r="C105" s="119" t="s">
        <v>319</v>
      </c>
      <c r="D105" s="120">
        <v>2500000</v>
      </c>
      <c r="E105" s="206" t="s">
        <v>20</v>
      </c>
      <c r="F105" s="266">
        <v>1500000</v>
      </c>
      <c r="G105" s="206"/>
      <c r="H105" s="255"/>
      <c r="I105" s="85"/>
    </row>
    <row r="106" spans="1:9" s="83" customFormat="1" ht="15.6" x14ac:dyDescent="0.3">
      <c r="A106" s="117">
        <v>6</v>
      </c>
      <c r="B106" s="251" t="s">
        <v>354</v>
      </c>
      <c r="C106" s="119" t="s">
        <v>320</v>
      </c>
      <c r="D106" s="120">
        <v>3000000</v>
      </c>
      <c r="E106" s="206" t="s">
        <v>20</v>
      </c>
      <c r="F106" s="266">
        <v>3000000</v>
      </c>
      <c r="G106" s="206"/>
      <c r="H106" s="255"/>
      <c r="I106" s="85"/>
    </row>
    <row r="107" spans="1:9" s="83" customFormat="1" ht="15.6" x14ac:dyDescent="0.3">
      <c r="A107" s="117">
        <v>7</v>
      </c>
      <c r="B107" s="251" t="s">
        <v>353</v>
      </c>
      <c r="C107" s="119" t="s">
        <v>321</v>
      </c>
      <c r="D107" s="120">
        <v>1500000</v>
      </c>
      <c r="E107" s="206" t="s">
        <v>20</v>
      </c>
      <c r="F107" s="266">
        <f t="shared" ref="F107:F108" si="4">D107</f>
        <v>1500000</v>
      </c>
      <c r="G107" s="206"/>
      <c r="H107" s="255"/>
      <c r="I107" s="85"/>
    </row>
    <row r="108" spans="1:9" s="83" customFormat="1" ht="15.6" x14ac:dyDescent="0.3">
      <c r="A108" s="117">
        <v>8</v>
      </c>
      <c r="B108" s="251" t="s">
        <v>352</v>
      </c>
      <c r="C108" s="119" t="s">
        <v>322</v>
      </c>
      <c r="D108" s="120">
        <v>6000000</v>
      </c>
      <c r="E108" s="206" t="s">
        <v>20</v>
      </c>
      <c r="F108" s="266">
        <f t="shared" si="4"/>
        <v>6000000</v>
      </c>
      <c r="G108" s="206"/>
      <c r="H108" s="255">
        <f>F108</f>
        <v>6000000</v>
      </c>
      <c r="I108" s="85" t="s">
        <v>3796</v>
      </c>
    </row>
    <row r="109" spans="1:9" s="83" customFormat="1" ht="46.8" x14ac:dyDescent="0.3">
      <c r="A109" s="117">
        <v>9</v>
      </c>
      <c r="B109" s="251" t="s">
        <v>351</v>
      </c>
      <c r="C109" s="119" t="s">
        <v>323</v>
      </c>
      <c r="D109" s="120">
        <v>2000000</v>
      </c>
      <c r="E109" s="206" t="s">
        <v>20</v>
      </c>
      <c r="F109" s="266">
        <v>0</v>
      </c>
      <c r="G109" s="206"/>
      <c r="H109" s="255"/>
      <c r="I109" s="85"/>
    </row>
    <row r="110" spans="1:9" s="83" customFormat="1" ht="46.8" x14ac:dyDescent="0.3">
      <c r="A110" s="117">
        <v>10</v>
      </c>
      <c r="B110" s="251" t="s">
        <v>350</v>
      </c>
      <c r="C110" s="119" t="s">
        <v>324</v>
      </c>
      <c r="D110" s="120">
        <v>3500000</v>
      </c>
      <c r="E110" s="206" t="s">
        <v>20</v>
      </c>
      <c r="F110" s="266">
        <v>2500000</v>
      </c>
      <c r="G110" s="206"/>
      <c r="H110" s="255"/>
      <c r="I110" s="85"/>
    </row>
    <row r="111" spans="1:9" s="83" customFormat="1" ht="15.6" x14ac:dyDescent="0.3">
      <c r="A111" s="117">
        <v>11</v>
      </c>
      <c r="B111" s="251" t="s">
        <v>349</v>
      </c>
      <c r="C111" s="119" t="s">
        <v>325</v>
      </c>
      <c r="D111" s="120">
        <v>6000000</v>
      </c>
      <c r="E111" s="206" t="s">
        <v>20</v>
      </c>
      <c r="F111" s="266">
        <v>3000000</v>
      </c>
      <c r="G111" s="206"/>
      <c r="H111" s="255"/>
      <c r="I111" s="85"/>
    </row>
    <row r="112" spans="1:9" s="83" customFormat="1" ht="31.2" x14ac:dyDescent="0.3">
      <c r="A112" s="117">
        <v>12</v>
      </c>
      <c r="B112" s="251" t="s">
        <v>348</v>
      </c>
      <c r="C112" s="119" t="s">
        <v>326</v>
      </c>
      <c r="D112" s="120">
        <v>4500000</v>
      </c>
      <c r="E112" s="206" t="s">
        <v>20</v>
      </c>
      <c r="F112" s="266">
        <v>10000000</v>
      </c>
      <c r="G112" s="206"/>
      <c r="H112" s="255">
        <f>F112</f>
        <v>10000000</v>
      </c>
      <c r="I112" s="85" t="s">
        <v>3796</v>
      </c>
    </row>
    <row r="113" spans="1:9" s="83" customFormat="1" ht="15.6" x14ac:dyDescent="0.3">
      <c r="A113" s="117">
        <v>13</v>
      </c>
      <c r="B113" s="251" t="s">
        <v>347</v>
      </c>
      <c r="C113" s="119" t="s">
        <v>327</v>
      </c>
      <c r="D113" s="120">
        <v>5000000</v>
      </c>
      <c r="E113" s="206" t="s">
        <v>20</v>
      </c>
      <c r="F113" s="266">
        <f t="shared" ref="F113" si="5">D113</f>
        <v>5000000</v>
      </c>
      <c r="G113" s="206"/>
      <c r="H113" s="255"/>
      <c r="I113" s="85"/>
    </row>
    <row r="114" spans="1:9" s="83" customFormat="1" ht="15.6" x14ac:dyDescent="0.3">
      <c r="A114" s="117">
        <v>14</v>
      </c>
      <c r="B114" s="251" t="s">
        <v>346</v>
      </c>
      <c r="C114" s="119" t="s">
        <v>328</v>
      </c>
      <c r="D114" s="120">
        <v>15000000</v>
      </c>
      <c r="E114" s="206" t="s">
        <v>20</v>
      </c>
      <c r="F114" s="266">
        <v>0</v>
      </c>
      <c r="G114" s="206"/>
      <c r="H114" s="255"/>
      <c r="I114" s="85"/>
    </row>
    <row r="115" spans="1:9" s="83" customFormat="1" ht="15.6" x14ac:dyDescent="0.3">
      <c r="A115" s="117">
        <v>15</v>
      </c>
      <c r="B115" s="251" t="s">
        <v>345</v>
      </c>
      <c r="C115" s="119" t="s">
        <v>329</v>
      </c>
      <c r="D115" s="120">
        <v>40000000</v>
      </c>
      <c r="E115" s="206">
        <v>24000000</v>
      </c>
      <c r="F115" s="266">
        <v>30500000</v>
      </c>
      <c r="G115" s="206"/>
      <c r="H115" s="255">
        <f>F115</f>
        <v>30500000</v>
      </c>
      <c r="I115" s="85" t="s">
        <v>3796</v>
      </c>
    </row>
    <row r="116" spans="1:9" s="83" customFormat="1" ht="15.6" x14ac:dyDescent="0.3">
      <c r="A116" s="117">
        <v>16</v>
      </c>
      <c r="B116" s="251" t="s">
        <v>344</v>
      </c>
      <c r="C116" s="119" t="s">
        <v>330</v>
      </c>
      <c r="D116" s="120">
        <v>10000000</v>
      </c>
      <c r="E116" s="206" t="s">
        <v>20</v>
      </c>
      <c r="F116" s="266">
        <v>25000000</v>
      </c>
      <c r="G116" s="206"/>
      <c r="H116" s="255">
        <f>F116</f>
        <v>25000000</v>
      </c>
      <c r="I116" s="85" t="s">
        <v>3796</v>
      </c>
    </row>
    <row r="117" spans="1:9" s="83" customFormat="1" ht="15.6" x14ac:dyDescent="0.3">
      <c r="A117" s="117">
        <v>17</v>
      </c>
      <c r="B117" s="251" t="s">
        <v>343</v>
      </c>
      <c r="C117" s="119" t="s">
        <v>331</v>
      </c>
      <c r="D117" s="120">
        <v>5000000</v>
      </c>
      <c r="E117" s="206" t="s">
        <v>20</v>
      </c>
      <c r="F117" s="266">
        <v>2000000</v>
      </c>
      <c r="G117" s="206"/>
      <c r="H117" s="255">
        <f>F117</f>
        <v>2000000</v>
      </c>
      <c r="I117" s="85" t="s">
        <v>3796</v>
      </c>
    </row>
    <row r="118" spans="1:9" s="83" customFormat="1" ht="31.2" x14ac:dyDescent="0.3">
      <c r="A118" s="117">
        <v>18</v>
      </c>
      <c r="B118" s="251" t="s">
        <v>342</v>
      </c>
      <c r="C118" s="119" t="s">
        <v>332</v>
      </c>
      <c r="D118" s="120">
        <v>20000000</v>
      </c>
      <c r="E118" s="206" t="s">
        <v>20</v>
      </c>
      <c r="F118" s="266">
        <v>0</v>
      </c>
      <c r="G118" s="206"/>
      <c r="H118" s="255"/>
      <c r="I118" s="85"/>
    </row>
    <row r="119" spans="1:9" s="83" customFormat="1" ht="15.6" x14ac:dyDescent="0.3">
      <c r="A119" s="117">
        <v>19</v>
      </c>
      <c r="B119" s="251" t="s">
        <v>341</v>
      </c>
      <c r="C119" s="119" t="s">
        <v>333</v>
      </c>
      <c r="D119" s="120">
        <v>5000000</v>
      </c>
      <c r="E119" s="206" t="s">
        <v>20</v>
      </c>
      <c r="F119" s="266">
        <v>0</v>
      </c>
      <c r="G119" s="206"/>
      <c r="H119" s="255"/>
      <c r="I119" s="85"/>
    </row>
    <row r="120" spans="1:9" s="83" customFormat="1" ht="15.6" x14ac:dyDescent="0.3">
      <c r="A120" s="117">
        <v>20</v>
      </c>
      <c r="B120" s="251" t="s">
        <v>340</v>
      </c>
      <c r="C120" s="119" t="s">
        <v>3865</v>
      </c>
      <c r="D120" s="120">
        <v>2000000</v>
      </c>
      <c r="E120" s="206" t="s">
        <v>20</v>
      </c>
      <c r="F120" s="266">
        <v>3500000</v>
      </c>
      <c r="G120" s="206"/>
      <c r="H120" s="255"/>
      <c r="I120" s="85"/>
    </row>
    <row r="121" spans="1:9" s="83" customFormat="1" ht="15" customHeight="1" x14ac:dyDescent="0.3">
      <c r="A121" s="607" t="s">
        <v>355</v>
      </c>
      <c r="B121" s="607"/>
      <c r="C121" s="607"/>
      <c r="D121" s="98">
        <f>SUM(D101:D120)</f>
        <v>150000000</v>
      </c>
      <c r="E121" s="98">
        <f>SUM(E101:E120)</f>
        <v>24000000</v>
      </c>
      <c r="F121" s="148">
        <f>SUM(F101:F120)</f>
        <v>100000000</v>
      </c>
      <c r="G121" s="148">
        <f t="shared" ref="G121:H121" si="6">SUM(G101:G120)</f>
        <v>0</v>
      </c>
      <c r="H121" s="148">
        <f t="shared" si="6"/>
        <v>73500000</v>
      </c>
      <c r="I121" s="85"/>
    </row>
    <row r="122" spans="1:9" ht="15.6" x14ac:dyDescent="0.3">
      <c r="A122" s="212">
        <v>6</v>
      </c>
      <c r="B122" s="112" t="s">
        <v>1924</v>
      </c>
      <c r="C122" s="153"/>
      <c r="D122" s="83"/>
      <c r="E122" s="184"/>
      <c r="F122" s="379"/>
      <c r="G122" s="255"/>
      <c r="H122" s="542"/>
      <c r="I122" s="237"/>
    </row>
    <row r="123" spans="1:9" ht="15.6" x14ac:dyDescent="0.3">
      <c r="A123" s="117">
        <v>1</v>
      </c>
      <c r="B123" s="251" t="s">
        <v>1932</v>
      </c>
      <c r="C123" s="119" t="s">
        <v>3797</v>
      </c>
      <c r="D123" s="120">
        <v>50000000</v>
      </c>
      <c r="E123" s="392">
        <v>3314000</v>
      </c>
      <c r="F123" s="266">
        <v>25000000</v>
      </c>
      <c r="G123" s="206"/>
      <c r="H123" s="542">
        <f>F123</f>
        <v>25000000</v>
      </c>
      <c r="I123" s="237" t="s">
        <v>3796</v>
      </c>
    </row>
    <row r="124" spans="1:9" ht="15.6" x14ac:dyDescent="0.3">
      <c r="A124" s="117">
        <v>2</v>
      </c>
      <c r="B124" s="251" t="s">
        <v>1933</v>
      </c>
      <c r="C124" s="119" t="s">
        <v>1926</v>
      </c>
      <c r="D124" s="120">
        <v>1000000000</v>
      </c>
      <c r="E124" s="206" t="s">
        <v>20</v>
      </c>
      <c r="F124" s="327">
        <v>0</v>
      </c>
      <c r="G124" s="206">
        <v>0</v>
      </c>
      <c r="H124" s="542"/>
      <c r="I124" s="237"/>
    </row>
    <row r="125" spans="1:9" ht="15.6" x14ac:dyDescent="0.3">
      <c r="A125" s="117">
        <v>3</v>
      </c>
      <c r="B125" s="251" t="s">
        <v>1934</v>
      </c>
      <c r="C125" s="119" t="s">
        <v>1927</v>
      </c>
      <c r="D125" s="120">
        <v>2000000000</v>
      </c>
      <c r="E125" s="206">
        <v>739513115.14999998</v>
      </c>
      <c r="F125" s="327">
        <v>0</v>
      </c>
      <c r="G125" s="539">
        <v>1000000000</v>
      </c>
      <c r="H125" s="542">
        <f>G125</f>
        <v>1000000000</v>
      </c>
      <c r="I125" s="237" t="s">
        <v>3796</v>
      </c>
    </row>
    <row r="126" spans="1:9" ht="31.2" x14ac:dyDescent="0.3">
      <c r="A126" s="117">
        <v>4</v>
      </c>
      <c r="B126" s="251" t="s">
        <v>1935</v>
      </c>
      <c r="C126" s="119" t="s">
        <v>1928</v>
      </c>
      <c r="D126" s="88" t="s">
        <v>20</v>
      </c>
      <c r="E126" s="206" t="s">
        <v>20</v>
      </c>
      <c r="F126" s="266" t="str">
        <f>D126</f>
        <v>-</v>
      </c>
      <c r="G126" s="206"/>
      <c r="H126" s="542"/>
      <c r="I126" s="237"/>
    </row>
    <row r="127" spans="1:9" ht="46.8" x14ac:dyDescent="0.3">
      <c r="A127" s="117">
        <v>5</v>
      </c>
      <c r="B127" s="251" t="s">
        <v>1936</v>
      </c>
      <c r="C127" s="119" t="s">
        <v>1929</v>
      </c>
      <c r="D127" s="88" t="s">
        <v>20</v>
      </c>
      <c r="E127" s="206" t="s">
        <v>20</v>
      </c>
      <c r="F127" s="266" t="str">
        <f>D127</f>
        <v>-</v>
      </c>
      <c r="G127" s="206"/>
      <c r="H127" s="542"/>
      <c r="I127" s="237"/>
    </row>
    <row r="128" spans="1:9" ht="15.6" x14ac:dyDescent="0.3">
      <c r="A128" s="117">
        <v>6</v>
      </c>
      <c r="B128" s="251" t="s">
        <v>1937</v>
      </c>
      <c r="C128" s="119" t="s">
        <v>1930</v>
      </c>
      <c r="D128" s="88" t="s">
        <v>20</v>
      </c>
      <c r="E128" s="206" t="s">
        <v>20</v>
      </c>
      <c r="F128" s="266" t="str">
        <f>D128</f>
        <v>-</v>
      </c>
      <c r="G128" s="206"/>
      <c r="H128" s="542"/>
      <c r="I128" s="237"/>
    </row>
    <row r="129" spans="1:9" ht="15.6" x14ac:dyDescent="0.3">
      <c r="A129" s="117">
        <v>7</v>
      </c>
      <c r="B129" s="443" t="s">
        <v>3690</v>
      </c>
      <c r="C129" s="444" t="s">
        <v>3691</v>
      </c>
      <c r="D129" s="445"/>
      <c r="E129" s="258"/>
      <c r="F129" s="380"/>
      <c r="G129" s="258">
        <v>100000000</v>
      </c>
      <c r="H129" s="542">
        <f>G129</f>
        <v>100000000</v>
      </c>
      <c r="I129" s="237" t="s">
        <v>3796</v>
      </c>
    </row>
    <row r="130" spans="1:9" ht="31.2" x14ac:dyDescent="0.3">
      <c r="A130" s="117">
        <v>8</v>
      </c>
      <c r="B130" s="251" t="s">
        <v>2362</v>
      </c>
      <c r="C130" s="119" t="s">
        <v>2361</v>
      </c>
      <c r="D130" s="120">
        <v>2500000000</v>
      </c>
      <c r="E130" s="206" t="s">
        <v>20</v>
      </c>
      <c r="F130" s="327">
        <v>0</v>
      </c>
      <c r="G130" s="539">
        <v>1000000000</v>
      </c>
      <c r="H130" s="542">
        <f>G130</f>
        <v>1000000000</v>
      </c>
      <c r="I130" s="237" t="s">
        <v>3796</v>
      </c>
    </row>
    <row r="131" spans="1:9" ht="15.6" x14ac:dyDescent="0.3">
      <c r="A131" s="607" t="s">
        <v>1931</v>
      </c>
      <c r="B131" s="607"/>
      <c r="C131" s="607"/>
      <c r="D131" s="98">
        <f>SUM(D123:D130)</f>
        <v>5550000000</v>
      </c>
      <c r="E131" s="98">
        <f>SUM(E123:E130)</f>
        <v>742827115.14999998</v>
      </c>
      <c r="F131" s="98">
        <f>SUM(F123:F130)</f>
        <v>25000000</v>
      </c>
      <c r="G131" s="536">
        <f>SUM(G123:G130)</f>
        <v>2100000000</v>
      </c>
      <c r="H131" s="536">
        <f>SUM(H123:H130)</f>
        <v>2125000000</v>
      </c>
      <c r="I131" s="237"/>
    </row>
    <row r="132" spans="1:9" ht="15.6" x14ac:dyDescent="0.3">
      <c r="A132" s="212">
        <v>7</v>
      </c>
      <c r="B132" s="112" t="s">
        <v>2192</v>
      </c>
      <c r="C132" s="153"/>
      <c r="D132" s="83"/>
      <c r="E132" s="184"/>
      <c r="F132" s="379"/>
      <c r="G132" s="255"/>
      <c r="H132" s="542"/>
      <c r="I132" s="237"/>
    </row>
    <row r="133" spans="1:9" ht="28.8" x14ac:dyDescent="0.3">
      <c r="A133" s="94">
        <v>1</v>
      </c>
      <c r="B133" s="95" t="s">
        <v>2197</v>
      </c>
      <c r="C133" s="96" t="s">
        <v>2193</v>
      </c>
      <c r="D133" s="11">
        <v>2300000000</v>
      </c>
      <c r="E133" s="206" t="s">
        <v>20</v>
      </c>
      <c r="F133" s="266">
        <v>0</v>
      </c>
      <c r="G133" s="206">
        <v>500000000</v>
      </c>
      <c r="H133" s="542">
        <f>G133</f>
        <v>500000000</v>
      </c>
      <c r="I133" s="568" t="s">
        <v>3845</v>
      </c>
    </row>
    <row r="134" spans="1:9" ht="28.8" x14ac:dyDescent="0.3">
      <c r="A134" s="94">
        <v>2</v>
      </c>
      <c r="B134" s="95" t="s">
        <v>2198</v>
      </c>
      <c r="C134" s="96" t="s">
        <v>2194</v>
      </c>
      <c r="D134" s="11">
        <v>300000000</v>
      </c>
      <c r="E134" s="206" t="s">
        <v>20</v>
      </c>
      <c r="F134" s="266">
        <v>0</v>
      </c>
      <c r="G134" s="206">
        <v>500000000</v>
      </c>
      <c r="H134" s="542">
        <f>G134</f>
        <v>500000000</v>
      </c>
      <c r="I134" s="568" t="s">
        <v>3845</v>
      </c>
    </row>
    <row r="135" spans="1:9" ht="15.6" x14ac:dyDescent="0.3">
      <c r="A135" s="94">
        <v>3</v>
      </c>
      <c r="B135" s="95" t="s">
        <v>2199</v>
      </c>
      <c r="C135" s="96" t="s">
        <v>2195</v>
      </c>
      <c r="D135" s="11">
        <v>10000000</v>
      </c>
      <c r="E135" s="206" t="s">
        <v>20</v>
      </c>
      <c r="F135" s="266">
        <f>D135</f>
        <v>10000000</v>
      </c>
      <c r="G135" s="206"/>
      <c r="H135" s="542"/>
      <c r="I135" s="237"/>
    </row>
    <row r="136" spans="1:9" ht="15.6" x14ac:dyDescent="0.3">
      <c r="A136" s="609" t="s">
        <v>2196</v>
      </c>
      <c r="B136" s="609"/>
      <c r="C136" s="609"/>
      <c r="D136" s="98">
        <f>SUM(D133:D135)</f>
        <v>2610000000</v>
      </c>
      <c r="E136" s="98">
        <f>SUM(E133:E135)</f>
        <v>0</v>
      </c>
      <c r="F136" s="148">
        <f>SUM(F133:F135)</f>
        <v>10000000</v>
      </c>
      <c r="G136" s="536">
        <f>SUM(G133:G135)</f>
        <v>1000000000</v>
      </c>
      <c r="H136" s="536">
        <f>SUM(H133:H135)</f>
        <v>1000000000</v>
      </c>
      <c r="I136" s="237"/>
    </row>
    <row r="137" spans="1:9" ht="15.6" x14ac:dyDescent="0.3">
      <c r="A137" s="212">
        <v>8</v>
      </c>
      <c r="B137" s="112" t="s">
        <v>2306</v>
      </c>
      <c r="C137" s="153"/>
      <c r="D137" s="83"/>
      <c r="E137" s="184"/>
      <c r="F137" s="379"/>
      <c r="G137" s="255"/>
      <c r="H137" s="542"/>
      <c r="I137" s="237"/>
    </row>
    <row r="138" spans="1:9" ht="15.6" x14ac:dyDescent="0.3">
      <c r="A138" s="117">
        <v>1</v>
      </c>
      <c r="B138" s="251" t="s">
        <v>2308</v>
      </c>
      <c r="C138" s="119" t="s">
        <v>2307</v>
      </c>
      <c r="D138" s="120">
        <v>100000000</v>
      </c>
      <c r="E138" s="206">
        <v>32500000</v>
      </c>
      <c r="F138" s="266">
        <v>0</v>
      </c>
      <c r="G138" s="206">
        <v>50000000</v>
      </c>
      <c r="H138" s="542"/>
      <c r="I138" s="237"/>
    </row>
    <row r="139" spans="1:9" ht="15.6" x14ac:dyDescent="0.3">
      <c r="A139" s="117">
        <v>2</v>
      </c>
      <c r="B139" s="251" t="s">
        <v>2309</v>
      </c>
      <c r="C139" s="119" t="s">
        <v>1397</v>
      </c>
      <c r="D139" s="120">
        <v>100000000</v>
      </c>
      <c r="E139" s="392">
        <v>6155500</v>
      </c>
      <c r="F139" s="266">
        <v>0</v>
      </c>
      <c r="G139" s="206">
        <v>60000000</v>
      </c>
      <c r="H139" s="542"/>
      <c r="I139" s="237"/>
    </row>
    <row r="140" spans="1:9" ht="15.6" x14ac:dyDescent="0.3">
      <c r="A140" s="607" t="s">
        <v>2318</v>
      </c>
      <c r="B140" s="607"/>
      <c r="C140" s="607"/>
      <c r="D140" s="98">
        <f>SUM(D138:D139)</f>
        <v>200000000</v>
      </c>
      <c r="E140" s="98">
        <f>SUM(E138:E139)</f>
        <v>38655500</v>
      </c>
      <c r="F140" s="148">
        <f>SUM(F138:F139)</f>
        <v>0</v>
      </c>
      <c r="G140" s="148">
        <f>SUM(G138:G139)</f>
        <v>110000000</v>
      </c>
      <c r="H140" s="148">
        <f>SUM(H138:H139)</f>
        <v>0</v>
      </c>
      <c r="I140" s="237"/>
    </row>
    <row r="141" spans="1:9" ht="15.6" x14ac:dyDescent="0.3">
      <c r="A141" s="108">
        <v>9</v>
      </c>
      <c r="B141" s="114" t="s">
        <v>1395</v>
      </c>
      <c r="C141" s="153"/>
      <c r="D141" s="83"/>
      <c r="E141" s="184"/>
      <c r="F141" s="379"/>
      <c r="G141" s="255"/>
      <c r="H141" s="542"/>
      <c r="I141" s="237"/>
    </row>
    <row r="142" spans="1:9" ht="15.6" x14ac:dyDescent="0.3">
      <c r="A142" s="94">
        <v>1</v>
      </c>
      <c r="B142" s="95" t="s">
        <v>1438</v>
      </c>
      <c r="C142" s="96" t="s">
        <v>1397</v>
      </c>
      <c r="D142" s="115" t="s">
        <v>20</v>
      </c>
      <c r="E142" s="206" t="s">
        <v>20</v>
      </c>
      <c r="F142" s="266" t="str">
        <f t="shared" ref="F142:F151" si="7">D142</f>
        <v>-</v>
      </c>
      <c r="G142" s="206"/>
      <c r="H142" s="542"/>
      <c r="I142" s="237"/>
    </row>
    <row r="143" spans="1:9" ht="15.6" x14ac:dyDescent="0.3">
      <c r="A143" s="94">
        <v>2</v>
      </c>
      <c r="B143" s="95" t="s">
        <v>1478</v>
      </c>
      <c r="C143" s="96" t="s">
        <v>1398</v>
      </c>
      <c r="D143" s="115" t="s">
        <v>20</v>
      </c>
      <c r="E143" s="206" t="s">
        <v>20</v>
      </c>
      <c r="F143" s="266" t="str">
        <f t="shared" si="7"/>
        <v>-</v>
      </c>
      <c r="G143" s="206"/>
      <c r="H143" s="542"/>
      <c r="I143" s="237"/>
    </row>
    <row r="144" spans="1:9" ht="15.6" x14ac:dyDescent="0.3">
      <c r="A144" s="94">
        <v>3</v>
      </c>
      <c r="B144" s="95" t="s">
        <v>1477</v>
      </c>
      <c r="C144" s="96" t="s">
        <v>1399</v>
      </c>
      <c r="D144" s="11">
        <v>5000000</v>
      </c>
      <c r="E144" s="206" t="s">
        <v>20</v>
      </c>
      <c r="F144" s="266">
        <v>0</v>
      </c>
      <c r="G144" s="206"/>
      <c r="H144" s="542"/>
      <c r="I144" s="237"/>
    </row>
    <row r="145" spans="1:9" ht="15.6" x14ac:dyDescent="0.3">
      <c r="A145" s="94">
        <v>4</v>
      </c>
      <c r="B145" s="95" t="s">
        <v>1476</v>
      </c>
      <c r="C145" s="96" t="s">
        <v>1400</v>
      </c>
      <c r="D145" s="11">
        <v>3000000</v>
      </c>
      <c r="E145" s="206" t="s">
        <v>20</v>
      </c>
      <c r="F145" s="266">
        <v>2000000</v>
      </c>
      <c r="G145" s="206"/>
      <c r="H145" s="542"/>
      <c r="I145" s="237"/>
    </row>
    <row r="146" spans="1:9" ht="15.6" x14ac:dyDescent="0.3">
      <c r="A146" s="94">
        <v>5</v>
      </c>
      <c r="B146" s="95" t="s">
        <v>1475</v>
      </c>
      <c r="C146" s="96" t="s">
        <v>1401</v>
      </c>
      <c r="D146" s="11">
        <v>3000000</v>
      </c>
      <c r="E146" s="206" t="s">
        <v>20</v>
      </c>
      <c r="F146" s="266">
        <f t="shared" si="7"/>
        <v>3000000</v>
      </c>
      <c r="G146" s="206"/>
      <c r="H146" s="542">
        <f>F146</f>
        <v>3000000</v>
      </c>
      <c r="I146" s="237" t="s">
        <v>3796</v>
      </c>
    </row>
    <row r="147" spans="1:9" ht="15.6" x14ac:dyDescent="0.3">
      <c r="A147" s="94">
        <v>6</v>
      </c>
      <c r="B147" s="95" t="s">
        <v>1474</v>
      </c>
      <c r="C147" s="96" t="s">
        <v>1402</v>
      </c>
      <c r="D147" s="11">
        <v>3000000</v>
      </c>
      <c r="E147" s="206" t="s">
        <v>20</v>
      </c>
      <c r="F147" s="266">
        <f t="shared" si="7"/>
        <v>3000000</v>
      </c>
      <c r="G147" s="206"/>
      <c r="H147" s="542">
        <f t="shared" ref="H147:H150" si="8">F147</f>
        <v>3000000</v>
      </c>
      <c r="I147" s="237" t="s">
        <v>3796</v>
      </c>
    </row>
    <row r="148" spans="1:9" ht="15.6" x14ac:dyDescent="0.3">
      <c r="A148" s="94">
        <v>7</v>
      </c>
      <c r="B148" s="95" t="s">
        <v>1473</v>
      </c>
      <c r="C148" s="96" t="s">
        <v>1403</v>
      </c>
      <c r="D148" s="11">
        <v>4000000</v>
      </c>
      <c r="E148" s="206" t="s">
        <v>20</v>
      </c>
      <c r="F148" s="266">
        <f>D148</f>
        <v>4000000</v>
      </c>
      <c r="G148" s="206"/>
      <c r="H148" s="542">
        <f t="shared" si="8"/>
        <v>4000000</v>
      </c>
      <c r="I148" s="237" t="s">
        <v>3796</v>
      </c>
    </row>
    <row r="149" spans="1:9" ht="15.6" x14ac:dyDescent="0.3">
      <c r="A149" s="94">
        <v>8</v>
      </c>
      <c r="B149" s="95" t="s">
        <v>1472</v>
      </c>
      <c r="C149" s="96" t="s">
        <v>1404</v>
      </c>
      <c r="D149" s="11">
        <v>4000000</v>
      </c>
      <c r="E149" s="206" t="s">
        <v>20</v>
      </c>
      <c r="F149" s="266">
        <f>D149</f>
        <v>4000000</v>
      </c>
      <c r="G149" s="206"/>
      <c r="H149" s="542">
        <f t="shared" si="8"/>
        <v>4000000</v>
      </c>
      <c r="I149" s="237" t="s">
        <v>3796</v>
      </c>
    </row>
    <row r="150" spans="1:9" ht="15.6" x14ac:dyDescent="0.3">
      <c r="A150" s="94">
        <v>9</v>
      </c>
      <c r="B150" s="95" t="s">
        <v>1471</v>
      </c>
      <c r="C150" s="96" t="s">
        <v>1405</v>
      </c>
      <c r="D150" s="11">
        <v>1000000</v>
      </c>
      <c r="E150" s="206" t="s">
        <v>20</v>
      </c>
      <c r="F150" s="266">
        <v>0</v>
      </c>
      <c r="G150" s="206"/>
      <c r="H150" s="542">
        <f t="shared" si="8"/>
        <v>0</v>
      </c>
      <c r="I150" s="237"/>
    </row>
    <row r="151" spans="1:9" ht="31.2" x14ac:dyDescent="0.3">
      <c r="A151" s="94">
        <v>10</v>
      </c>
      <c r="B151" s="95" t="s">
        <v>1470</v>
      </c>
      <c r="C151" s="96" t="s">
        <v>1406</v>
      </c>
      <c r="D151" s="11">
        <v>2000000</v>
      </c>
      <c r="E151" s="206" t="s">
        <v>20</v>
      </c>
      <c r="F151" s="266">
        <f t="shared" si="7"/>
        <v>2000000</v>
      </c>
      <c r="G151" s="206"/>
      <c r="H151" s="542"/>
      <c r="I151" s="237"/>
    </row>
    <row r="152" spans="1:9" ht="31.2" x14ac:dyDescent="0.3">
      <c r="A152" s="94">
        <v>11</v>
      </c>
      <c r="B152" s="95" t="s">
        <v>1469</v>
      </c>
      <c r="C152" s="96" t="s">
        <v>1407</v>
      </c>
      <c r="D152" s="11">
        <v>6000000</v>
      </c>
      <c r="E152" s="206" t="s">
        <v>20</v>
      </c>
      <c r="F152" s="266">
        <v>0</v>
      </c>
      <c r="G152" s="206"/>
      <c r="H152" s="542"/>
      <c r="I152" s="237"/>
    </row>
    <row r="153" spans="1:9" ht="31.2" x14ac:dyDescent="0.3">
      <c r="A153" s="94">
        <v>12</v>
      </c>
      <c r="B153" s="95" t="s">
        <v>1468</v>
      </c>
      <c r="C153" s="96" t="s">
        <v>1408</v>
      </c>
      <c r="D153" s="11">
        <v>2000000</v>
      </c>
      <c r="E153" s="206" t="s">
        <v>20</v>
      </c>
      <c r="F153" s="266">
        <v>1000000</v>
      </c>
      <c r="G153" s="206"/>
      <c r="H153" s="542"/>
      <c r="I153" s="237"/>
    </row>
    <row r="154" spans="1:9" ht="46.8" x14ac:dyDescent="0.3">
      <c r="A154" s="94">
        <v>13</v>
      </c>
      <c r="B154" s="95" t="s">
        <v>1467</v>
      </c>
      <c r="C154" s="96" t="s">
        <v>1409</v>
      </c>
      <c r="D154" s="11">
        <v>1000000</v>
      </c>
      <c r="E154" s="206" t="s">
        <v>20</v>
      </c>
      <c r="F154" s="266">
        <f t="shared" ref="F154:F175" si="9">D154</f>
        <v>1000000</v>
      </c>
      <c r="G154" s="206"/>
      <c r="H154" s="542"/>
      <c r="I154" s="237"/>
    </row>
    <row r="155" spans="1:9" ht="15.6" x14ac:dyDescent="0.3">
      <c r="A155" s="94">
        <v>14</v>
      </c>
      <c r="B155" s="95" t="s">
        <v>1466</v>
      </c>
      <c r="C155" s="96" t="s">
        <v>1410</v>
      </c>
      <c r="D155" s="11">
        <v>7000000</v>
      </c>
      <c r="E155" s="206" t="s">
        <v>20</v>
      </c>
      <c r="F155" s="266">
        <f t="shared" si="9"/>
        <v>7000000</v>
      </c>
      <c r="G155" s="206"/>
      <c r="H155" s="542"/>
      <c r="I155" s="237"/>
    </row>
    <row r="156" spans="1:9" ht="15.6" x14ac:dyDescent="0.3">
      <c r="A156" s="94">
        <v>15</v>
      </c>
      <c r="B156" s="95" t="s">
        <v>1465</v>
      </c>
      <c r="C156" s="96" t="s">
        <v>1411</v>
      </c>
      <c r="D156" s="11">
        <v>1000000</v>
      </c>
      <c r="E156" s="206" t="s">
        <v>20</v>
      </c>
      <c r="F156" s="266">
        <f t="shared" si="9"/>
        <v>1000000</v>
      </c>
      <c r="G156" s="206"/>
      <c r="H156" s="542"/>
      <c r="I156" s="237"/>
    </row>
    <row r="157" spans="1:9" ht="15.6" x14ac:dyDescent="0.3">
      <c r="A157" s="94">
        <v>16</v>
      </c>
      <c r="B157" s="95" t="s">
        <v>1464</v>
      </c>
      <c r="C157" s="96" t="s">
        <v>1412</v>
      </c>
      <c r="D157" s="11">
        <v>5500000</v>
      </c>
      <c r="E157" s="206" t="s">
        <v>20</v>
      </c>
      <c r="F157" s="266">
        <v>11500000</v>
      </c>
      <c r="G157" s="206"/>
      <c r="H157" s="542"/>
      <c r="I157" s="237"/>
    </row>
    <row r="158" spans="1:9" ht="31.2" x14ac:dyDescent="0.3">
      <c r="A158" s="94">
        <v>17</v>
      </c>
      <c r="B158" s="95" t="s">
        <v>1463</v>
      </c>
      <c r="C158" s="96" t="s">
        <v>3817</v>
      </c>
      <c r="D158" s="11">
        <v>1000000</v>
      </c>
      <c r="E158" s="206" t="s">
        <v>20</v>
      </c>
      <c r="F158" s="266">
        <v>1000000</v>
      </c>
      <c r="G158" s="206"/>
      <c r="H158" s="542"/>
      <c r="I158" s="237"/>
    </row>
    <row r="159" spans="1:9" ht="15.6" x14ac:dyDescent="0.3">
      <c r="A159" s="94">
        <v>18</v>
      </c>
      <c r="B159" s="95" t="s">
        <v>1462</v>
      </c>
      <c r="C159" s="96" t="s">
        <v>1414</v>
      </c>
      <c r="D159" s="115" t="s">
        <v>20</v>
      </c>
      <c r="E159" s="206" t="s">
        <v>20</v>
      </c>
      <c r="F159" s="266" t="str">
        <f t="shared" si="9"/>
        <v>-</v>
      </c>
      <c r="G159" s="206"/>
      <c r="H159" s="542"/>
      <c r="I159" s="237"/>
    </row>
    <row r="160" spans="1:9" ht="31.2" x14ac:dyDescent="0.3">
      <c r="A160" s="94">
        <v>19</v>
      </c>
      <c r="B160" s="95" t="s">
        <v>1461</v>
      </c>
      <c r="C160" s="96" t="s">
        <v>1415</v>
      </c>
      <c r="D160" s="11">
        <v>2000000</v>
      </c>
      <c r="E160" s="206" t="s">
        <v>20</v>
      </c>
      <c r="F160" s="266">
        <v>1000000</v>
      </c>
      <c r="G160" s="206"/>
      <c r="H160" s="542"/>
      <c r="I160" s="237"/>
    </row>
    <row r="161" spans="1:9" ht="15.6" x14ac:dyDescent="0.3">
      <c r="A161" s="94">
        <v>20</v>
      </c>
      <c r="B161" s="95" t="s">
        <v>1460</v>
      </c>
      <c r="C161" s="96" t="s">
        <v>1416</v>
      </c>
      <c r="D161" s="11">
        <v>2000000</v>
      </c>
      <c r="E161" s="206" t="s">
        <v>20</v>
      </c>
      <c r="F161" s="266">
        <v>1000000</v>
      </c>
      <c r="G161" s="206"/>
      <c r="H161" s="542"/>
      <c r="I161" s="237"/>
    </row>
    <row r="162" spans="1:9" ht="15.6" x14ac:dyDescent="0.3">
      <c r="A162" s="94">
        <v>21</v>
      </c>
      <c r="B162" s="95" t="s">
        <v>1459</v>
      </c>
      <c r="C162" s="96" t="s">
        <v>1417</v>
      </c>
      <c r="D162" s="11">
        <v>3000000</v>
      </c>
      <c r="E162" s="206" t="s">
        <v>20</v>
      </c>
      <c r="F162" s="266">
        <f t="shared" si="9"/>
        <v>3000000</v>
      </c>
      <c r="G162" s="206"/>
      <c r="H162" s="542"/>
      <c r="I162" s="237"/>
    </row>
    <row r="163" spans="1:9" ht="31.2" x14ac:dyDescent="0.3">
      <c r="A163" s="94">
        <v>22</v>
      </c>
      <c r="B163" s="95" t="s">
        <v>1458</v>
      </c>
      <c r="C163" s="96" t="s">
        <v>1418</v>
      </c>
      <c r="D163" s="11">
        <v>2000000</v>
      </c>
      <c r="E163" s="206" t="s">
        <v>20</v>
      </c>
      <c r="F163" s="266">
        <v>1000000</v>
      </c>
      <c r="G163" s="206"/>
      <c r="H163" s="542"/>
      <c r="I163" s="237"/>
    </row>
    <row r="164" spans="1:9" ht="15.6" x14ac:dyDescent="0.3">
      <c r="A164" s="94">
        <v>23</v>
      </c>
      <c r="B164" s="95" t="s">
        <v>1457</v>
      </c>
      <c r="C164" s="96" t="s">
        <v>1419</v>
      </c>
      <c r="D164" s="11">
        <v>5000000</v>
      </c>
      <c r="E164" s="206" t="s">
        <v>20</v>
      </c>
      <c r="F164" s="266">
        <v>1600000</v>
      </c>
      <c r="G164" s="206"/>
      <c r="H164" s="542">
        <f>F164</f>
        <v>1600000</v>
      </c>
      <c r="I164" s="542" t="s">
        <v>3796</v>
      </c>
    </row>
    <row r="165" spans="1:9" ht="15.6" x14ac:dyDescent="0.3">
      <c r="A165" s="94">
        <v>24</v>
      </c>
      <c r="B165" s="95" t="s">
        <v>1456</v>
      </c>
      <c r="C165" s="96" t="s">
        <v>1420</v>
      </c>
      <c r="D165" s="11">
        <v>3000000</v>
      </c>
      <c r="E165" s="206" t="s">
        <v>20</v>
      </c>
      <c r="F165" s="266">
        <v>0</v>
      </c>
      <c r="G165" s="206"/>
      <c r="H165" s="542"/>
      <c r="I165" s="237"/>
    </row>
    <row r="166" spans="1:9" ht="15.6" x14ac:dyDescent="0.3">
      <c r="A166" s="94">
        <v>25</v>
      </c>
      <c r="B166" s="95" t="s">
        <v>1455</v>
      </c>
      <c r="C166" s="96" t="s">
        <v>1421</v>
      </c>
      <c r="D166" s="11">
        <v>4000000</v>
      </c>
      <c r="E166" s="206" t="s">
        <v>20</v>
      </c>
      <c r="F166" s="266">
        <v>0</v>
      </c>
      <c r="G166" s="206"/>
      <c r="H166" s="542"/>
      <c r="I166" s="237"/>
    </row>
    <row r="167" spans="1:9" ht="15.6" x14ac:dyDescent="0.3">
      <c r="A167" s="94">
        <v>26</v>
      </c>
      <c r="B167" s="95" t="s">
        <v>1454</v>
      </c>
      <c r="C167" s="96" t="s">
        <v>1422</v>
      </c>
      <c r="D167" s="11">
        <v>1500000</v>
      </c>
      <c r="E167" s="206" t="s">
        <v>20</v>
      </c>
      <c r="F167" s="266">
        <v>0</v>
      </c>
      <c r="G167" s="206"/>
      <c r="H167" s="542"/>
      <c r="I167" s="237"/>
    </row>
    <row r="168" spans="1:9" ht="15.6" x14ac:dyDescent="0.3">
      <c r="A168" s="94">
        <v>27</v>
      </c>
      <c r="B168" s="95" t="s">
        <v>1453</v>
      </c>
      <c r="C168" s="96" t="s">
        <v>3685</v>
      </c>
      <c r="D168" s="11">
        <v>5000000</v>
      </c>
      <c r="E168" s="206">
        <v>3000000</v>
      </c>
      <c r="F168" s="266">
        <v>3000000</v>
      </c>
      <c r="G168" s="206"/>
      <c r="H168" s="542"/>
      <c r="I168" s="237"/>
    </row>
    <row r="169" spans="1:9" ht="15.6" x14ac:dyDescent="0.3">
      <c r="A169" s="94">
        <v>28</v>
      </c>
      <c r="B169" s="95" t="s">
        <v>1452</v>
      </c>
      <c r="C169" s="96" t="s">
        <v>1424</v>
      </c>
      <c r="D169" s="11">
        <v>2000000</v>
      </c>
      <c r="E169" s="206">
        <v>650000</v>
      </c>
      <c r="F169" s="266">
        <f t="shared" si="9"/>
        <v>2000000</v>
      </c>
      <c r="G169" s="206"/>
      <c r="H169" s="542"/>
      <c r="I169" s="237"/>
    </row>
    <row r="170" spans="1:9" ht="15.6" x14ac:dyDescent="0.3">
      <c r="A170" s="94">
        <v>29</v>
      </c>
      <c r="B170" s="95" t="s">
        <v>1451</v>
      </c>
      <c r="C170" s="96" t="s">
        <v>1425</v>
      </c>
      <c r="D170" s="11">
        <v>20000000</v>
      </c>
      <c r="E170" s="206" t="s">
        <v>20</v>
      </c>
      <c r="F170" s="266">
        <v>20000000</v>
      </c>
      <c r="G170" s="206"/>
      <c r="H170" s="542"/>
      <c r="I170" s="237"/>
    </row>
    <row r="171" spans="1:9" ht="15.6" x14ac:dyDescent="0.3">
      <c r="A171" s="94">
        <v>30</v>
      </c>
      <c r="B171" s="95" t="s">
        <v>1450</v>
      </c>
      <c r="C171" s="96" t="s">
        <v>1426</v>
      </c>
      <c r="D171" s="11">
        <v>5000000</v>
      </c>
      <c r="E171" s="206" t="s">
        <v>20</v>
      </c>
      <c r="F171" s="266">
        <v>0</v>
      </c>
      <c r="G171" s="206"/>
      <c r="H171" s="542"/>
      <c r="I171" s="237"/>
    </row>
    <row r="172" spans="1:9" ht="31.2" x14ac:dyDescent="0.3">
      <c r="A172" s="94">
        <v>31</v>
      </c>
      <c r="B172" s="95" t="s">
        <v>1449</v>
      </c>
      <c r="C172" s="96" t="s">
        <v>1427</v>
      </c>
      <c r="D172" s="11">
        <v>1000000</v>
      </c>
      <c r="E172" s="206" t="s">
        <v>20</v>
      </c>
      <c r="F172" s="266">
        <f t="shared" si="9"/>
        <v>1000000</v>
      </c>
      <c r="G172" s="206"/>
      <c r="H172" s="542"/>
      <c r="I172" s="237"/>
    </row>
    <row r="173" spans="1:9" ht="31.2" x14ac:dyDescent="0.3">
      <c r="A173" s="94">
        <v>32</v>
      </c>
      <c r="B173" s="95" t="s">
        <v>1448</v>
      </c>
      <c r="C173" s="96" t="s">
        <v>3744</v>
      </c>
      <c r="D173" s="11">
        <v>3000000</v>
      </c>
      <c r="E173" s="206" t="s">
        <v>20</v>
      </c>
      <c r="F173" s="266">
        <v>0</v>
      </c>
      <c r="G173" s="206"/>
      <c r="H173" s="542"/>
      <c r="I173" s="237"/>
    </row>
    <row r="174" spans="1:9" ht="31.2" x14ac:dyDescent="0.3">
      <c r="A174" s="94">
        <v>33</v>
      </c>
      <c r="B174" s="95" t="s">
        <v>1447</v>
      </c>
      <c r="C174" s="96" t="s">
        <v>1429</v>
      </c>
      <c r="D174" s="11">
        <v>2000000</v>
      </c>
      <c r="E174" s="206" t="s">
        <v>20</v>
      </c>
      <c r="F174" s="266">
        <f t="shared" si="9"/>
        <v>2000000</v>
      </c>
      <c r="G174" s="206"/>
      <c r="H174" s="542"/>
      <c r="I174" s="237"/>
    </row>
    <row r="175" spans="1:9" ht="15.6" x14ac:dyDescent="0.3">
      <c r="A175" s="94">
        <v>34</v>
      </c>
      <c r="B175" s="95" t="s">
        <v>1446</v>
      </c>
      <c r="C175" s="96" t="s">
        <v>1430</v>
      </c>
      <c r="D175" s="11">
        <v>2000000</v>
      </c>
      <c r="E175" s="206">
        <v>600000</v>
      </c>
      <c r="F175" s="266">
        <f t="shared" si="9"/>
        <v>2000000</v>
      </c>
      <c r="G175" s="206"/>
      <c r="H175" s="542"/>
      <c r="I175" s="237"/>
    </row>
    <row r="176" spans="1:9" ht="31.2" x14ac:dyDescent="0.3">
      <c r="A176" s="94">
        <v>35</v>
      </c>
      <c r="B176" s="95" t="s">
        <v>1445</v>
      </c>
      <c r="C176" s="96" t="s">
        <v>1431</v>
      </c>
      <c r="D176" s="11">
        <v>6000000</v>
      </c>
      <c r="E176" s="206" t="s">
        <v>20</v>
      </c>
      <c r="F176" s="266">
        <v>0</v>
      </c>
      <c r="G176" s="206"/>
      <c r="H176" s="542"/>
      <c r="I176" s="237"/>
    </row>
    <row r="177" spans="1:9" ht="31.2" x14ac:dyDescent="0.3">
      <c r="A177" s="94">
        <v>36</v>
      </c>
      <c r="B177" s="95" t="s">
        <v>1444</v>
      </c>
      <c r="C177" s="96" t="s">
        <v>1432</v>
      </c>
      <c r="D177" s="11">
        <v>10000000</v>
      </c>
      <c r="E177" s="206">
        <v>1800000</v>
      </c>
      <c r="F177" s="266">
        <v>8000000</v>
      </c>
      <c r="G177" s="206"/>
      <c r="H177" s="542"/>
      <c r="I177" s="237"/>
    </row>
    <row r="178" spans="1:9" ht="15.6" x14ac:dyDescent="0.3">
      <c r="A178" s="94">
        <v>37</v>
      </c>
      <c r="B178" s="95" t="s">
        <v>1443</v>
      </c>
      <c r="C178" s="96" t="s">
        <v>1433</v>
      </c>
      <c r="D178" s="11">
        <v>3000000</v>
      </c>
      <c r="E178" s="206" t="s">
        <v>20</v>
      </c>
      <c r="F178" s="266">
        <f>D178</f>
        <v>3000000</v>
      </c>
      <c r="G178" s="206"/>
      <c r="H178" s="542"/>
      <c r="I178" s="237"/>
    </row>
    <row r="179" spans="1:9" ht="31.2" x14ac:dyDescent="0.3">
      <c r="A179" s="94">
        <v>38</v>
      </c>
      <c r="B179" s="95" t="s">
        <v>1442</v>
      </c>
      <c r="C179" s="96" t="s">
        <v>1434</v>
      </c>
      <c r="D179" s="11">
        <v>6000000</v>
      </c>
      <c r="E179" s="206" t="s">
        <v>20</v>
      </c>
      <c r="F179" s="266">
        <v>0</v>
      </c>
      <c r="G179" s="206"/>
      <c r="H179" s="542"/>
      <c r="I179" s="237"/>
    </row>
    <row r="180" spans="1:9" ht="46.8" x14ac:dyDescent="0.3">
      <c r="A180" s="94">
        <v>39</v>
      </c>
      <c r="B180" s="95" t="s">
        <v>1441</v>
      </c>
      <c r="C180" s="96" t="s">
        <v>1435</v>
      </c>
      <c r="D180" s="11">
        <v>10000000</v>
      </c>
      <c r="E180" s="206" t="s">
        <v>20</v>
      </c>
      <c r="F180" s="266">
        <v>0</v>
      </c>
      <c r="G180" s="206"/>
      <c r="H180" s="542"/>
      <c r="I180" s="237"/>
    </row>
    <row r="181" spans="1:9" ht="31.2" x14ac:dyDescent="0.3">
      <c r="A181" s="94">
        <v>40</v>
      </c>
      <c r="B181" s="95" t="s">
        <v>1440</v>
      </c>
      <c r="C181" s="96" t="s">
        <v>1436</v>
      </c>
      <c r="D181" s="11">
        <v>2000000</v>
      </c>
      <c r="E181" s="206" t="s">
        <v>20</v>
      </c>
      <c r="F181" s="266">
        <f>D181</f>
        <v>2000000</v>
      </c>
      <c r="G181" s="206"/>
      <c r="H181" s="542"/>
      <c r="I181" s="237"/>
    </row>
    <row r="182" spans="1:9" ht="15.6" x14ac:dyDescent="0.3">
      <c r="A182" s="94">
        <v>41</v>
      </c>
      <c r="B182" s="95" t="s">
        <v>1439</v>
      </c>
      <c r="C182" s="96" t="s">
        <v>1437</v>
      </c>
      <c r="D182" s="11">
        <v>2000000</v>
      </c>
      <c r="E182" s="206" t="s">
        <v>20</v>
      </c>
      <c r="F182" s="266">
        <v>1000000</v>
      </c>
      <c r="G182" s="206"/>
      <c r="H182" s="542"/>
      <c r="I182" s="237"/>
    </row>
    <row r="183" spans="1:9" ht="16.2" thickBot="1" x14ac:dyDescent="0.35">
      <c r="A183" s="701" t="s">
        <v>1396</v>
      </c>
      <c r="B183" s="701"/>
      <c r="C183" s="701"/>
      <c r="D183" s="238">
        <f>SUM(D142:D182)</f>
        <v>150000000</v>
      </c>
      <c r="E183" s="465">
        <v>12329333.33</v>
      </c>
      <c r="F183" s="257">
        <f>SUM(F142:F182)</f>
        <v>92100000</v>
      </c>
      <c r="G183" s="257">
        <f>SUM(G142:G182)</f>
        <v>0</v>
      </c>
      <c r="H183" s="257">
        <f>SUM(H142:H182)</f>
        <v>15600000</v>
      </c>
      <c r="I183" s="237"/>
    </row>
    <row r="184" spans="1:9" ht="16.2" thickBot="1" x14ac:dyDescent="0.35">
      <c r="A184" s="718" t="s">
        <v>3415</v>
      </c>
      <c r="B184" s="719"/>
      <c r="C184" s="719"/>
      <c r="D184" s="427">
        <f>D183+D140+D136+D131+D121+D99+D87+D78+D39</f>
        <v>10853000000</v>
      </c>
      <c r="E184" s="466">
        <f>E183+E140+E136+E131+E121+E99+E87+E78+E39</f>
        <v>826048848.48000002</v>
      </c>
      <c r="F184" s="428">
        <f>F183+F140+F136+F131+F121+F99+F87+F78+F39</f>
        <v>452200000</v>
      </c>
      <c r="G184" s="551">
        <f>G183+G140+G136+G131+G121+G99+G87+G78+G39</f>
        <v>4455714285.7142859</v>
      </c>
      <c r="H184" s="551">
        <f>H183+H140+H136+H131+H121+H99+H87+H78+H39</f>
        <v>4083600000</v>
      </c>
      <c r="I184" s="237"/>
    </row>
    <row r="185" spans="1:9" ht="15.6" x14ac:dyDescent="0.3">
      <c r="A185" s="685" t="s">
        <v>3416</v>
      </c>
      <c r="B185" s="685"/>
      <c r="C185" s="685"/>
      <c r="D185" s="685"/>
      <c r="E185" s="685"/>
      <c r="F185" s="690"/>
      <c r="G185" s="394"/>
      <c r="H185" s="542"/>
      <c r="I185" s="237"/>
    </row>
    <row r="186" spans="1:9" ht="15.6" x14ac:dyDescent="0.3">
      <c r="A186" s="212">
        <v>1</v>
      </c>
      <c r="B186" s="705" t="s">
        <v>771</v>
      </c>
      <c r="C186" s="705"/>
      <c r="D186" s="705"/>
      <c r="E186" s="705"/>
      <c r="F186" s="705"/>
      <c r="G186" s="274"/>
      <c r="H186" s="542"/>
      <c r="I186" s="237"/>
    </row>
    <row r="187" spans="1:9" ht="15.6" x14ac:dyDescent="0.3">
      <c r="A187" s="117">
        <v>1</v>
      </c>
      <c r="B187" s="251" t="s">
        <v>807</v>
      </c>
      <c r="C187" s="119" t="s">
        <v>777</v>
      </c>
      <c r="D187" s="120">
        <v>5000000</v>
      </c>
      <c r="E187" s="206" t="s">
        <v>20</v>
      </c>
      <c r="F187" s="266">
        <v>4000000</v>
      </c>
      <c r="G187" s="206"/>
      <c r="H187" s="542">
        <f>F187</f>
        <v>4000000</v>
      </c>
      <c r="I187" s="237" t="s">
        <v>3798</v>
      </c>
    </row>
    <row r="188" spans="1:9" ht="15.6" x14ac:dyDescent="0.3">
      <c r="A188" s="117">
        <v>2</v>
      </c>
      <c r="B188" s="251" t="s">
        <v>806</v>
      </c>
      <c r="C188" s="119" t="s">
        <v>778</v>
      </c>
      <c r="D188" s="120">
        <v>50000000</v>
      </c>
      <c r="E188" s="392">
        <v>4041000</v>
      </c>
      <c r="F188" s="266">
        <v>20000000</v>
      </c>
      <c r="G188" s="206"/>
      <c r="H188" s="542">
        <f t="shared" ref="H188" si="10">F188</f>
        <v>20000000</v>
      </c>
      <c r="I188" s="237" t="s">
        <v>3798</v>
      </c>
    </row>
    <row r="189" spans="1:9" ht="15.6" x14ac:dyDescent="0.3">
      <c r="A189" s="117">
        <v>3</v>
      </c>
      <c r="B189" s="251" t="s">
        <v>805</v>
      </c>
      <c r="C189" s="119" t="s">
        <v>779</v>
      </c>
      <c r="D189" s="120">
        <v>920000000</v>
      </c>
      <c r="E189" s="392">
        <v>46180990.960000001</v>
      </c>
      <c r="F189" s="266">
        <v>100000000</v>
      </c>
      <c r="G189" s="206"/>
      <c r="H189" s="542"/>
      <c r="I189" s="237"/>
    </row>
    <row r="190" spans="1:9" ht="15.6" x14ac:dyDescent="0.3">
      <c r="A190" s="117">
        <v>4</v>
      </c>
      <c r="B190" s="251" t="s">
        <v>804</v>
      </c>
      <c r="C190" s="119" t="s">
        <v>780</v>
      </c>
      <c r="D190" s="120">
        <v>3000000</v>
      </c>
      <c r="E190" s="206" t="s">
        <v>20</v>
      </c>
      <c r="F190" s="266">
        <v>0</v>
      </c>
      <c r="G190" s="206"/>
      <c r="H190" s="542"/>
      <c r="I190" s="237"/>
    </row>
    <row r="191" spans="1:9" ht="31.2" x14ac:dyDescent="0.3">
      <c r="A191" s="117">
        <v>5</v>
      </c>
      <c r="B191" s="251" t="s">
        <v>803</v>
      </c>
      <c r="C191" s="119" t="s">
        <v>781</v>
      </c>
      <c r="D191" s="120">
        <v>12000000</v>
      </c>
      <c r="E191" s="392">
        <v>921300</v>
      </c>
      <c r="F191" s="266">
        <v>2000000</v>
      </c>
      <c r="G191" s="206"/>
      <c r="H191" s="542"/>
      <c r="I191" s="237"/>
    </row>
    <row r="192" spans="1:9" ht="15.6" x14ac:dyDescent="0.3">
      <c r="A192" s="117">
        <v>6</v>
      </c>
      <c r="B192" s="251" t="s">
        <v>802</v>
      </c>
      <c r="C192" s="119" t="s">
        <v>782</v>
      </c>
      <c r="D192" s="120">
        <v>7000000</v>
      </c>
      <c r="E192" s="206" t="s">
        <v>20</v>
      </c>
      <c r="F192" s="266">
        <v>2000000</v>
      </c>
      <c r="G192" s="206"/>
      <c r="H192" s="542"/>
      <c r="I192" s="237"/>
    </row>
    <row r="193" spans="1:9" ht="15.6" x14ac:dyDescent="0.3">
      <c r="A193" s="117">
        <v>7</v>
      </c>
      <c r="B193" s="251" t="s">
        <v>800</v>
      </c>
      <c r="C193" s="119" t="s">
        <v>783</v>
      </c>
      <c r="D193" s="120">
        <v>7000000</v>
      </c>
      <c r="E193" s="206" t="s">
        <v>20</v>
      </c>
      <c r="F193" s="266">
        <v>2000000</v>
      </c>
      <c r="G193" s="206"/>
      <c r="H193" s="542"/>
      <c r="I193" s="237"/>
    </row>
    <row r="194" spans="1:9" ht="15.6" x14ac:dyDescent="0.3">
      <c r="A194" s="117">
        <v>8</v>
      </c>
      <c r="B194" s="251" t="s">
        <v>799</v>
      </c>
      <c r="C194" s="119" t="s">
        <v>530</v>
      </c>
      <c r="D194" s="120">
        <v>15000000</v>
      </c>
      <c r="E194" s="392">
        <v>1624457.32</v>
      </c>
      <c r="F194" s="266">
        <v>12000000</v>
      </c>
      <c r="G194" s="206"/>
      <c r="H194" s="542"/>
      <c r="I194" s="237"/>
    </row>
    <row r="195" spans="1:9" ht="15.6" x14ac:dyDescent="0.3">
      <c r="A195" s="117">
        <v>9</v>
      </c>
      <c r="B195" s="251" t="s">
        <v>801</v>
      </c>
      <c r="C195" s="119" t="s">
        <v>784</v>
      </c>
      <c r="D195" s="120">
        <v>12000000</v>
      </c>
      <c r="E195" s="206" t="s">
        <v>20</v>
      </c>
      <c r="F195" s="266">
        <v>5000000</v>
      </c>
      <c r="G195" s="206"/>
      <c r="H195" s="542"/>
      <c r="I195" s="237"/>
    </row>
    <row r="196" spans="1:9" ht="15.6" x14ac:dyDescent="0.3">
      <c r="A196" s="117">
        <v>10</v>
      </c>
      <c r="B196" s="251" t="s">
        <v>798</v>
      </c>
      <c r="C196" s="119" t="s">
        <v>785</v>
      </c>
      <c r="D196" s="120">
        <v>2500000</v>
      </c>
      <c r="E196" s="206" t="s">
        <v>20</v>
      </c>
      <c r="F196" s="266">
        <v>0</v>
      </c>
      <c r="G196" s="206"/>
      <c r="H196" s="542"/>
      <c r="I196" s="237"/>
    </row>
    <row r="197" spans="1:9" ht="15.6" x14ac:dyDescent="0.3">
      <c r="A197" s="117">
        <v>11</v>
      </c>
      <c r="B197" s="251" t="s">
        <v>797</v>
      </c>
      <c r="C197" s="119" t="s">
        <v>786</v>
      </c>
      <c r="D197" s="120">
        <v>1000000</v>
      </c>
      <c r="E197" s="206" t="s">
        <v>20</v>
      </c>
      <c r="F197" s="266">
        <f>D197</f>
        <v>1000000</v>
      </c>
      <c r="G197" s="206"/>
      <c r="H197" s="542"/>
      <c r="I197" s="237"/>
    </row>
    <row r="198" spans="1:9" ht="15.6" x14ac:dyDescent="0.3">
      <c r="A198" s="117">
        <v>12</v>
      </c>
      <c r="B198" s="251" t="s">
        <v>795</v>
      </c>
      <c r="C198" s="119" t="s">
        <v>787</v>
      </c>
      <c r="D198" s="120">
        <v>3000000</v>
      </c>
      <c r="E198" s="206" t="s">
        <v>20</v>
      </c>
      <c r="F198" s="266">
        <v>0</v>
      </c>
      <c r="G198" s="206"/>
      <c r="H198" s="542"/>
      <c r="I198" s="237"/>
    </row>
    <row r="199" spans="1:9" ht="15.6" x14ac:dyDescent="0.3">
      <c r="A199" s="117">
        <v>13</v>
      </c>
      <c r="B199" s="251" t="s">
        <v>796</v>
      </c>
      <c r="C199" s="119" t="s">
        <v>788</v>
      </c>
      <c r="D199" s="120">
        <v>2000000</v>
      </c>
      <c r="E199" s="206" t="s">
        <v>20</v>
      </c>
      <c r="F199" s="266">
        <v>500000</v>
      </c>
      <c r="G199" s="206"/>
      <c r="H199" s="542"/>
      <c r="I199" s="237"/>
    </row>
    <row r="200" spans="1:9" ht="15.6" x14ac:dyDescent="0.3">
      <c r="A200" s="117">
        <v>14</v>
      </c>
      <c r="B200" s="251" t="s">
        <v>794</v>
      </c>
      <c r="C200" s="119" t="s">
        <v>789</v>
      </c>
      <c r="D200" s="120">
        <v>500000</v>
      </c>
      <c r="E200" s="206" t="s">
        <v>20</v>
      </c>
      <c r="F200" s="266">
        <v>0</v>
      </c>
      <c r="G200" s="206"/>
      <c r="H200" s="542"/>
      <c r="I200" s="237"/>
    </row>
    <row r="201" spans="1:9" ht="15.6" x14ac:dyDescent="0.3">
      <c r="A201" s="117">
        <v>15</v>
      </c>
      <c r="B201" s="251" t="s">
        <v>793</v>
      </c>
      <c r="C201" s="119" t="s">
        <v>790</v>
      </c>
      <c r="D201" s="120">
        <v>10000000</v>
      </c>
      <c r="E201" s="206" t="s">
        <v>20</v>
      </c>
      <c r="F201" s="266">
        <v>5000000</v>
      </c>
      <c r="G201" s="206"/>
      <c r="H201" s="542"/>
      <c r="I201" s="237"/>
    </row>
    <row r="202" spans="1:9" ht="15.6" x14ac:dyDescent="0.3">
      <c r="A202" s="117">
        <v>16</v>
      </c>
      <c r="B202" s="251" t="s">
        <v>792</v>
      </c>
      <c r="C202" s="119" t="s">
        <v>791</v>
      </c>
      <c r="D202" s="120">
        <v>10000000</v>
      </c>
      <c r="E202" s="206" t="s">
        <v>20</v>
      </c>
      <c r="F202" s="266">
        <v>5000000</v>
      </c>
      <c r="G202" s="206"/>
      <c r="H202" s="542"/>
      <c r="I202" s="237"/>
    </row>
    <row r="203" spans="1:9" ht="15.6" x14ac:dyDescent="0.3">
      <c r="A203" s="607" t="s">
        <v>776</v>
      </c>
      <c r="B203" s="607"/>
      <c r="C203" s="607"/>
      <c r="D203" s="98">
        <f>SUM(D187:D202)</f>
        <v>1060000000</v>
      </c>
      <c r="E203" s="464">
        <v>52767748.280000001</v>
      </c>
      <c r="F203" s="148">
        <f>SUM(F187:F202)</f>
        <v>158500000</v>
      </c>
      <c r="G203" s="148">
        <f>SUM(G187:G202)</f>
        <v>0</v>
      </c>
      <c r="H203" s="148">
        <f>SUM(H187:H202)</f>
        <v>24000000</v>
      </c>
      <c r="I203" s="237"/>
    </row>
    <row r="204" spans="1:9" ht="15.6" x14ac:dyDescent="0.3">
      <c r="A204" s="212">
        <v>2</v>
      </c>
      <c r="B204" s="705" t="s">
        <v>808</v>
      </c>
      <c r="C204" s="705"/>
      <c r="D204" s="705"/>
      <c r="E204" s="705"/>
      <c r="F204" s="705"/>
      <c r="G204" s="274"/>
      <c r="H204" s="542"/>
      <c r="I204" s="237"/>
    </row>
    <row r="205" spans="1:9" ht="15.6" x14ac:dyDescent="0.3">
      <c r="A205" s="117">
        <v>1</v>
      </c>
      <c r="B205" s="251" t="s">
        <v>872</v>
      </c>
      <c r="C205" s="119" t="s">
        <v>828</v>
      </c>
      <c r="D205" s="120">
        <v>2000000</v>
      </c>
      <c r="E205" s="206" t="s">
        <v>20</v>
      </c>
      <c r="F205" s="266">
        <v>0</v>
      </c>
      <c r="G205" s="206"/>
      <c r="H205" s="542"/>
      <c r="I205" s="237"/>
    </row>
    <row r="206" spans="1:9" ht="31.2" x14ac:dyDescent="0.3">
      <c r="A206" s="117">
        <v>2</v>
      </c>
      <c r="B206" s="251" t="s">
        <v>873</v>
      </c>
      <c r="C206" s="119" t="s">
        <v>829</v>
      </c>
      <c r="D206" s="120">
        <v>1000000</v>
      </c>
      <c r="E206" s="206" t="s">
        <v>20</v>
      </c>
      <c r="F206" s="266">
        <v>0</v>
      </c>
      <c r="G206" s="206"/>
      <c r="H206" s="542"/>
      <c r="I206" s="237"/>
    </row>
    <row r="207" spans="1:9" ht="15.6" x14ac:dyDescent="0.3">
      <c r="A207" s="117">
        <v>3</v>
      </c>
      <c r="B207" s="251" t="s">
        <v>874</v>
      </c>
      <c r="C207" s="119" t="s">
        <v>830</v>
      </c>
      <c r="D207" s="120">
        <v>500000</v>
      </c>
      <c r="E207" s="206" t="s">
        <v>20</v>
      </c>
      <c r="F207" s="266">
        <f>D207</f>
        <v>500000</v>
      </c>
      <c r="G207" s="206"/>
      <c r="H207" s="542"/>
      <c r="I207" s="237"/>
    </row>
    <row r="208" spans="1:9" ht="31.2" x14ac:dyDescent="0.3">
      <c r="A208" s="117">
        <v>4</v>
      </c>
      <c r="B208" s="251" t="s">
        <v>875</v>
      </c>
      <c r="C208" s="119" t="s">
        <v>831</v>
      </c>
      <c r="D208" s="120">
        <v>10000000</v>
      </c>
      <c r="E208" s="206" t="s">
        <v>20</v>
      </c>
      <c r="F208" s="266">
        <v>0</v>
      </c>
      <c r="G208" s="206"/>
      <c r="H208" s="542"/>
      <c r="I208" s="237"/>
    </row>
    <row r="209" spans="1:9" ht="15.6" x14ac:dyDescent="0.3">
      <c r="A209" s="117">
        <v>5</v>
      </c>
      <c r="B209" s="251" t="s">
        <v>871</v>
      </c>
      <c r="C209" s="119" t="s">
        <v>832</v>
      </c>
      <c r="D209" s="120">
        <v>2000000</v>
      </c>
      <c r="E209" s="206" t="s">
        <v>20</v>
      </c>
      <c r="F209" s="266">
        <f>D209</f>
        <v>2000000</v>
      </c>
      <c r="G209" s="206"/>
      <c r="H209" s="542"/>
      <c r="I209" s="237"/>
    </row>
    <row r="210" spans="1:9" ht="15.6" x14ac:dyDescent="0.3">
      <c r="A210" s="117">
        <v>6</v>
      </c>
      <c r="B210" s="251" t="s">
        <v>870</v>
      </c>
      <c r="C210" s="119" t="s">
        <v>833</v>
      </c>
      <c r="D210" s="120">
        <v>2000000</v>
      </c>
      <c r="E210" s="206" t="s">
        <v>20</v>
      </c>
      <c r="F210" s="266">
        <f>D210</f>
        <v>2000000</v>
      </c>
      <c r="G210" s="206"/>
      <c r="H210" s="542"/>
      <c r="I210" s="237"/>
    </row>
    <row r="211" spans="1:9" ht="15.6" x14ac:dyDescent="0.3">
      <c r="A211" s="117">
        <v>7</v>
      </c>
      <c r="B211" s="251" t="s">
        <v>869</v>
      </c>
      <c r="C211" s="119" t="s">
        <v>834</v>
      </c>
      <c r="D211" s="120">
        <v>1000000</v>
      </c>
      <c r="E211" s="206" t="s">
        <v>20</v>
      </c>
      <c r="F211" s="266">
        <v>0</v>
      </c>
      <c r="G211" s="206"/>
      <c r="H211" s="542"/>
      <c r="I211" s="237"/>
    </row>
    <row r="212" spans="1:9" ht="15.6" x14ac:dyDescent="0.3">
      <c r="A212" s="117">
        <v>8</v>
      </c>
      <c r="B212" s="251" t="s">
        <v>868</v>
      </c>
      <c r="C212" s="119" t="s">
        <v>835</v>
      </c>
      <c r="D212" s="120">
        <v>5000000</v>
      </c>
      <c r="E212" s="206" t="s">
        <v>20</v>
      </c>
      <c r="F212" s="266">
        <v>0</v>
      </c>
      <c r="G212" s="206"/>
      <c r="H212" s="542"/>
      <c r="I212" s="237"/>
    </row>
    <row r="213" spans="1:9" ht="15.6" x14ac:dyDescent="0.3">
      <c r="A213" s="117">
        <v>9</v>
      </c>
      <c r="B213" s="251" t="s">
        <v>867</v>
      </c>
      <c r="C213" s="119" t="s">
        <v>836</v>
      </c>
      <c r="D213" s="115" t="s">
        <v>20</v>
      </c>
      <c r="E213" s="206" t="s">
        <v>20</v>
      </c>
      <c r="F213" s="266" t="str">
        <f>D213</f>
        <v>-</v>
      </c>
      <c r="G213" s="206"/>
      <c r="H213" s="542"/>
      <c r="I213" s="237"/>
    </row>
    <row r="214" spans="1:9" ht="15.6" x14ac:dyDescent="0.3">
      <c r="A214" s="117">
        <v>10</v>
      </c>
      <c r="B214" s="251" t="s">
        <v>866</v>
      </c>
      <c r="C214" s="119" t="s">
        <v>837</v>
      </c>
      <c r="D214" s="120">
        <v>300000</v>
      </c>
      <c r="E214" s="392">
        <v>228571.43</v>
      </c>
      <c r="F214" s="266">
        <f>E214</f>
        <v>228571.43</v>
      </c>
      <c r="G214" s="206"/>
      <c r="H214" s="542"/>
      <c r="I214" s="237"/>
    </row>
    <row r="215" spans="1:9" ht="15.6" x14ac:dyDescent="0.3">
      <c r="A215" s="117">
        <v>11</v>
      </c>
      <c r="B215" s="251" t="s">
        <v>865</v>
      </c>
      <c r="C215" s="119" t="s">
        <v>838</v>
      </c>
      <c r="D215" s="115" t="s">
        <v>20</v>
      </c>
      <c r="E215" s="206" t="s">
        <v>20</v>
      </c>
      <c r="F215" s="266" t="str">
        <f>D215</f>
        <v>-</v>
      </c>
      <c r="G215" s="206"/>
      <c r="H215" s="542"/>
      <c r="I215" s="237"/>
    </row>
    <row r="216" spans="1:9" ht="15.6" x14ac:dyDescent="0.3">
      <c r="A216" s="117">
        <v>12</v>
      </c>
      <c r="B216" s="251" t="s">
        <v>864</v>
      </c>
      <c r="C216" s="119" t="s">
        <v>839</v>
      </c>
      <c r="D216" s="115" t="s">
        <v>20</v>
      </c>
      <c r="E216" s="206" t="s">
        <v>20</v>
      </c>
      <c r="F216" s="266" t="str">
        <f>D216</f>
        <v>-</v>
      </c>
      <c r="G216" s="206"/>
      <c r="H216" s="542"/>
      <c r="I216" s="237"/>
    </row>
    <row r="217" spans="1:9" ht="15.6" x14ac:dyDescent="0.3">
      <c r="A217" s="117">
        <v>13</v>
      </c>
      <c r="B217" s="251" t="s">
        <v>863</v>
      </c>
      <c r="C217" s="119" t="s">
        <v>840</v>
      </c>
      <c r="D217" s="120">
        <v>400000</v>
      </c>
      <c r="E217" s="206" t="s">
        <v>20</v>
      </c>
      <c r="F217" s="266">
        <v>0</v>
      </c>
      <c r="G217" s="206"/>
      <c r="H217" s="542"/>
      <c r="I217" s="237"/>
    </row>
    <row r="218" spans="1:9" ht="15.6" x14ac:dyDescent="0.3">
      <c r="A218" s="117">
        <v>14</v>
      </c>
      <c r="B218" s="251" t="s">
        <v>862</v>
      </c>
      <c r="C218" s="119" t="s">
        <v>841</v>
      </c>
      <c r="D218" s="115" t="s">
        <v>20</v>
      </c>
      <c r="E218" s="206" t="s">
        <v>20</v>
      </c>
      <c r="F218" s="266" t="str">
        <f>D218</f>
        <v>-</v>
      </c>
      <c r="G218" s="206"/>
      <c r="H218" s="542"/>
      <c r="I218" s="237"/>
    </row>
    <row r="219" spans="1:9" ht="15.6" x14ac:dyDescent="0.3">
      <c r="A219" s="117">
        <v>15</v>
      </c>
      <c r="B219" s="251" t="s">
        <v>861</v>
      </c>
      <c r="C219" s="119" t="s">
        <v>842</v>
      </c>
      <c r="D219" s="120">
        <v>300000</v>
      </c>
      <c r="E219" s="206" t="s">
        <v>20</v>
      </c>
      <c r="F219" s="266">
        <v>0</v>
      </c>
      <c r="G219" s="206"/>
      <c r="H219" s="542"/>
      <c r="I219" s="237"/>
    </row>
    <row r="220" spans="1:9" ht="15.6" x14ac:dyDescent="0.3">
      <c r="A220" s="117">
        <v>16</v>
      </c>
      <c r="B220" s="251" t="s">
        <v>860</v>
      </c>
      <c r="C220" s="119" t="s">
        <v>843</v>
      </c>
      <c r="D220" s="120">
        <v>200000</v>
      </c>
      <c r="E220" s="392">
        <v>160000</v>
      </c>
      <c r="F220" s="266">
        <v>160000</v>
      </c>
      <c r="G220" s="206"/>
      <c r="H220" s="542"/>
      <c r="I220" s="237"/>
    </row>
    <row r="221" spans="1:9" ht="15.6" x14ac:dyDescent="0.3">
      <c r="A221" s="117">
        <v>17</v>
      </c>
      <c r="B221" s="251" t="s">
        <v>859</v>
      </c>
      <c r="C221" s="119" t="s">
        <v>844</v>
      </c>
      <c r="D221" s="120">
        <v>300000</v>
      </c>
      <c r="E221" s="392">
        <v>228571.43</v>
      </c>
      <c r="F221" s="266">
        <f>E221</f>
        <v>228571.43</v>
      </c>
      <c r="G221" s="206"/>
      <c r="H221" s="542"/>
      <c r="I221" s="237"/>
    </row>
    <row r="222" spans="1:9" ht="15.6" x14ac:dyDescent="0.3">
      <c r="A222" s="117">
        <v>18</v>
      </c>
      <c r="B222" s="251" t="s">
        <v>858</v>
      </c>
      <c r="C222" s="119" t="s">
        <v>845</v>
      </c>
      <c r="D222" s="115" t="s">
        <v>20</v>
      </c>
      <c r="E222" s="206" t="s">
        <v>20</v>
      </c>
      <c r="F222" s="266" t="str">
        <f>D222</f>
        <v>-</v>
      </c>
      <c r="G222" s="206"/>
      <c r="H222" s="542"/>
      <c r="I222" s="237"/>
    </row>
    <row r="223" spans="1:9" ht="15.6" x14ac:dyDescent="0.3">
      <c r="A223" s="117">
        <v>19</v>
      </c>
      <c r="B223" s="251" t="s">
        <v>857</v>
      </c>
      <c r="C223" s="119" t="s">
        <v>846</v>
      </c>
      <c r="D223" s="120">
        <v>25000000</v>
      </c>
      <c r="E223" s="392">
        <v>2750000</v>
      </c>
      <c r="F223" s="266">
        <v>9382857.1400000006</v>
      </c>
      <c r="G223" s="206"/>
      <c r="H223" s="542"/>
      <c r="I223" s="237"/>
    </row>
    <row r="224" spans="1:9" ht="15.6" x14ac:dyDescent="0.3">
      <c r="A224" s="117">
        <v>20</v>
      </c>
      <c r="B224" s="251" t="s">
        <v>856</v>
      </c>
      <c r="C224" s="119" t="s">
        <v>847</v>
      </c>
      <c r="D224" s="120">
        <v>500000</v>
      </c>
      <c r="E224" s="206" t="s">
        <v>20</v>
      </c>
      <c r="F224" s="266">
        <f>D224</f>
        <v>500000</v>
      </c>
      <c r="G224" s="206"/>
      <c r="H224" s="542"/>
      <c r="I224" s="237"/>
    </row>
    <row r="225" spans="1:9" ht="15.6" x14ac:dyDescent="0.3">
      <c r="A225" s="117">
        <v>21</v>
      </c>
      <c r="B225" s="251" t="s">
        <v>855</v>
      </c>
      <c r="C225" s="119" t="s">
        <v>848</v>
      </c>
      <c r="D225" s="120">
        <v>3000000</v>
      </c>
      <c r="E225" s="392">
        <v>1770000</v>
      </c>
      <c r="F225" s="266">
        <f>D225</f>
        <v>3000000</v>
      </c>
      <c r="G225" s="206"/>
      <c r="H225" s="542"/>
      <c r="I225" s="237"/>
    </row>
    <row r="226" spans="1:9" ht="15.6" x14ac:dyDescent="0.3">
      <c r="A226" s="117">
        <v>22</v>
      </c>
      <c r="B226" s="251" t="s">
        <v>854</v>
      </c>
      <c r="C226" s="119" t="s">
        <v>849</v>
      </c>
      <c r="D226" s="120">
        <v>1000000</v>
      </c>
      <c r="E226" s="206" t="s">
        <v>20</v>
      </c>
      <c r="F226" s="266">
        <v>0</v>
      </c>
      <c r="G226" s="206"/>
      <c r="H226" s="542"/>
      <c r="I226" s="237"/>
    </row>
    <row r="227" spans="1:9" ht="15.6" x14ac:dyDescent="0.3">
      <c r="A227" s="117">
        <v>23</v>
      </c>
      <c r="B227" s="251" t="s">
        <v>853</v>
      </c>
      <c r="C227" s="119" t="s">
        <v>850</v>
      </c>
      <c r="D227" s="120">
        <v>3500000</v>
      </c>
      <c r="E227" s="206" t="s">
        <v>20</v>
      </c>
      <c r="F227" s="266">
        <v>0</v>
      </c>
      <c r="G227" s="206"/>
      <c r="H227" s="542"/>
      <c r="I227" s="237"/>
    </row>
    <row r="228" spans="1:9" ht="15.6" x14ac:dyDescent="0.3">
      <c r="A228" s="117">
        <v>24</v>
      </c>
      <c r="B228" s="251" t="s">
        <v>852</v>
      </c>
      <c r="C228" s="119" t="s">
        <v>851</v>
      </c>
      <c r="D228" s="120">
        <v>2000000</v>
      </c>
      <c r="E228" s="206" t="s">
        <v>20</v>
      </c>
      <c r="F228" s="266">
        <f>D228</f>
        <v>2000000</v>
      </c>
      <c r="G228" s="206"/>
      <c r="H228" s="542"/>
      <c r="I228" s="237"/>
    </row>
    <row r="229" spans="1:9" ht="15.6" x14ac:dyDescent="0.3">
      <c r="A229" s="607" t="s">
        <v>827</v>
      </c>
      <c r="B229" s="607"/>
      <c r="C229" s="607"/>
      <c r="D229" s="98">
        <f>SUM(D205:D228)</f>
        <v>60000000</v>
      </c>
      <c r="E229" s="464">
        <v>5137142.8600000003</v>
      </c>
      <c r="F229" s="148">
        <f>SUM(F205:F228)</f>
        <v>20000000</v>
      </c>
      <c r="G229" s="148">
        <f>SUM(G205:G228)</f>
        <v>0</v>
      </c>
      <c r="H229" s="148">
        <f>SUM(H205:H228)</f>
        <v>0</v>
      </c>
      <c r="I229" s="237"/>
    </row>
    <row r="230" spans="1:9" ht="15.6" x14ac:dyDescent="0.3">
      <c r="A230" s="212">
        <v>3</v>
      </c>
      <c r="B230" s="112" t="s">
        <v>2060</v>
      </c>
      <c r="C230" s="153"/>
      <c r="D230" s="83"/>
      <c r="E230" s="184"/>
      <c r="F230" s="379"/>
      <c r="G230" s="255"/>
      <c r="H230" s="542"/>
      <c r="I230" s="237"/>
    </row>
    <row r="231" spans="1:9" ht="46.8" x14ac:dyDescent="0.3">
      <c r="A231" s="117">
        <v>1</v>
      </c>
      <c r="B231" s="251" t="s">
        <v>2075</v>
      </c>
      <c r="C231" s="119" t="s">
        <v>2061</v>
      </c>
      <c r="D231" s="120">
        <v>30000000</v>
      </c>
      <c r="E231" s="206" t="s">
        <v>20</v>
      </c>
      <c r="F231" s="266">
        <f>D231</f>
        <v>30000000</v>
      </c>
      <c r="G231" s="206"/>
      <c r="H231" s="542"/>
      <c r="I231" s="237"/>
    </row>
    <row r="232" spans="1:9" ht="15.6" x14ac:dyDescent="0.3">
      <c r="A232" s="117">
        <v>2</v>
      </c>
      <c r="B232" s="251" t="s">
        <v>2076</v>
      </c>
      <c r="C232" s="119" t="s">
        <v>2062</v>
      </c>
      <c r="D232" s="120">
        <v>15000000</v>
      </c>
      <c r="E232" s="392">
        <v>2000000</v>
      </c>
      <c r="F232" s="266">
        <f>D232</f>
        <v>15000000</v>
      </c>
      <c r="G232" s="206"/>
      <c r="H232" s="542"/>
      <c r="I232" s="237"/>
    </row>
    <row r="233" spans="1:9" ht="15.6" x14ac:dyDescent="0.3">
      <c r="A233" s="117">
        <v>3</v>
      </c>
      <c r="B233" s="251" t="s">
        <v>2077</v>
      </c>
      <c r="C233" s="119" t="s">
        <v>2063</v>
      </c>
      <c r="D233" s="120">
        <v>15000000</v>
      </c>
      <c r="E233" s="206" t="s">
        <v>20</v>
      </c>
      <c r="F233" s="266">
        <v>0</v>
      </c>
      <c r="G233" s="206"/>
      <c r="H233" s="542"/>
      <c r="I233" s="237"/>
    </row>
    <row r="234" spans="1:9" ht="31.2" x14ac:dyDescent="0.3">
      <c r="A234" s="117">
        <v>4</v>
      </c>
      <c r="B234" s="251" t="s">
        <v>2078</v>
      </c>
      <c r="C234" s="119" t="s">
        <v>2064</v>
      </c>
      <c r="D234" s="120">
        <v>20000000</v>
      </c>
      <c r="E234" s="206" t="s">
        <v>20</v>
      </c>
      <c r="F234" s="266">
        <v>10000000</v>
      </c>
      <c r="G234" s="206"/>
      <c r="H234" s="542"/>
      <c r="I234" s="237"/>
    </row>
    <row r="235" spans="1:9" ht="31.2" x14ac:dyDescent="0.3">
      <c r="A235" s="117">
        <v>5</v>
      </c>
      <c r="B235" s="251" t="s">
        <v>2079</v>
      </c>
      <c r="C235" s="119" t="s">
        <v>2065</v>
      </c>
      <c r="D235" s="120">
        <v>15000000</v>
      </c>
      <c r="E235" s="206" t="s">
        <v>20</v>
      </c>
      <c r="F235" s="266">
        <v>0</v>
      </c>
      <c r="G235" s="206"/>
      <c r="H235" s="542"/>
      <c r="I235" s="237"/>
    </row>
    <row r="236" spans="1:9" ht="31.2" x14ac:dyDescent="0.3">
      <c r="A236" s="117">
        <v>6</v>
      </c>
      <c r="B236" s="251" t="s">
        <v>2080</v>
      </c>
      <c r="C236" s="119" t="s">
        <v>2066</v>
      </c>
      <c r="D236" s="120">
        <v>20000000</v>
      </c>
      <c r="E236" s="206" t="s">
        <v>20</v>
      </c>
      <c r="F236" s="266">
        <v>0</v>
      </c>
      <c r="G236" s="206"/>
      <c r="H236" s="542"/>
      <c r="I236" s="237"/>
    </row>
    <row r="237" spans="1:9" ht="31.2" x14ac:dyDescent="0.3">
      <c r="A237" s="117">
        <v>7</v>
      </c>
      <c r="B237" s="251" t="s">
        <v>2081</v>
      </c>
      <c r="C237" s="119" t="s">
        <v>2067</v>
      </c>
      <c r="D237" s="120">
        <v>20000000</v>
      </c>
      <c r="E237" s="206" t="s">
        <v>20</v>
      </c>
      <c r="F237" s="266">
        <v>0</v>
      </c>
      <c r="G237" s="206"/>
      <c r="H237" s="542"/>
      <c r="I237" s="237"/>
    </row>
    <row r="238" spans="1:9" ht="31.2" x14ac:dyDescent="0.3">
      <c r="A238" s="117">
        <v>8</v>
      </c>
      <c r="B238" s="251" t="s">
        <v>2082</v>
      </c>
      <c r="C238" s="119" t="s">
        <v>2068</v>
      </c>
      <c r="D238" s="120">
        <v>30000000</v>
      </c>
      <c r="E238" s="206" t="s">
        <v>20</v>
      </c>
      <c r="F238" s="266">
        <v>0</v>
      </c>
      <c r="G238" s="206"/>
      <c r="H238" s="542"/>
      <c r="I238" s="237"/>
    </row>
    <row r="239" spans="1:9" ht="31.2" x14ac:dyDescent="0.3">
      <c r="A239" s="117">
        <v>9</v>
      </c>
      <c r="B239" s="251" t="s">
        <v>2083</v>
      </c>
      <c r="C239" s="119" t="s">
        <v>2069</v>
      </c>
      <c r="D239" s="120">
        <v>200000000</v>
      </c>
      <c r="E239" s="206" t="s">
        <v>20</v>
      </c>
      <c r="F239" s="266">
        <v>100000000</v>
      </c>
      <c r="G239" s="206"/>
      <c r="H239" s="542"/>
      <c r="I239" s="237"/>
    </row>
    <row r="240" spans="1:9" ht="15.6" x14ac:dyDescent="0.3">
      <c r="A240" s="117">
        <v>10</v>
      </c>
      <c r="B240" s="251" t="s">
        <v>2084</v>
      </c>
      <c r="C240" s="119" t="s">
        <v>2070</v>
      </c>
      <c r="D240" s="120">
        <v>40000000</v>
      </c>
      <c r="E240" s="206" t="s">
        <v>20</v>
      </c>
      <c r="F240" s="266">
        <v>20000000</v>
      </c>
      <c r="G240" s="206"/>
      <c r="H240" s="542"/>
      <c r="I240" s="237"/>
    </row>
    <row r="241" spans="1:9" ht="15.6" x14ac:dyDescent="0.3">
      <c r="A241" s="117">
        <v>11</v>
      </c>
      <c r="B241" s="251" t="s">
        <v>2085</v>
      </c>
      <c r="C241" s="119" t="s">
        <v>2071</v>
      </c>
      <c r="D241" s="120">
        <v>30000000</v>
      </c>
      <c r="E241" s="206" t="s">
        <v>20</v>
      </c>
      <c r="F241" s="266">
        <v>15000000</v>
      </c>
      <c r="G241" s="206"/>
      <c r="H241" s="542"/>
      <c r="I241" s="237"/>
    </row>
    <row r="242" spans="1:9" ht="15.6" x14ac:dyDescent="0.3">
      <c r="A242" s="117">
        <v>12</v>
      </c>
      <c r="B242" s="251" t="s">
        <v>2086</v>
      </c>
      <c r="C242" s="119" t="s">
        <v>2072</v>
      </c>
      <c r="D242" s="120">
        <v>685000000</v>
      </c>
      <c r="E242" s="392">
        <v>38400000</v>
      </c>
      <c r="F242" s="266">
        <v>300000000</v>
      </c>
      <c r="G242" s="206"/>
      <c r="H242" s="542"/>
      <c r="I242" s="237"/>
    </row>
    <row r="243" spans="1:9" ht="15.6" x14ac:dyDescent="0.3">
      <c r="A243" s="117">
        <v>13</v>
      </c>
      <c r="B243" s="251" t="s">
        <v>2087</v>
      </c>
      <c r="C243" s="119" t="s">
        <v>2073</v>
      </c>
      <c r="D243" s="120">
        <v>20000000</v>
      </c>
      <c r="E243" s="206" t="s">
        <v>20</v>
      </c>
      <c r="F243" s="266">
        <v>5000000</v>
      </c>
      <c r="G243" s="206"/>
      <c r="H243" s="542"/>
      <c r="I243" s="237"/>
    </row>
    <row r="244" spans="1:9" ht="15.6" x14ac:dyDescent="0.3">
      <c r="A244" s="117">
        <v>14</v>
      </c>
      <c r="B244" s="251" t="s">
        <v>2088</v>
      </c>
      <c r="C244" s="119" t="s">
        <v>2074</v>
      </c>
      <c r="D244" s="120">
        <v>60000000</v>
      </c>
      <c r="E244" s="206" t="s">
        <v>20</v>
      </c>
      <c r="F244" s="266">
        <v>20000000</v>
      </c>
      <c r="G244" s="206"/>
      <c r="H244" s="542"/>
      <c r="I244" s="237"/>
    </row>
    <row r="245" spans="1:9" ht="15.6" x14ac:dyDescent="0.3">
      <c r="A245" s="607" t="s">
        <v>2089</v>
      </c>
      <c r="B245" s="607"/>
      <c r="C245" s="607"/>
      <c r="D245" s="98">
        <f>SUM(D231:D244)</f>
        <v>1200000000</v>
      </c>
      <c r="E245" s="464">
        <v>40400000</v>
      </c>
      <c r="F245" s="148">
        <f>SUM(F231:F244)</f>
        <v>515000000</v>
      </c>
      <c r="G245" s="148">
        <f>SUM(G231:G244)</f>
        <v>0</v>
      </c>
      <c r="H245" s="542"/>
      <c r="I245" s="237"/>
    </row>
    <row r="246" spans="1:9" ht="15.6" x14ac:dyDescent="0.3">
      <c r="A246" s="212">
        <v>4</v>
      </c>
      <c r="B246" s="112" t="s">
        <v>676</v>
      </c>
      <c r="C246" s="153"/>
      <c r="D246" s="83"/>
      <c r="E246" s="184"/>
      <c r="F246" s="379"/>
      <c r="G246" s="255"/>
      <c r="H246" s="542"/>
      <c r="I246" s="237"/>
    </row>
    <row r="247" spans="1:9" ht="31.2" x14ac:dyDescent="0.3">
      <c r="A247" s="117">
        <v>1</v>
      </c>
      <c r="B247" s="251" t="s">
        <v>694</v>
      </c>
      <c r="C247" s="119" t="s">
        <v>677</v>
      </c>
      <c r="D247" s="120">
        <v>1000000</v>
      </c>
      <c r="E247" s="206" t="s">
        <v>20</v>
      </c>
      <c r="F247" s="266">
        <v>2500000</v>
      </c>
      <c r="G247" s="206"/>
      <c r="H247" s="542"/>
      <c r="I247" s="237"/>
    </row>
    <row r="248" spans="1:9" ht="31.2" x14ac:dyDescent="0.3">
      <c r="A248" s="117">
        <v>2</v>
      </c>
      <c r="B248" s="251" t="s">
        <v>695</v>
      </c>
      <c r="C248" s="119" t="s">
        <v>678</v>
      </c>
      <c r="D248" s="120">
        <v>3500000</v>
      </c>
      <c r="E248" s="206" t="s">
        <v>20</v>
      </c>
      <c r="F248" s="266">
        <f t="shared" ref="F248:F252" si="11">D248</f>
        <v>3500000</v>
      </c>
      <c r="G248" s="206"/>
      <c r="H248" s="542"/>
      <c r="I248" s="237"/>
    </row>
    <row r="249" spans="1:9" ht="15.6" x14ac:dyDescent="0.3">
      <c r="A249" s="117">
        <v>3</v>
      </c>
      <c r="B249" s="251" t="s">
        <v>696</v>
      </c>
      <c r="C249" s="119" t="s">
        <v>679</v>
      </c>
      <c r="D249" s="120">
        <v>1500000</v>
      </c>
      <c r="E249" s="206" t="s">
        <v>20</v>
      </c>
      <c r="F249" s="266">
        <f t="shared" si="11"/>
        <v>1500000</v>
      </c>
      <c r="G249" s="206"/>
      <c r="H249" s="542"/>
      <c r="I249" s="237"/>
    </row>
    <row r="250" spans="1:9" ht="31.2" x14ac:dyDescent="0.3">
      <c r="A250" s="117">
        <v>4</v>
      </c>
      <c r="B250" s="251" t="s">
        <v>697</v>
      </c>
      <c r="C250" s="119" t="s">
        <v>680</v>
      </c>
      <c r="D250" s="115" t="s">
        <v>20</v>
      </c>
      <c r="E250" s="206" t="s">
        <v>20</v>
      </c>
      <c r="F250" s="266" t="str">
        <f t="shared" si="11"/>
        <v>-</v>
      </c>
      <c r="G250" s="206"/>
      <c r="H250" s="542"/>
      <c r="I250" s="237"/>
    </row>
    <row r="251" spans="1:9" ht="15.6" x14ac:dyDescent="0.3">
      <c r="A251" s="117">
        <v>5</v>
      </c>
      <c r="B251" s="251" t="s">
        <v>698</v>
      </c>
      <c r="C251" s="119" t="s">
        <v>681</v>
      </c>
      <c r="D251" s="120">
        <v>2500000</v>
      </c>
      <c r="E251" s="206" t="s">
        <v>20</v>
      </c>
      <c r="F251" s="266">
        <f t="shared" si="11"/>
        <v>2500000</v>
      </c>
      <c r="G251" s="206"/>
      <c r="H251" s="542"/>
      <c r="I251" s="237"/>
    </row>
    <row r="252" spans="1:9" ht="15.6" x14ac:dyDescent="0.3">
      <c r="A252" s="117">
        <v>6</v>
      </c>
      <c r="B252" s="251" t="s">
        <v>699</v>
      </c>
      <c r="C252" s="119" t="s">
        <v>682</v>
      </c>
      <c r="D252" s="120">
        <v>3000000</v>
      </c>
      <c r="E252" s="206" t="s">
        <v>20</v>
      </c>
      <c r="F252" s="266">
        <f t="shared" si="11"/>
        <v>3000000</v>
      </c>
      <c r="G252" s="206"/>
      <c r="H252" s="542"/>
      <c r="I252" s="237"/>
    </row>
    <row r="253" spans="1:9" ht="31.2" x14ac:dyDescent="0.3">
      <c r="A253" s="117">
        <v>7</v>
      </c>
      <c r="B253" s="251" t="s">
        <v>700</v>
      </c>
      <c r="C253" s="119" t="s">
        <v>3799</v>
      </c>
      <c r="D253" s="120">
        <v>1000000000</v>
      </c>
      <c r="E253" s="392">
        <v>40000000</v>
      </c>
      <c r="F253" s="380">
        <v>250000000</v>
      </c>
      <c r="G253" s="392"/>
      <c r="H253" s="552">
        <f>F253</f>
        <v>250000000</v>
      </c>
      <c r="I253" s="573" t="s">
        <v>3846</v>
      </c>
    </row>
    <row r="254" spans="1:9" ht="15.6" x14ac:dyDescent="0.3">
      <c r="A254" s="117">
        <v>8</v>
      </c>
      <c r="B254" s="251" t="s">
        <v>701</v>
      </c>
      <c r="C254" s="119" t="s">
        <v>684</v>
      </c>
      <c r="D254" s="115" t="s">
        <v>20</v>
      </c>
      <c r="E254" s="206" t="s">
        <v>20</v>
      </c>
      <c r="F254" s="266" t="str">
        <f>D254</f>
        <v>-</v>
      </c>
      <c r="G254" s="206"/>
      <c r="H254" s="542"/>
      <c r="I254" s="237"/>
    </row>
    <row r="255" spans="1:9" ht="15.6" x14ac:dyDescent="0.3">
      <c r="A255" s="117">
        <v>9</v>
      </c>
      <c r="B255" s="251" t="s">
        <v>702</v>
      </c>
      <c r="C255" s="119" t="s">
        <v>685</v>
      </c>
      <c r="D255" s="120">
        <v>1800000</v>
      </c>
      <c r="E255" s="206" t="s">
        <v>20</v>
      </c>
      <c r="F255" s="266">
        <f>D255</f>
        <v>1800000</v>
      </c>
      <c r="G255" s="206"/>
      <c r="H255" s="542"/>
      <c r="I255" s="237"/>
    </row>
    <row r="256" spans="1:9" ht="15.6" x14ac:dyDescent="0.3">
      <c r="A256" s="117">
        <v>10</v>
      </c>
      <c r="B256" s="251" t="s">
        <v>703</v>
      </c>
      <c r="C256" s="119" t="s">
        <v>686</v>
      </c>
      <c r="D256" s="120">
        <v>3000000</v>
      </c>
      <c r="E256" s="206" t="s">
        <v>20</v>
      </c>
      <c r="F256" s="266">
        <v>0</v>
      </c>
      <c r="G256" s="206"/>
      <c r="H256" s="542"/>
      <c r="I256" s="237"/>
    </row>
    <row r="257" spans="1:9" ht="15.6" x14ac:dyDescent="0.3">
      <c r="A257" s="117">
        <v>11</v>
      </c>
      <c r="B257" s="251" t="s">
        <v>704</v>
      </c>
      <c r="C257" s="119" t="s">
        <v>687</v>
      </c>
      <c r="D257" s="120">
        <v>600000</v>
      </c>
      <c r="E257" s="206" t="s">
        <v>20</v>
      </c>
      <c r="F257" s="266">
        <f>D257</f>
        <v>600000</v>
      </c>
      <c r="G257" s="206"/>
      <c r="H257" s="542"/>
      <c r="I257" s="237"/>
    </row>
    <row r="258" spans="1:9" ht="15.6" x14ac:dyDescent="0.3">
      <c r="A258" s="117">
        <v>12</v>
      </c>
      <c r="B258" s="251" t="s">
        <v>705</v>
      </c>
      <c r="C258" s="119" t="s">
        <v>688</v>
      </c>
      <c r="D258" s="120">
        <v>250000</v>
      </c>
      <c r="E258" s="206" t="s">
        <v>20</v>
      </c>
      <c r="F258" s="266">
        <v>0</v>
      </c>
      <c r="G258" s="206"/>
      <c r="H258" s="542"/>
      <c r="I258" s="237"/>
    </row>
    <row r="259" spans="1:9" ht="31.2" x14ac:dyDescent="0.3">
      <c r="A259" s="117">
        <v>13</v>
      </c>
      <c r="B259" s="251" t="s">
        <v>706</v>
      </c>
      <c r="C259" s="119" t="s">
        <v>689</v>
      </c>
      <c r="D259" s="120">
        <v>2000000</v>
      </c>
      <c r="E259" s="206" t="s">
        <v>20</v>
      </c>
      <c r="F259" s="266">
        <v>0</v>
      </c>
      <c r="G259" s="206"/>
      <c r="H259" s="542"/>
      <c r="I259" s="237"/>
    </row>
    <row r="260" spans="1:9" ht="31.2" x14ac:dyDescent="0.3">
      <c r="A260" s="117">
        <v>14</v>
      </c>
      <c r="B260" s="251" t="s">
        <v>707</v>
      </c>
      <c r="C260" s="119" t="s">
        <v>690</v>
      </c>
      <c r="D260" s="120">
        <v>280000</v>
      </c>
      <c r="E260" s="206" t="s">
        <v>20</v>
      </c>
      <c r="F260" s="266">
        <v>0</v>
      </c>
      <c r="G260" s="206"/>
      <c r="H260" s="542"/>
      <c r="I260" s="237"/>
    </row>
    <row r="261" spans="1:9" ht="15.6" x14ac:dyDescent="0.3">
      <c r="A261" s="117">
        <v>15</v>
      </c>
      <c r="B261" s="251" t="s">
        <v>708</v>
      </c>
      <c r="C261" s="119" t="s">
        <v>691</v>
      </c>
      <c r="D261" s="120">
        <v>330000</v>
      </c>
      <c r="E261" s="206" t="s">
        <v>20</v>
      </c>
      <c r="F261" s="266">
        <v>0</v>
      </c>
      <c r="G261" s="206"/>
      <c r="H261" s="542"/>
      <c r="I261" s="237"/>
    </row>
    <row r="262" spans="1:9" ht="31.2" x14ac:dyDescent="0.3">
      <c r="A262" s="117">
        <v>16</v>
      </c>
      <c r="B262" s="251" t="s">
        <v>709</v>
      </c>
      <c r="C262" s="119" t="s">
        <v>692</v>
      </c>
      <c r="D262" s="120">
        <v>240000</v>
      </c>
      <c r="E262" s="206" t="s">
        <v>20</v>
      </c>
      <c r="F262" s="266">
        <v>0</v>
      </c>
      <c r="G262" s="206"/>
      <c r="H262" s="542"/>
      <c r="I262" s="237"/>
    </row>
    <row r="263" spans="1:9" ht="15.6" x14ac:dyDescent="0.3">
      <c r="A263" s="607" t="s">
        <v>693</v>
      </c>
      <c r="B263" s="607"/>
      <c r="C263" s="607"/>
      <c r="D263" s="98">
        <f>SUM(D247:D262)</f>
        <v>1020000000</v>
      </c>
      <c r="E263" s="464">
        <v>40000000</v>
      </c>
      <c r="F263" s="148">
        <f>SUM(F247:F262)</f>
        <v>265400000</v>
      </c>
      <c r="G263" s="148">
        <f t="shared" ref="G263:H263" si="12">SUM(G247:G262)</f>
        <v>0</v>
      </c>
      <c r="H263" s="148">
        <f t="shared" si="12"/>
        <v>250000000</v>
      </c>
      <c r="I263" s="237"/>
    </row>
    <row r="264" spans="1:9" ht="15.6" x14ac:dyDescent="0.3">
      <c r="A264" s="212">
        <v>5</v>
      </c>
      <c r="B264" s="112" t="s">
        <v>356</v>
      </c>
      <c r="C264" s="153"/>
      <c r="D264" s="83"/>
      <c r="E264" s="184"/>
      <c r="F264" s="379"/>
      <c r="G264" s="255"/>
      <c r="H264" s="542"/>
      <c r="I264" s="237"/>
    </row>
    <row r="265" spans="1:9" ht="0.6" customHeight="1" x14ac:dyDescent="0.3">
      <c r="A265" s="117">
        <v>1</v>
      </c>
      <c r="B265" s="118" t="s">
        <v>366</v>
      </c>
      <c r="C265" s="119" t="s">
        <v>360</v>
      </c>
      <c r="D265" s="122">
        <v>0</v>
      </c>
      <c r="E265" s="206" t="s">
        <v>20</v>
      </c>
      <c r="F265" s="266">
        <f>D265</f>
        <v>0</v>
      </c>
      <c r="G265" s="206"/>
      <c r="H265" s="542"/>
      <c r="I265" s="237"/>
    </row>
    <row r="266" spans="1:9" ht="31.2" x14ac:dyDescent="0.3">
      <c r="A266" s="117">
        <v>1</v>
      </c>
      <c r="B266" s="251" t="s">
        <v>367</v>
      </c>
      <c r="C266" s="119" t="s">
        <v>361</v>
      </c>
      <c r="D266" s="120">
        <v>500000</v>
      </c>
      <c r="E266" s="206" t="s">
        <v>20</v>
      </c>
      <c r="F266" s="266">
        <f>D266</f>
        <v>500000</v>
      </c>
      <c r="G266" s="206"/>
      <c r="H266" s="542"/>
      <c r="I266" s="237"/>
    </row>
    <row r="267" spans="1:9" ht="15.6" x14ac:dyDescent="0.3">
      <c r="A267" s="117">
        <v>2</v>
      </c>
      <c r="B267" s="251" t="s">
        <v>368</v>
      </c>
      <c r="C267" s="119" t="s">
        <v>362</v>
      </c>
      <c r="D267" s="120">
        <v>500000</v>
      </c>
      <c r="E267" s="206" t="s">
        <v>20</v>
      </c>
      <c r="F267" s="266">
        <f>D267</f>
        <v>500000</v>
      </c>
      <c r="G267" s="206"/>
      <c r="H267" s="542"/>
      <c r="I267" s="237"/>
    </row>
    <row r="268" spans="1:9" ht="15.6" x14ac:dyDescent="0.3">
      <c r="A268" s="117">
        <v>3</v>
      </c>
      <c r="B268" s="251" t="s">
        <v>369</v>
      </c>
      <c r="C268" s="119" t="s">
        <v>363</v>
      </c>
      <c r="D268" s="120">
        <v>2000000</v>
      </c>
      <c r="E268" s="206" t="s">
        <v>20</v>
      </c>
      <c r="F268" s="266">
        <v>0</v>
      </c>
      <c r="G268" s="206"/>
      <c r="H268" s="542"/>
      <c r="I268" s="237"/>
    </row>
    <row r="269" spans="1:9" ht="15.6" x14ac:dyDescent="0.3">
      <c r="A269" s="117">
        <v>4</v>
      </c>
      <c r="B269" s="251" t="s">
        <v>370</v>
      </c>
      <c r="C269" s="119" t="s">
        <v>364</v>
      </c>
      <c r="D269" s="120">
        <v>2000000</v>
      </c>
      <c r="E269" s="206" t="s">
        <v>20</v>
      </c>
      <c r="F269" s="266">
        <v>1000000</v>
      </c>
      <c r="G269" s="206"/>
      <c r="H269" s="542"/>
      <c r="I269" s="237"/>
    </row>
    <row r="270" spans="1:9" ht="15.6" x14ac:dyDescent="0.3">
      <c r="A270" s="607" t="s">
        <v>359</v>
      </c>
      <c r="B270" s="607"/>
      <c r="C270" s="607"/>
      <c r="D270" s="98">
        <f>SUM(D265:D269)</f>
        <v>5000000</v>
      </c>
      <c r="E270" s="98">
        <f>SUM(E265:E269)</f>
        <v>0</v>
      </c>
      <c r="F270" s="148">
        <f>SUM(F265:F269)</f>
        <v>2000000</v>
      </c>
      <c r="G270" s="148">
        <f t="shared" ref="G270:H270" si="13">SUM(G265:G269)</f>
        <v>0</v>
      </c>
      <c r="H270" s="148">
        <f t="shared" si="13"/>
        <v>0</v>
      </c>
      <c r="I270" s="237"/>
    </row>
    <row r="271" spans="1:9" ht="15.6" x14ac:dyDescent="0.3">
      <c r="A271" s="684" t="s">
        <v>3417</v>
      </c>
      <c r="B271" s="684"/>
      <c r="C271" s="684"/>
      <c r="D271" s="430">
        <f>D270+D263+D245+D229+D203</f>
        <v>3345000000</v>
      </c>
      <c r="E271" s="430">
        <f>E270+E263+E245+E229+E203</f>
        <v>138304891.13999999</v>
      </c>
      <c r="F271" s="431">
        <f>F270+F263+F245+F229+F203</f>
        <v>960900000</v>
      </c>
      <c r="G271" s="431">
        <f t="shared" ref="G271:H271" si="14">G270+G263+G245+G229+G203</f>
        <v>0</v>
      </c>
      <c r="H271" s="431">
        <f t="shared" si="14"/>
        <v>274000000</v>
      </c>
      <c r="I271" s="237"/>
    </row>
    <row r="272" spans="1:9" ht="15.6" x14ac:dyDescent="0.3">
      <c r="A272" s="685" t="s">
        <v>3418</v>
      </c>
      <c r="B272" s="685"/>
      <c r="C272" s="685"/>
      <c r="D272" s="685"/>
      <c r="E272" s="685"/>
      <c r="F272" s="690"/>
      <c r="G272" s="433"/>
      <c r="H272" s="542"/>
      <c r="I272" s="237"/>
    </row>
    <row r="273" spans="1:9" ht="15.6" x14ac:dyDescent="0.3">
      <c r="A273" s="213">
        <v>1</v>
      </c>
      <c r="B273" s="114" t="s">
        <v>941</v>
      </c>
      <c r="C273" s="152"/>
      <c r="D273" s="110"/>
      <c r="E273" s="467"/>
      <c r="F273" s="381"/>
      <c r="G273" s="259"/>
      <c r="H273" s="542"/>
      <c r="I273" s="237"/>
    </row>
    <row r="274" spans="1:9" ht="31.2" x14ac:dyDescent="0.3">
      <c r="A274" s="117">
        <v>1</v>
      </c>
      <c r="B274" s="251" t="s">
        <v>1004</v>
      </c>
      <c r="C274" s="119" t="s">
        <v>957</v>
      </c>
      <c r="D274" s="120">
        <v>20000000</v>
      </c>
      <c r="E274" s="206" t="s">
        <v>20</v>
      </c>
      <c r="F274" s="266">
        <v>15000000</v>
      </c>
      <c r="G274" s="206"/>
      <c r="H274" s="542"/>
      <c r="I274" s="237"/>
    </row>
    <row r="275" spans="1:9" ht="31.2" x14ac:dyDescent="0.3">
      <c r="A275" s="117">
        <v>2</v>
      </c>
      <c r="B275" s="251" t="s">
        <v>1005</v>
      </c>
      <c r="C275" s="119" t="s">
        <v>958</v>
      </c>
      <c r="D275" s="120">
        <v>30000000</v>
      </c>
      <c r="E275" s="206" t="s">
        <v>20</v>
      </c>
      <c r="F275" s="266">
        <v>0</v>
      </c>
      <c r="G275" s="206"/>
      <c r="H275" s="542"/>
      <c r="I275" s="237"/>
    </row>
    <row r="276" spans="1:9" ht="31.2" x14ac:dyDescent="0.3">
      <c r="A276" s="117">
        <v>3</v>
      </c>
      <c r="B276" s="251" t="s">
        <v>1006</v>
      </c>
      <c r="C276" s="119" t="s">
        <v>959</v>
      </c>
      <c r="D276" s="120">
        <v>20000000</v>
      </c>
      <c r="E276" s="206" t="s">
        <v>20</v>
      </c>
      <c r="F276" s="266">
        <v>0</v>
      </c>
      <c r="G276" s="206"/>
      <c r="H276" s="542"/>
      <c r="I276" s="237"/>
    </row>
    <row r="277" spans="1:9" ht="43.2" x14ac:dyDescent="0.3">
      <c r="A277" s="117">
        <v>4</v>
      </c>
      <c r="B277" s="251" t="s">
        <v>1003</v>
      </c>
      <c r="C277" s="119" t="s">
        <v>960</v>
      </c>
      <c r="D277" s="120">
        <v>20000000</v>
      </c>
      <c r="E277" s="206" t="s">
        <v>20</v>
      </c>
      <c r="F277" s="266">
        <v>10000000</v>
      </c>
      <c r="G277" s="206"/>
      <c r="H277" s="542">
        <f>F277</f>
        <v>10000000</v>
      </c>
      <c r="I277" s="568" t="s">
        <v>3800</v>
      </c>
    </row>
    <row r="278" spans="1:9" ht="43.2" x14ac:dyDescent="0.3">
      <c r="A278" s="117">
        <v>5</v>
      </c>
      <c r="B278" s="251" t="s">
        <v>1002</v>
      </c>
      <c r="C278" s="119" t="s">
        <v>961</v>
      </c>
      <c r="D278" s="120">
        <v>235000000</v>
      </c>
      <c r="E278" s="206" t="s">
        <v>20</v>
      </c>
      <c r="F278" s="266">
        <v>70000000</v>
      </c>
      <c r="G278" s="206"/>
      <c r="H278" s="542">
        <f>F278</f>
        <v>70000000</v>
      </c>
      <c r="I278" s="568" t="s">
        <v>3800</v>
      </c>
    </row>
    <row r="279" spans="1:9" ht="15.6" x14ac:dyDescent="0.3">
      <c r="A279" s="117">
        <v>6</v>
      </c>
      <c r="B279" s="251" t="s">
        <v>1001</v>
      </c>
      <c r="C279" s="119" t="s">
        <v>962</v>
      </c>
      <c r="D279" s="120">
        <v>5000000</v>
      </c>
      <c r="E279" s="206" t="s">
        <v>20</v>
      </c>
      <c r="F279" s="266">
        <f>D279</f>
        <v>5000000</v>
      </c>
      <c r="G279" s="206"/>
      <c r="H279" s="542"/>
      <c r="I279" s="237"/>
    </row>
    <row r="280" spans="1:9" ht="15.6" x14ac:dyDescent="0.3">
      <c r="A280" s="117">
        <v>7</v>
      </c>
      <c r="B280" s="251" t="s">
        <v>1000</v>
      </c>
      <c r="C280" s="119" t="s">
        <v>963</v>
      </c>
      <c r="D280" s="120">
        <v>10000000</v>
      </c>
      <c r="E280" s="392">
        <v>700000</v>
      </c>
      <c r="F280" s="266">
        <v>2000000</v>
      </c>
      <c r="G280" s="206"/>
      <c r="H280" s="542"/>
      <c r="I280" s="237"/>
    </row>
    <row r="281" spans="1:9" ht="31.2" x14ac:dyDescent="0.3">
      <c r="A281" s="117">
        <v>8</v>
      </c>
      <c r="B281" s="251" t="s">
        <v>999</v>
      </c>
      <c r="C281" s="119" t="s">
        <v>964</v>
      </c>
      <c r="D281" s="120">
        <v>5000000</v>
      </c>
      <c r="E281" s="206" t="s">
        <v>20</v>
      </c>
      <c r="F281" s="266">
        <v>5000000</v>
      </c>
      <c r="G281" s="206"/>
      <c r="H281" s="542"/>
      <c r="I281" s="237"/>
    </row>
    <row r="282" spans="1:9" ht="31.2" x14ac:dyDescent="0.3">
      <c r="A282" s="117">
        <v>9</v>
      </c>
      <c r="B282" s="251" t="s">
        <v>998</v>
      </c>
      <c r="C282" s="119" t="s">
        <v>965</v>
      </c>
      <c r="D282" s="120">
        <v>2000000</v>
      </c>
      <c r="E282" s="206" t="s">
        <v>20</v>
      </c>
      <c r="F282" s="266">
        <f t="shared" ref="F282:F297" si="15">D282</f>
        <v>2000000</v>
      </c>
      <c r="G282" s="206"/>
      <c r="H282" s="542"/>
      <c r="I282" s="237"/>
    </row>
    <row r="283" spans="1:9" ht="15.6" x14ac:dyDescent="0.3">
      <c r="A283" s="117">
        <v>10</v>
      </c>
      <c r="B283" s="251" t="s">
        <v>997</v>
      </c>
      <c r="C283" s="119" t="s">
        <v>966</v>
      </c>
      <c r="D283" s="120">
        <v>5000000</v>
      </c>
      <c r="E283" s="206" t="s">
        <v>20</v>
      </c>
      <c r="F283" s="266">
        <f t="shared" si="15"/>
        <v>5000000</v>
      </c>
      <c r="G283" s="206"/>
      <c r="H283" s="542"/>
      <c r="I283" s="237"/>
    </row>
    <row r="284" spans="1:9" ht="31.2" x14ac:dyDescent="0.3">
      <c r="A284" s="117">
        <v>11</v>
      </c>
      <c r="B284" s="251" t="s">
        <v>993</v>
      </c>
      <c r="C284" s="119" t="s">
        <v>3801</v>
      </c>
      <c r="D284" s="120">
        <v>3000000</v>
      </c>
      <c r="E284" s="206" t="s">
        <v>20</v>
      </c>
      <c r="F284" s="266">
        <v>0</v>
      </c>
      <c r="G284" s="206"/>
      <c r="H284" s="542"/>
      <c r="I284" s="237"/>
    </row>
    <row r="285" spans="1:9" ht="31.2" x14ac:dyDescent="0.3">
      <c r="A285" s="117">
        <v>12</v>
      </c>
      <c r="B285" s="251" t="s">
        <v>994</v>
      </c>
      <c r="C285" s="119" t="s">
        <v>968</v>
      </c>
      <c r="D285" s="120">
        <v>15000000</v>
      </c>
      <c r="E285" s="206" t="s">
        <v>20</v>
      </c>
      <c r="F285" s="266">
        <v>0</v>
      </c>
      <c r="G285" s="206"/>
      <c r="H285" s="542"/>
      <c r="I285" s="237"/>
    </row>
    <row r="286" spans="1:9" ht="31.2" x14ac:dyDescent="0.3">
      <c r="A286" s="117">
        <v>13</v>
      </c>
      <c r="B286" s="251" t="s">
        <v>995</v>
      </c>
      <c r="C286" s="119" t="s">
        <v>969</v>
      </c>
      <c r="D286" s="120">
        <v>55000000</v>
      </c>
      <c r="E286" s="206" t="s">
        <v>20</v>
      </c>
      <c r="F286" s="266">
        <v>20000000</v>
      </c>
      <c r="G286" s="206"/>
      <c r="H286" s="542"/>
      <c r="I286" s="237"/>
    </row>
    <row r="287" spans="1:9" ht="15.6" x14ac:dyDescent="0.3">
      <c r="A287" s="117">
        <v>14</v>
      </c>
      <c r="B287" s="251" t="s">
        <v>996</v>
      </c>
      <c r="C287" s="119" t="s">
        <v>970</v>
      </c>
      <c r="D287" s="120">
        <v>5000000</v>
      </c>
      <c r="E287" s="392">
        <v>5000000</v>
      </c>
      <c r="F287" s="266">
        <f t="shared" si="15"/>
        <v>5000000</v>
      </c>
      <c r="G287" s="206"/>
      <c r="H287" s="542"/>
      <c r="I287" s="237"/>
    </row>
    <row r="288" spans="1:9" ht="15.6" x14ac:dyDescent="0.3">
      <c r="A288" s="117">
        <v>15</v>
      </c>
      <c r="B288" s="251" t="s">
        <v>992</v>
      </c>
      <c r="C288" s="119" t="s">
        <v>971</v>
      </c>
      <c r="D288" s="120">
        <v>2000000</v>
      </c>
      <c r="E288" s="206" t="s">
        <v>20</v>
      </c>
      <c r="F288" s="266">
        <f t="shared" si="15"/>
        <v>2000000</v>
      </c>
      <c r="G288" s="206"/>
      <c r="H288" s="542"/>
      <c r="I288" s="237"/>
    </row>
    <row r="289" spans="1:9" ht="15.6" x14ac:dyDescent="0.3">
      <c r="A289" s="117">
        <v>16</v>
      </c>
      <c r="B289" s="251" t="s">
        <v>991</v>
      </c>
      <c r="C289" s="119" t="s">
        <v>972</v>
      </c>
      <c r="D289" s="120">
        <v>2000000</v>
      </c>
      <c r="E289" s="206" t="s">
        <v>20</v>
      </c>
      <c r="F289" s="266">
        <f t="shared" si="15"/>
        <v>2000000</v>
      </c>
      <c r="G289" s="206"/>
      <c r="H289" s="542"/>
      <c r="I289" s="237"/>
    </row>
    <row r="290" spans="1:9" ht="31.2" x14ac:dyDescent="0.3">
      <c r="A290" s="117">
        <v>17</v>
      </c>
      <c r="B290" s="251" t="s">
        <v>990</v>
      </c>
      <c r="C290" s="119" t="s">
        <v>973</v>
      </c>
      <c r="D290" s="120">
        <v>5000000</v>
      </c>
      <c r="E290" s="206" t="s">
        <v>20</v>
      </c>
      <c r="F290" s="266">
        <f t="shared" si="15"/>
        <v>5000000</v>
      </c>
      <c r="G290" s="206"/>
      <c r="H290" s="542"/>
      <c r="I290" s="237"/>
    </row>
    <row r="291" spans="1:9" ht="15.6" x14ac:dyDescent="0.3">
      <c r="A291" s="117">
        <v>18</v>
      </c>
      <c r="B291" s="251" t="s">
        <v>989</v>
      </c>
      <c r="C291" s="119" t="s">
        <v>974</v>
      </c>
      <c r="D291" s="120">
        <v>50000000</v>
      </c>
      <c r="E291" s="206" t="s">
        <v>20</v>
      </c>
      <c r="F291" s="266">
        <v>20000000</v>
      </c>
      <c r="G291" s="206"/>
      <c r="H291" s="542"/>
      <c r="I291" s="237"/>
    </row>
    <row r="292" spans="1:9" ht="15.6" x14ac:dyDescent="0.3">
      <c r="A292" s="117">
        <v>19</v>
      </c>
      <c r="B292" s="251" t="s">
        <v>988</v>
      </c>
      <c r="C292" s="119" t="s">
        <v>975</v>
      </c>
      <c r="D292" s="122">
        <v>0</v>
      </c>
      <c r="E292" s="206" t="s">
        <v>20</v>
      </c>
      <c r="F292" s="266">
        <f t="shared" si="15"/>
        <v>0</v>
      </c>
      <c r="G292" s="206"/>
      <c r="H292" s="542"/>
      <c r="I292" s="237"/>
    </row>
    <row r="293" spans="1:9" ht="15.6" x14ac:dyDescent="0.3">
      <c r="A293" s="117">
        <v>20</v>
      </c>
      <c r="B293" s="251" t="s">
        <v>987</v>
      </c>
      <c r="C293" s="119" t="s">
        <v>976</v>
      </c>
      <c r="D293" s="120">
        <v>50000000</v>
      </c>
      <c r="E293" s="206" t="s">
        <v>20</v>
      </c>
      <c r="F293" s="266">
        <v>20000000</v>
      </c>
      <c r="G293" s="206"/>
      <c r="H293" s="542"/>
      <c r="I293" s="237"/>
    </row>
    <row r="294" spans="1:9" ht="31.2" x14ac:dyDescent="0.3">
      <c r="A294" s="117">
        <v>21</v>
      </c>
      <c r="B294" s="251" t="s">
        <v>986</v>
      </c>
      <c r="C294" s="119" t="s">
        <v>977</v>
      </c>
      <c r="D294" s="120">
        <v>10000000</v>
      </c>
      <c r="E294" s="392">
        <v>1890000</v>
      </c>
      <c r="F294" s="266">
        <v>5000000</v>
      </c>
      <c r="G294" s="206"/>
      <c r="H294" s="542"/>
      <c r="I294" s="237"/>
    </row>
    <row r="295" spans="1:9" ht="15.6" x14ac:dyDescent="0.3">
      <c r="A295" s="117">
        <v>22</v>
      </c>
      <c r="B295" s="251" t="s">
        <v>985</v>
      </c>
      <c r="C295" s="119" t="s">
        <v>978</v>
      </c>
      <c r="D295" s="120">
        <v>60000000</v>
      </c>
      <c r="E295" s="392">
        <v>60000000</v>
      </c>
      <c r="F295" s="266">
        <f t="shared" si="15"/>
        <v>60000000</v>
      </c>
      <c r="G295" s="206"/>
      <c r="H295" s="542"/>
      <c r="I295" s="237"/>
    </row>
    <row r="296" spans="1:9" ht="15.6" x14ac:dyDescent="0.3">
      <c r="A296" s="117">
        <v>23</v>
      </c>
      <c r="B296" s="251" t="s">
        <v>984</v>
      </c>
      <c r="C296" s="119" t="s">
        <v>979</v>
      </c>
      <c r="D296" s="120">
        <v>1000000</v>
      </c>
      <c r="E296" s="206" t="s">
        <v>20</v>
      </c>
      <c r="F296" s="266">
        <f t="shared" si="15"/>
        <v>1000000</v>
      </c>
      <c r="G296" s="206"/>
      <c r="H296" s="542"/>
      <c r="I296" s="237"/>
    </row>
    <row r="297" spans="1:9" ht="15.6" x14ac:dyDescent="0.3">
      <c r="A297" s="117">
        <v>24</v>
      </c>
      <c r="B297" s="251" t="s">
        <v>983</v>
      </c>
      <c r="C297" s="119" t="s">
        <v>980</v>
      </c>
      <c r="D297" s="120">
        <v>10000000</v>
      </c>
      <c r="E297" s="392">
        <v>1800000</v>
      </c>
      <c r="F297" s="266">
        <f t="shared" si="15"/>
        <v>10000000</v>
      </c>
      <c r="G297" s="206"/>
      <c r="H297" s="542"/>
      <c r="I297" s="237"/>
    </row>
    <row r="298" spans="1:9" ht="31.2" x14ac:dyDescent="0.3">
      <c r="A298" s="117">
        <v>25</v>
      </c>
      <c r="B298" s="251" t="s">
        <v>982</v>
      </c>
      <c r="C298" s="119" t="s">
        <v>3847</v>
      </c>
      <c r="D298" s="120">
        <v>30000000</v>
      </c>
      <c r="E298" s="206" t="s">
        <v>20</v>
      </c>
      <c r="F298" s="266">
        <v>15000000</v>
      </c>
      <c r="G298" s="206"/>
      <c r="H298" s="542">
        <f>F298</f>
        <v>15000000</v>
      </c>
      <c r="I298" s="237" t="s">
        <v>3796</v>
      </c>
    </row>
    <row r="299" spans="1:9" s="596" customFormat="1" ht="15.6" x14ac:dyDescent="0.3">
      <c r="A299" s="590"/>
      <c r="B299" s="591"/>
      <c r="C299" s="592" t="s">
        <v>3867</v>
      </c>
      <c r="D299" s="593"/>
      <c r="E299" s="265"/>
      <c r="F299" s="387"/>
      <c r="G299" s="265"/>
      <c r="H299" s="594">
        <f>'sector summary'!K5</f>
        <v>600000000</v>
      </c>
      <c r="I299" s="595" t="s">
        <v>3868</v>
      </c>
    </row>
    <row r="300" spans="1:9" ht="15.6" x14ac:dyDescent="0.3">
      <c r="A300" s="607" t="s">
        <v>956</v>
      </c>
      <c r="B300" s="607"/>
      <c r="C300" s="607"/>
      <c r="D300" s="98">
        <f>SUM(D274:D298)</f>
        <v>650000000</v>
      </c>
      <c r="E300" s="98">
        <f>SUM(E274:E298)</f>
        <v>69390000</v>
      </c>
      <c r="F300" s="148">
        <f>SUM(F274:F298)</f>
        <v>279000000</v>
      </c>
      <c r="G300" s="148">
        <f t="shared" ref="G300:I300" si="16">SUM(G274:G298)</f>
        <v>0</v>
      </c>
      <c r="H300" s="148">
        <f t="shared" si="16"/>
        <v>95000000</v>
      </c>
      <c r="I300" s="98">
        <f t="shared" si="16"/>
        <v>0</v>
      </c>
    </row>
    <row r="301" spans="1:9" ht="15.6" x14ac:dyDescent="0.3">
      <c r="A301" s="212">
        <v>2</v>
      </c>
      <c r="B301" s="114" t="s">
        <v>2669</v>
      </c>
      <c r="C301" s="153"/>
      <c r="D301" s="83"/>
      <c r="E301" s="184"/>
      <c r="F301" s="382"/>
      <c r="G301" s="93"/>
      <c r="H301" s="542"/>
      <c r="I301" s="237"/>
    </row>
    <row r="302" spans="1:9" ht="15.6" hidden="1" x14ac:dyDescent="0.3">
      <c r="A302" s="602"/>
      <c r="B302" s="114"/>
      <c r="C302" s="153"/>
      <c r="D302" s="83"/>
      <c r="E302" s="184"/>
      <c r="F302" s="382"/>
      <c r="G302" s="93"/>
      <c r="H302" s="542"/>
      <c r="I302" s="237"/>
    </row>
    <row r="303" spans="1:9" ht="15.6" x14ac:dyDescent="0.3">
      <c r="A303" s="117">
        <v>1</v>
      </c>
      <c r="B303" s="251" t="s">
        <v>2670</v>
      </c>
      <c r="C303" s="119" t="s">
        <v>2671</v>
      </c>
      <c r="D303" s="120">
        <v>10000000</v>
      </c>
      <c r="E303" s="392">
        <v>3500000</v>
      </c>
      <c r="F303" s="383">
        <v>3500000</v>
      </c>
      <c r="G303" s="101"/>
      <c r="H303" s="542"/>
      <c r="I303" s="237"/>
    </row>
    <row r="304" spans="1:9" ht="31.2" x14ac:dyDescent="0.3">
      <c r="A304" s="117">
        <v>2</v>
      </c>
      <c r="B304" s="251" t="s">
        <v>2672</v>
      </c>
      <c r="C304" s="119" t="s">
        <v>2673</v>
      </c>
      <c r="D304" s="120">
        <v>5000000</v>
      </c>
      <c r="E304" s="206" t="s">
        <v>20</v>
      </c>
      <c r="F304" s="383">
        <v>0</v>
      </c>
      <c r="G304" s="101"/>
      <c r="H304" s="542"/>
      <c r="I304" s="237"/>
    </row>
    <row r="305" spans="1:9" ht="15.6" x14ac:dyDescent="0.3">
      <c r="A305" s="117">
        <v>3</v>
      </c>
      <c r="B305" s="251" t="s">
        <v>2674</v>
      </c>
      <c r="C305" s="119" t="s">
        <v>2675</v>
      </c>
      <c r="D305" s="120">
        <v>5000000</v>
      </c>
      <c r="E305" s="206" t="s">
        <v>20</v>
      </c>
      <c r="F305" s="383">
        <f>D305</f>
        <v>5000000</v>
      </c>
      <c r="G305" s="101"/>
      <c r="H305" s="542"/>
      <c r="I305" s="237"/>
    </row>
    <row r="306" spans="1:9" ht="39.6" x14ac:dyDescent="0.3">
      <c r="A306" s="117">
        <v>4</v>
      </c>
      <c r="B306" s="251" t="s">
        <v>2676</v>
      </c>
      <c r="C306" s="119" t="s">
        <v>2677</v>
      </c>
      <c r="D306" s="120">
        <v>1519884078.8599999</v>
      </c>
      <c r="E306" s="206" t="s">
        <v>20</v>
      </c>
      <c r="F306" s="384">
        <v>0</v>
      </c>
      <c r="G306" s="260">
        <v>1519884078.8599999</v>
      </c>
      <c r="H306" s="542">
        <f>D306</f>
        <v>1519884078.8599999</v>
      </c>
      <c r="I306" s="553" t="s">
        <v>3802</v>
      </c>
    </row>
    <row r="307" spans="1:9" ht="39.6" x14ac:dyDescent="0.3">
      <c r="A307" s="117">
        <v>5</v>
      </c>
      <c r="B307" s="251" t="s">
        <v>2678</v>
      </c>
      <c r="C307" s="119" t="s">
        <v>2679</v>
      </c>
      <c r="D307" s="120">
        <v>1534884078.8599999</v>
      </c>
      <c r="E307" s="206" t="s">
        <v>20</v>
      </c>
      <c r="F307" s="384">
        <v>0</v>
      </c>
      <c r="G307" s="260">
        <v>1534884078.8599999</v>
      </c>
      <c r="H307" s="552">
        <f>G307</f>
        <v>1534884078.8599999</v>
      </c>
      <c r="I307" s="553" t="s">
        <v>3802</v>
      </c>
    </row>
    <row r="308" spans="1:9" ht="31.2" x14ac:dyDescent="0.3">
      <c r="A308" s="117">
        <v>6</v>
      </c>
      <c r="B308" s="251" t="s">
        <v>2680</v>
      </c>
      <c r="C308" s="119" t="s">
        <v>2681</v>
      </c>
      <c r="D308" s="120">
        <v>5000000</v>
      </c>
      <c r="E308" s="206" t="s">
        <v>20</v>
      </c>
      <c r="F308" s="383">
        <f>D308</f>
        <v>5000000</v>
      </c>
      <c r="G308" s="101"/>
      <c r="H308" s="542"/>
      <c r="I308" s="237"/>
    </row>
    <row r="309" spans="1:9" ht="31.2" x14ac:dyDescent="0.3">
      <c r="A309" s="117">
        <v>7</v>
      </c>
      <c r="B309" s="251" t="s">
        <v>2682</v>
      </c>
      <c r="C309" s="119" t="s">
        <v>2683</v>
      </c>
      <c r="D309" s="120">
        <v>5000000</v>
      </c>
      <c r="E309" s="206" t="s">
        <v>20</v>
      </c>
      <c r="F309" s="383">
        <v>0</v>
      </c>
      <c r="G309" s="101"/>
      <c r="H309" s="542"/>
      <c r="I309" s="237"/>
    </row>
    <row r="310" spans="1:9" ht="15.6" x14ac:dyDescent="0.3">
      <c r="A310" s="117">
        <v>8</v>
      </c>
      <c r="B310" s="251" t="s">
        <v>2684</v>
      </c>
      <c r="C310" s="119" t="s">
        <v>2685</v>
      </c>
      <c r="D310" s="120">
        <v>20000000</v>
      </c>
      <c r="E310" s="206" t="s">
        <v>20</v>
      </c>
      <c r="F310" s="383">
        <v>10000000</v>
      </c>
      <c r="G310" s="101"/>
      <c r="H310" s="542"/>
      <c r="I310" s="237"/>
    </row>
    <row r="311" spans="1:9" ht="46.8" x14ac:dyDescent="0.3">
      <c r="A311" s="117">
        <v>9</v>
      </c>
      <c r="B311" s="251" t="s">
        <v>2686</v>
      </c>
      <c r="C311" s="119" t="s">
        <v>2687</v>
      </c>
      <c r="D311" s="120">
        <v>5000000</v>
      </c>
      <c r="E311" s="206" t="s">
        <v>20</v>
      </c>
      <c r="F311" s="383">
        <f>D311</f>
        <v>5000000</v>
      </c>
      <c r="G311" s="101"/>
      <c r="H311" s="542"/>
      <c r="I311" s="237"/>
    </row>
    <row r="312" spans="1:9" ht="15.6" x14ac:dyDescent="0.3">
      <c r="A312" s="607" t="s">
        <v>2688</v>
      </c>
      <c r="B312" s="607"/>
      <c r="C312" s="607"/>
      <c r="D312" s="167">
        <f>SUM(D303:D311)</f>
        <v>3109768157.7199998</v>
      </c>
      <c r="E312" s="464">
        <v>3500000</v>
      </c>
      <c r="F312" s="261">
        <f>SUM(F303:F311)</f>
        <v>28500000</v>
      </c>
      <c r="G312" s="261">
        <f>SUM(G303:G311)</f>
        <v>3054768157.7199998</v>
      </c>
      <c r="H312" s="261">
        <f>SUM(H303:H311)</f>
        <v>3054768157.7199998</v>
      </c>
      <c r="I312" s="237"/>
    </row>
    <row r="313" spans="1:9" ht="15.6" x14ac:dyDescent="0.3">
      <c r="A313" s="212">
        <v>3</v>
      </c>
      <c r="B313" s="114" t="s">
        <v>2689</v>
      </c>
      <c r="C313" s="153"/>
      <c r="D313" s="83"/>
      <c r="E313" s="184"/>
      <c r="F313" s="382"/>
      <c r="G313" s="93"/>
      <c r="H313" s="542"/>
      <c r="I313" s="237"/>
    </row>
    <row r="314" spans="1:9" ht="15.6" x14ac:dyDescent="0.3">
      <c r="A314" s="117">
        <v>1</v>
      </c>
      <c r="B314" s="251" t="s">
        <v>2690</v>
      </c>
      <c r="C314" s="119" t="s">
        <v>2691</v>
      </c>
      <c r="D314" s="120">
        <v>2000000</v>
      </c>
      <c r="E314" s="206" t="s">
        <v>20</v>
      </c>
      <c r="F314" s="383">
        <v>1000000</v>
      </c>
      <c r="G314" s="101"/>
      <c r="H314" s="542"/>
      <c r="I314" s="237"/>
    </row>
    <row r="315" spans="1:9" ht="15.6" x14ac:dyDescent="0.3">
      <c r="A315" s="117">
        <v>2</v>
      </c>
      <c r="B315" s="251" t="s">
        <v>2692</v>
      </c>
      <c r="C315" s="119" t="s">
        <v>2693</v>
      </c>
      <c r="D315" s="120">
        <v>1000000</v>
      </c>
      <c r="E315" s="206" t="s">
        <v>20</v>
      </c>
      <c r="F315" s="383">
        <v>500000</v>
      </c>
      <c r="G315" s="101"/>
      <c r="H315" s="542"/>
      <c r="I315" s="237"/>
    </row>
    <row r="316" spans="1:9" ht="15.6" x14ac:dyDescent="0.3">
      <c r="A316" s="117">
        <v>3</v>
      </c>
      <c r="B316" s="251" t="s">
        <v>2694</v>
      </c>
      <c r="C316" s="119" t="s">
        <v>2695</v>
      </c>
      <c r="D316" s="120">
        <v>4000000</v>
      </c>
      <c r="E316" s="206" t="s">
        <v>20</v>
      </c>
      <c r="F316" s="383">
        <v>1500000</v>
      </c>
      <c r="G316" s="101"/>
      <c r="H316" s="542"/>
      <c r="I316" s="237"/>
    </row>
    <row r="317" spans="1:9" ht="15.6" x14ac:dyDescent="0.3">
      <c r="A317" s="117">
        <v>4</v>
      </c>
      <c r="B317" s="251" t="s">
        <v>2696</v>
      </c>
      <c r="C317" s="119" t="s">
        <v>2697</v>
      </c>
      <c r="D317" s="120">
        <v>3000000</v>
      </c>
      <c r="E317" s="206" t="s">
        <v>20</v>
      </c>
      <c r="F317" s="383">
        <v>1000000</v>
      </c>
      <c r="G317" s="101"/>
      <c r="H317" s="542"/>
      <c r="I317" s="237"/>
    </row>
    <row r="318" spans="1:9" ht="15.6" x14ac:dyDescent="0.3">
      <c r="A318" s="607" t="s">
        <v>2698</v>
      </c>
      <c r="B318" s="607"/>
      <c r="C318" s="607"/>
      <c r="D318" s="167">
        <f>SUM(D314:D317)</f>
        <v>10000000</v>
      </c>
      <c r="E318" s="98">
        <f>SUM(E317)</f>
        <v>0</v>
      </c>
      <c r="F318" s="168">
        <f>SUM(F314:F317)</f>
        <v>4000000</v>
      </c>
      <c r="G318" s="148">
        <f>SUM(G314:G317)</f>
        <v>0</v>
      </c>
      <c r="H318" s="542"/>
      <c r="I318" s="237"/>
    </row>
    <row r="319" spans="1:9" ht="16.2" customHeight="1" x14ac:dyDescent="0.3">
      <c r="A319" s="212">
        <v>4</v>
      </c>
      <c r="B319" s="114" t="s">
        <v>2705</v>
      </c>
      <c r="C319" s="133"/>
      <c r="D319" s="134"/>
      <c r="E319" s="468"/>
      <c r="F319" s="385"/>
      <c r="G319" s="206"/>
      <c r="H319" s="542"/>
      <c r="I319" s="237"/>
    </row>
    <row r="320" spans="1:9" ht="15.6" x14ac:dyDescent="0.3">
      <c r="A320" s="117">
        <v>1</v>
      </c>
      <c r="B320" s="251" t="s">
        <v>2706</v>
      </c>
      <c r="C320" s="119" t="s">
        <v>2707</v>
      </c>
      <c r="D320" s="123">
        <v>2000000</v>
      </c>
      <c r="E320" s="206" t="s">
        <v>20</v>
      </c>
      <c r="F320" s="383">
        <v>1000000</v>
      </c>
      <c r="G320" s="206"/>
      <c r="H320" s="542"/>
      <c r="I320" s="237"/>
    </row>
    <row r="321" spans="1:9" ht="18" customHeight="1" x14ac:dyDescent="0.3">
      <c r="A321" s="607" t="s">
        <v>2708</v>
      </c>
      <c r="B321" s="607"/>
      <c r="C321" s="607"/>
      <c r="D321" s="103">
        <v>2000000</v>
      </c>
      <c r="E321" s="98">
        <f>SUM(E320)</f>
        <v>0</v>
      </c>
      <c r="F321" s="168">
        <f>SUM(F320)</f>
        <v>1000000</v>
      </c>
      <c r="G321" s="148">
        <f>SUM(G320)</f>
        <v>0</v>
      </c>
      <c r="H321" s="542"/>
      <c r="I321" s="237"/>
    </row>
    <row r="322" spans="1:9" ht="18" customHeight="1" x14ac:dyDescent="0.3">
      <c r="A322" s="212">
        <v>5</v>
      </c>
      <c r="B322" s="114" t="s">
        <v>2709</v>
      </c>
      <c r="C322" s="153"/>
      <c r="D322" s="83"/>
      <c r="E322" s="184"/>
      <c r="F322" s="382"/>
      <c r="G322" s="93"/>
      <c r="H322" s="542"/>
      <c r="I322" s="237"/>
    </row>
    <row r="323" spans="1:9" ht="18" customHeight="1" x14ac:dyDescent="0.3">
      <c r="A323" s="117">
        <v>1</v>
      </c>
      <c r="B323" s="251" t="s">
        <v>2710</v>
      </c>
      <c r="C323" s="119" t="s">
        <v>2711</v>
      </c>
      <c r="D323" s="123">
        <v>2000000</v>
      </c>
      <c r="E323" s="206" t="s">
        <v>20</v>
      </c>
      <c r="F323" s="383">
        <v>1000000</v>
      </c>
      <c r="G323" s="101"/>
      <c r="H323" s="542"/>
      <c r="I323" s="237"/>
    </row>
    <row r="324" spans="1:9" ht="18" customHeight="1" x14ac:dyDescent="0.3">
      <c r="A324" s="607" t="s">
        <v>2712</v>
      </c>
      <c r="B324" s="607"/>
      <c r="C324" s="607"/>
      <c r="D324" s="103">
        <v>2000000</v>
      </c>
      <c r="E324" s="98">
        <f>SUM(E323)</f>
        <v>0</v>
      </c>
      <c r="F324" s="148">
        <f>SUM(F323)</f>
        <v>1000000</v>
      </c>
      <c r="G324" s="148">
        <f>SUM(G323)</f>
        <v>0</v>
      </c>
      <c r="H324" s="542"/>
      <c r="I324" s="237"/>
    </row>
    <row r="325" spans="1:9" ht="18" customHeight="1" x14ac:dyDescent="0.3">
      <c r="A325" s="212">
        <v>6</v>
      </c>
      <c r="B325" s="114" t="s">
        <v>2713</v>
      </c>
      <c r="C325" s="153"/>
      <c r="D325" s="83"/>
      <c r="E325" s="184"/>
      <c r="F325" s="382"/>
      <c r="G325" s="93"/>
      <c r="H325" s="542"/>
      <c r="I325" s="237"/>
    </row>
    <row r="326" spans="1:9" ht="18" customHeight="1" x14ac:dyDescent="0.3">
      <c r="A326" s="117">
        <v>1</v>
      </c>
      <c r="B326" s="251" t="s">
        <v>2714</v>
      </c>
      <c r="C326" s="119" t="s">
        <v>1829</v>
      </c>
      <c r="D326" s="123">
        <v>2000000</v>
      </c>
      <c r="E326" s="206" t="s">
        <v>20</v>
      </c>
      <c r="F326" s="383">
        <v>1000000</v>
      </c>
      <c r="G326" s="101"/>
      <c r="H326" s="542"/>
      <c r="I326" s="237"/>
    </row>
    <row r="327" spans="1:9" ht="18" customHeight="1" x14ac:dyDescent="0.3">
      <c r="A327" s="607" t="s">
        <v>2715</v>
      </c>
      <c r="B327" s="607"/>
      <c r="C327" s="607"/>
      <c r="D327" s="103">
        <v>2000000</v>
      </c>
      <c r="E327" s="98">
        <f>SUM(E326)</f>
        <v>0</v>
      </c>
      <c r="F327" s="168">
        <f>SUM(F326)</f>
        <v>1000000</v>
      </c>
      <c r="G327" s="168"/>
      <c r="H327" s="542"/>
      <c r="I327" s="237"/>
    </row>
    <row r="328" spans="1:9" ht="18" customHeight="1" x14ac:dyDescent="0.3">
      <c r="A328" s="212">
        <v>7</v>
      </c>
      <c r="B328" s="114" t="s">
        <v>2716</v>
      </c>
      <c r="C328" s="153"/>
      <c r="D328" s="83"/>
      <c r="E328" s="184"/>
      <c r="F328" s="382"/>
      <c r="G328" s="93"/>
      <c r="H328" s="542"/>
      <c r="I328" s="237"/>
    </row>
    <row r="329" spans="1:9" ht="18" customHeight="1" x14ac:dyDescent="0.3">
      <c r="A329" s="117">
        <v>1</v>
      </c>
      <c r="B329" s="251" t="s">
        <v>2717</v>
      </c>
      <c r="C329" s="119" t="s">
        <v>2718</v>
      </c>
      <c r="D329" s="123">
        <v>2000000</v>
      </c>
      <c r="E329" s="206" t="s">
        <v>20</v>
      </c>
      <c r="F329" s="383">
        <v>1000000</v>
      </c>
      <c r="G329" s="101"/>
      <c r="H329" s="542"/>
      <c r="I329" s="237"/>
    </row>
    <row r="330" spans="1:9" ht="18" customHeight="1" x14ac:dyDescent="0.3">
      <c r="A330" s="607" t="s">
        <v>2719</v>
      </c>
      <c r="B330" s="607"/>
      <c r="C330" s="607"/>
      <c r="D330" s="103">
        <v>2000000</v>
      </c>
      <c r="E330" s="98">
        <f>SUM(E329)</f>
        <v>0</v>
      </c>
      <c r="F330" s="168">
        <f>SUM(F329)</f>
        <v>1000000</v>
      </c>
      <c r="G330" s="168"/>
      <c r="H330" s="542"/>
      <c r="I330" s="237"/>
    </row>
    <row r="331" spans="1:9" ht="18" customHeight="1" x14ac:dyDescent="0.3">
      <c r="A331" s="212">
        <v>8</v>
      </c>
      <c r="B331" s="114" t="s">
        <v>2720</v>
      </c>
      <c r="C331" s="153"/>
      <c r="D331" s="83"/>
      <c r="E331" s="184"/>
      <c r="F331" s="382"/>
      <c r="G331" s="93"/>
      <c r="H331" s="542"/>
      <c r="I331" s="237"/>
    </row>
    <row r="332" spans="1:9" ht="31.2" x14ac:dyDescent="0.3">
      <c r="A332" s="94">
        <v>1</v>
      </c>
      <c r="B332" s="95" t="s">
        <v>2721</v>
      </c>
      <c r="C332" s="96" t="s">
        <v>2722</v>
      </c>
      <c r="D332" s="11">
        <v>2000000</v>
      </c>
      <c r="E332" s="206" t="s">
        <v>20</v>
      </c>
      <c r="F332" s="383">
        <v>1000000</v>
      </c>
      <c r="G332" s="101"/>
      <c r="H332" s="542"/>
      <c r="I332" s="237"/>
    </row>
    <row r="333" spans="1:9" ht="19.2" customHeight="1" x14ac:dyDescent="0.3">
      <c r="A333" s="94">
        <v>2</v>
      </c>
      <c r="B333" s="95" t="s">
        <v>2723</v>
      </c>
      <c r="C333" s="96" t="s">
        <v>1829</v>
      </c>
      <c r="D333" s="11">
        <v>1000000</v>
      </c>
      <c r="E333" s="206" t="s">
        <v>20</v>
      </c>
      <c r="F333" s="383">
        <v>500000</v>
      </c>
      <c r="G333" s="101"/>
      <c r="H333" s="542"/>
      <c r="I333" s="237"/>
    </row>
    <row r="334" spans="1:9" ht="15.6" x14ac:dyDescent="0.3">
      <c r="A334" s="607" t="s">
        <v>2724</v>
      </c>
      <c r="B334" s="607"/>
      <c r="C334" s="607"/>
      <c r="D334" s="97">
        <f>SUM(D332:D333)</f>
        <v>3000000</v>
      </c>
      <c r="E334" s="98">
        <f>SUM(E333)</f>
        <v>0</v>
      </c>
      <c r="F334" s="168">
        <f>SUM(F332:F333)</f>
        <v>1500000</v>
      </c>
      <c r="G334" s="168"/>
      <c r="H334" s="542"/>
      <c r="I334" s="237"/>
    </row>
    <row r="335" spans="1:9" ht="19.2" customHeight="1" x14ac:dyDescent="0.3">
      <c r="A335" s="212">
        <v>9</v>
      </c>
      <c r="B335" s="114" t="s">
        <v>2725</v>
      </c>
      <c r="C335" s="153"/>
      <c r="D335" s="83"/>
      <c r="E335" s="184"/>
      <c r="F335" s="382"/>
      <c r="G335" s="93"/>
      <c r="H335" s="542"/>
      <c r="I335" s="237"/>
    </row>
    <row r="336" spans="1:9" ht="23.4" customHeight="1" x14ac:dyDescent="0.3">
      <c r="A336" s="117">
        <v>1</v>
      </c>
      <c r="B336" s="251" t="s">
        <v>2726</v>
      </c>
      <c r="C336" s="119" t="s">
        <v>2718</v>
      </c>
      <c r="D336" s="123">
        <v>2000000</v>
      </c>
      <c r="E336" s="206" t="s">
        <v>20</v>
      </c>
      <c r="F336" s="383">
        <v>1000000</v>
      </c>
      <c r="G336" s="101"/>
      <c r="H336" s="542"/>
      <c r="I336" s="237"/>
    </row>
    <row r="337" spans="1:9" ht="20.399999999999999" customHeight="1" x14ac:dyDescent="0.3">
      <c r="A337" s="607" t="s">
        <v>2727</v>
      </c>
      <c r="B337" s="607"/>
      <c r="C337" s="607"/>
      <c r="D337" s="103">
        <v>2000000</v>
      </c>
      <c r="E337" s="98">
        <f>SUM(E336)</f>
        <v>0</v>
      </c>
      <c r="F337" s="168">
        <f>SUM(F336)</f>
        <v>1000000</v>
      </c>
      <c r="G337" s="168"/>
      <c r="H337" s="542"/>
      <c r="I337" s="237"/>
    </row>
    <row r="338" spans="1:9" ht="16.8" customHeight="1" x14ac:dyDescent="0.3">
      <c r="A338" s="212">
        <v>10</v>
      </c>
      <c r="B338" s="114" t="s">
        <v>2728</v>
      </c>
      <c r="C338" s="153"/>
      <c r="D338" s="83"/>
      <c r="E338" s="184"/>
      <c r="F338" s="382"/>
      <c r="G338" s="93"/>
      <c r="H338" s="542"/>
      <c r="I338" s="237"/>
    </row>
    <row r="339" spans="1:9" ht="31.2" x14ac:dyDescent="0.3">
      <c r="A339" s="117">
        <v>1</v>
      </c>
      <c r="B339" s="251" t="s">
        <v>2729</v>
      </c>
      <c r="C339" s="119" t="s">
        <v>2730</v>
      </c>
      <c r="D339" s="123">
        <v>2000000</v>
      </c>
      <c r="E339" s="206" t="s">
        <v>20</v>
      </c>
      <c r="F339" s="383">
        <v>1000000</v>
      </c>
      <c r="G339" s="101"/>
      <c r="H339" s="542"/>
      <c r="I339" s="237"/>
    </row>
    <row r="340" spans="1:9" ht="15.6" x14ac:dyDescent="0.3">
      <c r="A340" s="607" t="s">
        <v>2731</v>
      </c>
      <c r="B340" s="607"/>
      <c r="C340" s="607"/>
      <c r="D340" s="103">
        <v>2000000</v>
      </c>
      <c r="E340" s="98">
        <f>SUM(E339)</f>
        <v>0</v>
      </c>
      <c r="F340" s="168">
        <f>SUM(F339)</f>
        <v>1000000</v>
      </c>
      <c r="G340" s="168"/>
      <c r="H340" s="542"/>
      <c r="I340" s="237"/>
    </row>
    <row r="341" spans="1:9" ht="15.6" x14ac:dyDescent="0.3">
      <c r="A341" s="212">
        <v>11</v>
      </c>
      <c r="B341" s="114" t="s">
        <v>2732</v>
      </c>
      <c r="C341" s="153"/>
      <c r="D341" s="83"/>
      <c r="E341" s="184"/>
      <c r="F341" s="382"/>
      <c r="G341" s="93"/>
      <c r="H341" s="542"/>
      <c r="I341" s="237"/>
    </row>
    <row r="342" spans="1:9" ht="23.4" customHeight="1" x14ac:dyDescent="0.3">
      <c r="A342" s="117">
        <v>1</v>
      </c>
      <c r="B342" s="251" t="s">
        <v>2714</v>
      </c>
      <c r="C342" s="119" t="s">
        <v>1829</v>
      </c>
      <c r="D342" s="123">
        <v>2000000</v>
      </c>
      <c r="E342" s="206" t="s">
        <v>20</v>
      </c>
      <c r="F342" s="383">
        <v>1000000</v>
      </c>
      <c r="G342" s="101"/>
      <c r="H342" s="542"/>
      <c r="I342" s="237"/>
    </row>
    <row r="343" spans="1:9" ht="23.4" customHeight="1" x14ac:dyDescent="0.3">
      <c r="A343" s="607" t="s">
        <v>2733</v>
      </c>
      <c r="B343" s="607"/>
      <c r="C343" s="607"/>
      <c r="D343" s="103">
        <v>2000000</v>
      </c>
      <c r="E343" s="98">
        <f>SUM(E342)</f>
        <v>0</v>
      </c>
      <c r="F343" s="168">
        <f>SUM(F342)</f>
        <v>1000000</v>
      </c>
      <c r="G343" s="168"/>
      <c r="H343" s="542"/>
      <c r="I343" s="237"/>
    </row>
    <row r="344" spans="1:9" ht="21" customHeight="1" x14ac:dyDescent="0.3">
      <c r="A344" s="212">
        <v>12</v>
      </c>
      <c r="B344" s="114" t="s">
        <v>3204</v>
      </c>
      <c r="C344" s="153"/>
      <c r="D344" s="83"/>
      <c r="E344" s="184"/>
      <c r="F344" s="382"/>
      <c r="G344" s="93"/>
      <c r="H344" s="542"/>
      <c r="I344" s="237"/>
    </row>
    <row r="345" spans="1:9" ht="20.399999999999999" customHeight="1" x14ac:dyDescent="0.3">
      <c r="A345" s="117">
        <v>1</v>
      </c>
      <c r="B345" s="251" t="s">
        <v>2734</v>
      </c>
      <c r="C345" s="119" t="s">
        <v>2735</v>
      </c>
      <c r="D345" s="123">
        <v>2000000</v>
      </c>
      <c r="E345" s="206" t="s">
        <v>20</v>
      </c>
      <c r="F345" s="383">
        <v>1000000</v>
      </c>
      <c r="G345" s="101"/>
      <c r="H345" s="542"/>
      <c r="I345" s="237"/>
    </row>
    <row r="346" spans="1:9" ht="22.2" customHeight="1" x14ac:dyDescent="0.3">
      <c r="A346" s="607" t="s">
        <v>3419</v>
      </c>
      <c r="B346" s="607"/>
      <c r="C346" s="607"/>
      <c r="D346" s="103">
        <v>2000000</v>
      </c>
      <c r="E346" s="98">
        <f>SUM(E345)</f>
        <v>0</v>
      </c>
      <c r="F346" s="148">
        <f>SUM(F345)</f>
        <v>1000000</v>
      </c>
      <c r="G346" s="148"/>
      <c r="H346" s="542"/>
      <c r="I346" s="237"/>
    </row>
    <row r="347" spans="1:9" ht="22.2" customHeight="1" x14ac:dyDescent="0.3">
      <c r="A347" s="108">
        <v>13</v>
      </c>
      <c r="B347" s="109" t="s">
        <v>156</v>
      </c>
      <c r="C347" s="152"/>
      <c r="D347" s="110"/>
      <c r="E347" s="184"/>
      <c r="F347" s="379"/>
      <c r="G347" s="255"/>
      <c r="H347" s="542"/>
      <c r="I347" s="237"/>
    </row>
    <row r="348" spans="1:9" ht="78" x14ac:dyDescent="0.3">
      <c r="A348" s="94">
        <v>1</v>
      </c>
      <c r="B348" s="95" t="s">
        <v>213</v>
      </c>
      <c r="C348" s="96" t="s">
        <v>186</v>
      </c>
      <c r="D348" s="11">
        <v>800000</v>
      </c>
      <c r="E348" s="206" t="s">
        <v>20</v>
      </c>
      <c r="F348" s="266">
        <f>D348</f>
        <v>800000</v>
      </c>
      <c r="G348" s="206"/>
      <c r="H348" s="542"/>
      <c r="I348" s="237"/>
    </row>
    <row r="349" spans="1:9" ht="93.6" x14ac:dyDescent="0.3">
      <c r="A349" s="94">
        <v>2</v>
      </c>
      <c r="B349" s="95" t="s">
        <v>200</v>
      </c>
      <c r="C349" s="96" t="s">
        <v>187</v>
      </c>
      <c r="D349" s="11">
        <v>5000000</v>
      </c>
      <c r="E349" s="206" t="s">
        <v>20</v>
      </c>
      <c r="F349" s="266">
        <v>0</v>
      </c>
      <c r="G349" s="206"/>
      <c r="H349" s="542"/>
      <c r="I349" s="237"/>
    </row>
    <row r="350" spans="1:9" ht="15.6" x14ac:dyDescent="0.3">
      <c r="A350" s="94">
        <v>3</v>
      </c>
      <c r="B350" s="95" t="s">
        <v>201</v>
      </c>
      <c r="C350" s="96" t="s">
        <v>188</v>
      </c>
      <c r="D350" s="11">
        <v>500000</v>
      </c>
      <c r="E350" s="206" t="s">
        <v>20</v>
      </c>
      <c r="F350" s="266">
        <f>D350</f>
        <v>500000</v>
      </c>
      <c r="G350" s="206"/>
      <c r="H350" s="542"/>
      <c r="I350" s="237"/>
    </row>
    <row r="351" spans="1:9" ht="109.2" x14ac:dyDescent="0.3">
      <c r="A351" s="94">
        <v>4</v>
      </c>
      <c r="B351" s="95" t="s">
        <v>202</v>
      </c>
      <c r="C351" s="96" t="s">
        <v>189</v>
      </c>
      <c r="D351" s="11">
        <v>1500000</v>
      </c>
      <c r="E351" s="206" t="s">
        <v>20</v>
      </c>
      <c r="F351" s="266">
        <f>D351</f>
        <v>1500000</v>
      </c>
      <c r="G351" s="206"/>
      <c r="H351" s="542"/>
      <c r="I351" s="237"/>
    </row>
    <row r="352" spans="1:9" ht="46.8" x14ac:dyDescent="0.3">
      <c r="A352" s="94">
        <v>5</v>
      </c>
      <c r="B352" s="95" t="s">
        <v>203</v>
      </c>
      <c r="C352" s="96" t="s">
        <v>190</v>
      </c>
      <c r="D352" s="11">
        <v>500000</v>
      </c>
      <c r="E352" s="206" t="s">
        <v>20</v>
      </c>
      <c r="F352" s="266">
        <f>D352</f>
        <v>500000</v>
      </c>
      <c r="G352" s="206"/>
      <c r="H352" s="542"/>
      <c r="I352" s="237"/>
    </row>
    <row r="353" spans="1:9" ht="31.2" x14ac:dyDescent="0.3">
      <c r="A353" s="94">
        <v>6</v>
      </c>
      <c r="B353" s="95" t="s">
        <v>204</v>
      </c>
      <c r="C353" s="96" t="s">
        <v>191</v>
      </c>
      <c r="D353" s="11">
        <v>80000000</v>
      </c>
      <c r="E353" s="206" t="s">
        <v>20</v>
      </c>
      <c r="F353" s="266">
        <v>0</v>
      </c>
      <c r="G353" s="206"/>
      <c r="H353" s="542"/>
      <c r="I353" s="237"/>
    </row>
    <row r="354" spans="1:9" ht="15.6" x14ac:dyDescent="0.3">
      <c r="A354" s="94">
        <v>7</v>
      </c>
      <c r="B354" s="95" t="s">
        <v>205</v>
      </c>
      <c r="C354" s="96" t="s">
        <v>192</v>
      </c>
      <c r="D354" s="11">
        <v>6900000</v>
      </c>
      <c r="E354" s="206" t="s">
        <v>20</v>
      </c>
      <c r="F354" s="266">
        <v>0</v>
      </c>
      <c r="G354" s="206"/>
      <c r="H354" s="542"/>
      <c r="I354" s="237"/>
    </row>
    <row r="355" spans="1:9" ht="31.2" x14ac:dyDescent="0.3">
      <c r="A355" s="94">
        <v>8</v>
      </c>
      <c r="B355" s="95" t="s">
        <v>206</v>
      </c>
      <c r="C355" s="96" t="s">
        <v>193</v>
      </c>
      <c r="D355" s="11">
        <v>5000000</v>
      </c>
      <c r="E355" s="206" t="s">
        <v>20</v>
      </c>
      <c r="F355" s="266">
        <v>0</v>
      </c>
      <c r="G355" s="206"/>
      <c r="H355" s="542"/>
      <c r="I355" s="237"/>
    </row>
    <row r="356" spans="1:9" ht="31.2" x14ac:dyDescent="0.3">
      <c r="A356" s="94">
        <v>9</v>
      </c>
      <c r="B356" s="95" t="s">
        <v>207</v>
      </c>
      <c r="C356" s="96" t="s">
        <v>194</v>
      </c>
      <c r="D356" s="11">
        <v>5000000</v>
      </c>
      <c r="E356" s="206" t="s">
        <v>20</v>
      </c>
      <c r="F356" s="266">
        <v>0</v>
      </c>
      <c r="G356" s="206"/>
      <c r="H356" s="542"/>
      <c r="I356" s="237"/>
    </row>
    <row r="357" spans="1:9" ht="31.2" x14ac:dyDescent="0.3">
      <c r="A357" s="94">
        <v>10</v>
      </c>
      <c r="B357" s="95" t="s">
        <v>208</v>
      </c>
      <c r="C357" s="96" t="s">
        <v>195</v>
      </c>
      <c r="D357" s="11">
        <v>5000000</v>
      </c>
      <c r="E357" s="206" t="s">
        <v>20</v>
      </c>
      <c r="F357" s="266">
        <v>0</v>
      </c>
      <c r="G357" s="206"/>
      <c r="H357" s="542"/>
      <c r="I357" s="237"/>
    </row>
    <row r="358" spans="1:9" ht="62.4" x14ac:dyDescent="0.3">
      <c r="A358" s="94">
        <v>11</v>
      </c>
      <c r="B358" s="95" t="s">
        <v>209</v>
      </c>
      <c r="C358" s="96" t="s">
        <v>196</v>
      </c>
      <c r="D358" s="11">
        <v>1500000</v>
      </c>
      <c r="E358" s="206">
        <v>750000</v>
      </c>
      <c r="F358" s="266">
        <f>D358</f>
        <v>1500000</v>
      </c>
      <c r="G358" s="206"/>
      <c r="H358" s="542"/>
      <c r="I358" s="237"/>
    </row>
    <row r="359" spans="1:9" ht="78" x14ac:dyDescent="0.3">
      <c r="A359" s="94">
        <v>12</v>
      </c>
      <c r="B359" s="95" t="s">
        <v>210</v>
      </c>
      <c r="C359" s="96" t="s">
        <v>197</v>
      </c>
      <c r="D359" s="11">
        <v>800000</v>
      </c>
      <c r="E359" s="206" t="s">
        <v>20</v>
      </c>
      <c r="F359" s="266">
        <f>D359</f>
        <v>800000</v>
      </c>
      <c r="G359" s="206"/>
      <c r="H359" s="542"/>
      <c r="I359" s="237"/>
    </row>
    <row r="360" spans="1:9" ht="31.2" x14ac:dyDescent="0.3">
      <c r="A360" s="94">
        <v>13</v>
      </c>
      <c r="B360" s="95" t="s">
        <v>211</v>
      </c>
      <c r="C360" s="96" t="s">
        <v>198</v>
      </c>
      <c r="D360" s="11">
        <v>1500000</v>
      </c>
      <c r="E360" s="206" t="s">
        <v>20</v>
      </c>
      <c r="F360" s="266">
        <v>1000000</v>
      </c>
      <c r="G360" s="206"/>
      <c r="H360" s="542"/>
      <c r="I360" s="237"/>
    </row>
    <row r="361" spans="1:9" ht="46.8" x14ac:dyDescent="0.3">
      <c r="A361" s="94">
        <v>14</v>
      </c>
      <c r="B361" s="95" t="s">
        <v>212</v>
      </c>
      <c r="C361" s="96" t="s">
        <v>199</v>
      </c>
      <c r="D361" s="11">
        <v>1000000</v>
      </c>
      <c r="E361" s="206" t="s">
        <v>20</v>
      </c>
      <c r="F361" s="266">
        <v>0</v>
      </c>
      <c r="G361" s="206"/>
      <c r="H361" s="542"/>
      <c r="I361" s="237"/>
    </row>
    <row r="362" spans="1:9" ht="15.6" x14ac:dyDescent="0.3">
      <c r="A362" s="615" t="s">
        <v>185</v>
      </c>
      <c r="B362" s="616"/>
      <c r="C362" s="617"/>
      <c r="D362" s="98">
        <f>SUM(D348:D361)</f>
        <v>115000000</v>
      </c>
      <c r="E362" s="464">
        <v>750000</v>
      </c>
      <c r="F362" s="148">
        <f>SUM(F348:F361)</f>
        <v>6600000</v>
      </c>
      <c r="G362" s="148">
        <f t="shared" ref="G362:H362" si="17">SUM(G348:G361)</f>
        <v>0</v>
      </c>
      <c r="H362" s="148">
        <f t="shared" si="17"/>
        <v>0</v>
      </c>
      <c r="I362" s="148"/>
    </row>
    <row r="363" spans="1:9" ht="15.6" x14ac:dyDescent="0.3">
      <c r="A363" s="212">
        <v>14</v>
      </c>
      <c r="B363" s="114" t="s">
        <v>2242</v>
      </c>
      <c r="C363" s="153"/>
      <c r="D363" s="83"/>
      <c r="E363" s="184"/>
      <c r="F363" s="379"/>
      <c r="G363" s="255"/>
      <c r="H363" s="542"/>
      <c r="I363" s="237"/>
    </row>
    <row r="364" spans="1:9" ht="15.6" x14ac:dyDescent="0.3">
      <c r="A364" s="117">
        <v>1</v>
      </c>
      <c r="B364" s="251" t="s">
        <v>2261</v>
      </c>
      <c r="C364" s="119" t="s">
        <v>2246</v>
      </c>
      <c r="D364" s="115" t="s">
        <v>20</v>
      </c>
      <c r="E364" s="206" t="s">
        <v>20</v>
      </c>
      <c r="F364" s="266" t="str">
        <f t="shared" ref="F364:F371" si="18">D364</f>
        <v>-</v>
      </c>
      <c r="G364" s="206"/>
      <c r="H364" s="542"/>
      <c r="I364" s="237"/>
    </row>
    <row r="365" spans="1:9" ht="15.6" x14ac:dyDescent="0.3">
      <c r="A365" s="117">
        <v>2</v>
      </c>
      <c r="B365" s="251" t="s">
        <v>2260</v>
      </c>
      <c r="C365" s="119" t="s">
        <v>2247</v>
      </c>
      <c r="D365" s="115" t="s">
        <v>20</v>
      </c>
      <c r="E365" s="206" t="s">
        <v>20</v>
      </c>
      <c r="F365" s="266" t="str">
        <f t="shared" si="18"/>
        <v>-</v>
      </c>
      <c r="G365" s="206"/>
      <c r="H365" s="542"/>
      <c r="I365" s="237"/>
    </row>
    <row r="366" spans="1:9" ht="28.8" x14ac:dyDescent="0.3">
      <c r="A366" s="117">
        <v>3</v>
      </c>
      <c r="B366" s="251" t="s">
        <v>2259</v>
      </c>
      <c r="C366" s="119" t="s">
        <v>2248</v>
      </c>
      <c r="D366" s="120">
        <v>22750000</v>
      </c>
      <c r="E366" s="206" t="s">
        <v>20</v>
      </c>
      <c r="F366" s="266">
        <v>50000000</v>
      </c>
      <c r="G366" s="206"/>
      <c r="H366" s="542">
        <f>F366</f>
        <v>50000000</v>
      </c>
      <c r="I366" s="568" t="s">
        <v>3848</v>
      </c>
    </row>
    <row r="367" spans="1:9" ht="15.6" x14ac:dyDescent="0.3">
      <c r="A367" s="117">
        <v>4</v>
      </c>
      <c r="B367" s="251" t="s">
        <v>2258</v>
      </c>
      <c r="C367" s="119" t="s">
        <v>2249</v>
      </c>
      <c r="D367" s="120">
        <v>360000</v>
      </c>
      <c r="E367" s="206" t="s">
        <v>20</v>
      </c>
      <c r="F367" s="266">
        <f t="shared" si="18"/>
        <v>360000</v>
      </c>
      <c r="G367" s="206"/>
      <c r="H367" s="542"/>
      <c r="I367" s="237"/>
    </row>
    <row r="368" spans="1:9" ht="15.6" x14ac:dyDescent="0.3">
      <c r="A368" s="117">
        <v>5</v>
      </c>
      <c r="B368" s="251" t="s">
        <v>2257</v>
      </c>
      <c r="C368" s="119" t="s">
        <v>2250</v>
      </c>
      <c r="D368" s="120">
        <v>540000</v>
      </c>
      <c r="E368" s="206" t="s">
        <v>20</v>
      </c>
      <c r="F368" s="266">
        <f t="shared" si="18"/>
        <v>540000</v>
      </c>
      <c r="G368" s="206"/>
      <c r="H368" s="542"/>
      <c r="I368" s="237"/>
    </row>
    <row r="369" spans="1:9" ht="15.6" x14ac:dyDescent="0.3">
      <c r="A369" s="117">
        <v>6</v>
      </c>
      <c r="B369" s="251" t="s">
        <v>2256</v>
      </c>
      <c r="C369" s="119" t="s">
        <v>2251</v>
      </c>
      <c r="D369" s="120">
        <v>800000</v>
      </c>
      <c r="E369" s="206" t="s">
        <v>20</v>
      </c>
      <c r="F369" s="266">
        <f t="shared" si="18"/>
        <v>800000</v>
      </c>
      <c r="G369" s="206"/>
      <c r="H369" s="542"/>
      <c r="I369" s="237"/>
    </row>
    <row r="370" spans="1:9" ht="15.6" x14ac:dyDescent="0.3">
      <c r="A370" s="117">
        <v>7</v>
      </c>
      <c r="B370" s="251" t="s">
        <v>2255</v>
      </c>
      <c r="C370" s="119" t="s">
        <v>2252</v>
      </c>
      <c r="D370" s="120">
        <v>90000</v>
      </c>
      <c r="E370" s="206" t="s">
        <v>20</v>
      </c>
      <c r="F370" s="266">
        <f t="shared" si="18"/>
        <v>90000</v>
      </c>
      <c r="G370" s="206"/>
      <c r="H370" s="542"/>
      <c r="I370" s="237"/>
    </row>
    <row r="371" spans="1:9" ht="15.6" x14ac:dyDescent="0.3">
      <c r="A371" s="117">
        <v>8</v>
      </c>
      <c r="B371" s="251" t="s">
        <v>2254</v>
      </c>
      <c r="C371" s="119" t="s">
        <v>2253</v>
      </c>
      <c r="D371" s="120">
        <v>460000</v>
      </c>
      <c r="E371" s="206" t="s">
        <v>20</v>
      </c>
      <c r="F371" s="266">
        <f t="shared" si="18"/>
        <v>460000</v>
      </c>
      <c r="G371" s="206"/>
      <c r="H371" s="542"/>
      <c r="I371" s="237"/>
    </row>
    <row r="372" spans="1:9" ht="15.6" x14ac:dyDescent="0.3">
      <c r="A372" s="607" t="s">
        <v>2245</v>
      </c>
      <c r="B372" s="607"/>
      <c r="C372" s="607"/>
      <c r="D372" s="102">
        <v>25000000</v>
      </c>
      <c r="E372" s="98">
        <f>SUM(E364:E371)</f>
        <v>0</v>
      </c>
      <c r="F372" s="148">
        <f>SUM(F364:F371)</f>
        <v>52250000</v>
      </c>
      <c r="G372" s="148">
        <f t="shared" ref="G372:H372" si="19">SUM(G364:G371)</f>
        <v>0</v>
      </c>
      <c r="H372" s="148">
        <f t="shared" si="19"/>
        <v>50000000</v>
      </c>
      <c r="I372" s="237"/>
    </row>
    <row r="373" spans="1:9" ht="15.6" x14ac:dyDescent="0.3">
      <c r="A373" s="212">
        <v>15</v>
      </c>
      <c r="B373" s="114" t="s">
        <v>2100</v>
      </c>
      <c r="C373" s="153"/>
      <c r="D373" s="83"/>
      <c r="E373" s="184"/>
      <c r="F373" s="379"/>
      <c r="G373" s="255"/>
      <c r="H373" s="542"/>
      <c r="I373" s="237"/>
    </row>
    <row r="374" spans="1:9" ht="46.8" x14ac:dyDescent="0.3">
      <c r="A374" s="94">
        <v>1</v>
      </c>
      <c r="B374" s="95" t="s">
        <v>2106</v>
      </c>
      <c r="C374" s="96" t="s">
        <v>2104</v>
      </c>
      <c r="D374" s="11">
        <v>7000000</v>
      </c>
      <c r="E374" s="206" t="s">
        <v>20</v>
      </c>
      <c r="F374" s="266">
        <v>3000000</v>
      </c>
      <c r="G374" s="206"/>
      <c r="H374" s="542"/>
      <c r="I374" s="237"/>
    </row>
    <row r="375" spans="1:9" ht="31.2" x14ac:dyDescent="0.3">
      <c r="A375" s="94">
        <v>2</v>
      </c>
      <c r="B375" s="95" t="s">
        <v>2107</v>
      </c>
      <c r="C375" s="96" t="s">
        <v>2105</v>
      </c>
      <c r="D375" s="11">
        <v>3000000</v>
      </c>
      <c r="E375" s="206" t="s">
        <v>20</v>
      </c>
      <c r="F375" s="266">
        <v>0</v>
      </c>
      <c r="G375" s="206"/>
      <c r="H375" s="542"/>
      <c r="I375" s="237"/>
    </row>
    <row r="376" spans="1:9" ht="15.6" x14ac:dyDescent="0.3">
      <c r="A376" s="608" t="s">
        <v>2103</v>
      </c>
      <c r="B376" s="608"/>
      <c r="C376" s="608"/>
      <c r="D376" s="113">
        <v>10000000</v>
      </c>
      <c r="E376" s="98">
        <f>SUM(E374:E375)</f>
        <v>0</v>
      </c>
      <c r="F376" s="148">
        <f>SUM(F374:F375)</f>
        <v>3000000</v>
      </c>
      <c r="G376" s="148">
        <f t="shared" ref="G376:H376" si="20">SUM(G374:G375)</f>
        <v>0</v>
      </c>
      <c r="H376" s="148">
        <f t="shared" si="20"/>
        <v>0</v>
      </c>
      <c r="I376" s="237"/>
    </row>
    <row r="377" spans="1:9" ht="15.6" x14ac:dyDescent="0.3">
      <c r="A377" s="82">
        <v>16</v>
      </c>
      <c r="B377" s="635" t="s">
        <v>9</v>
      </c>
      <c r="C377" s="636"/>
      <c r="D377" s="83"/>
      <c r="E377" s="184"/>
      <c r="F377" s="379"/>
      <c r="G377" s="255"/>
      <c r="H377" s="542"/>
      <c r="I377" s="237"/>
    </row>
    <row r="378" spans="1:9" ht="15.6" x14ac:dyDescent="0.3">
      <c r="A378" s="85">
        <v>1</v>
      </c>
      <c r="B378" s="86" t="s">
        <v>40</v>
      </c>
      <c r="C378" s="149" t="s">
        <v>5</v>
      </c>
      <c r="D378" s="87">
        <v>30000000</v>
      </c>
      <c r="E378" s="206" t="s">
        <v>20</v>
      </c>
      <c r="F378" s="266">
        <v>10000000</v>
      </c>
      <c r="G378" s="206"/>
      <c r="H378" s="542"/>
      <c r="I378" s="237"/>
    </row>
    <row r="379" spans="1:9" ht="31.2" x14ac:dyDescent="0.3">
      <c r="A379" s="85">
        <v>2</v>
      </c>
      <c r="B379" s="86" t="s">
        <v>41</v>
      </c>
      <c r="C379" s="149" t="s">
        <v>6</v>
      </c>
      <c r="D379" s="87">
        <v>20000000</v>
      </c>
      <c r="E379" s="206" t="s">
        <v>20</v>
      </c>
      <c r="F379" s="266">
        <v>0</v>
      </c>
      <c r="G379" s="206"/>
      <c r="H379" s="542"/>
      <c r="I379" s="237"/>
    </row>
    <row r="380" spans="1:9" ht="16.2" thickBot="1" x14ac:dyDescent="0.35">
      <c r="A380" s="706" t="s">
        <v>10</v>
      </c>
      <c r="B380" s="707"/>
      <c r="C380" s="708"/>
      <c r="D380" s="241">
        <f>SUM(D378:D379)</f>
        <v>50000000</v>
      </c>
      <c r="E380" s="241">
        <f>SUM(E378:E379)</f>
        <v>0</v>
      </c>
      <c r="F380" s="241">
        <f>SUM(F378:F379)</f>
        <v>10000000</v>
      </c>
      <c r="G380" s="241">
        <f t="shared" ref="G380:H380" si="21">SUM(G378:G379)</f>
        <v>0</v>
      </c>
      <c r="H380" s="241">
        <f t="shared" si="21"/>
        <v>0</v>
      </c>
      <c r="I380" s="237"/>
    </row>
    <row r="381" spans="1:9" ht="15.6" x14ac:dyDescent="0.3">
      <c r="A381" s="243">
        <v>17</v>
      </c>
      <c r="B381" s="244" t="s">
        <v>2319</v>
      </c>
      <c r="C381" s="245"/>
      <c r="D381" s="246"/>
      <c r="E381" s="469"/>
      <c r="F381" s="386"/>
      <c r="G381" s="275"/>
      <c r="H381" s="542"/>
      <c r="I381" s="237"/>
    </row>
    <row r="382" spans="1:9" ht="21" customHeight="1" x14ac:dyDescent="0.3">
      <c r="A382" s="247">
        <v>1</v>
      </c>
      <c r="B382" s="251" t="s">
        <v>2322</v>
      </c>
      <c r="C382" s="119" t="s">
        <v>2320</v>
      </c>
      <c r="D382" s="120">
        <v>250000000</v>
      </c>
      <c r="E382" s="392">
        <v>100000000</v>
      </c>
      <c r="F382" s="266">
        <f>D382</f>
        <v>250000000</v>
      </c>
      <c r="G382" s="206"/>
      <c r="H382" s="542"/>
      <c r="I382" s="237"/>
    </row>
    <row r="383" spans="1:9" ht="16.2" thickBot="1" x14ac:dyDescent="0.35">
      <c r="A383" s="709" t="s">
        <v>2321</v>
      </c>
      <c r="B383" s="710"/>
      <c r="C383" s="710"/>
      <c r="D383" s="248">
        <v>250000000</v>
      </c>
      <c r="E383" s="470">
        <v>100000000</v>
      </c>
      <c r="F383" s="263">
        <f>SUM(F382)</f>
        <v>250000000</v>
      </c>
      <c r="G383" s="257"/>
      <c r="H383" s="542"/>
      <c r="I383" s="237"/>
    </row>
    <row r="384" spans="1:9" ht="15.6" x14ac:dyDescent="0.3">
      <c r="A384" s="212">
        <v>18</v>
      </c>
      <c r="B384" s="112" t="s">
        <v>3494</v>
      </c>
      <c r="C384" s="153"/>
      <c r="D384" s="83"/>
      <c r="E384" s="184"/>
      <c r="F384" s="379"/>
      <c r="G384" s="255"/>
      <c r="H384" s="542"/>
      <c r="I384" s="237"/>
    </row>
    <row r="385" spans="1:9" ht="15.6" x14ac:dyDescent="0.3">
      <c r="A385" s="117">
        <v>1</v>
      </c>
      <c r="B385" s="251" t="s">
        <v>2353</v>
      </c>
      <c r="C385" s="119" t="s">
        <v>2347</v>
      </c>
      <c r="D385" s="120">
        <v>30000000</v>
      </c>
      <c r="E385" s="206" t="s">
        <v>20</v>
      </c>
      <c r="F385" s="266">
        <v>0</v>
      </c>
      <c r="G385" s="206"/>
      <c r="H385" s="542"/>
      <c r="I385" s="237"/>
    </row>
    <row r="386" spans="1:9" ht="21" customHeight="1" x14ac:dyDescent="0.3">
      <c r="A386" s="117">
        <v>2</v>
      </c>
      <c r="B386" s="251" t="s">
        <v>2354</v>
      </c>
      <c r="C386" s="119" t="s">
        <v>2348</v>
      </c>
      <c r="D386" s="120">
        <v>25000000</v>
      </c>
      <c r="E386" s="206" t="s">
        <v>20</v>
      </c>
      <c r="F386" s="266">
        <v>20000000</v>
      </c>
      <c r="G386" s="206"/>
      <c r="H386" s="542"/>
      <c r="I386" s="237"/>
    </row>
    <row r="387" spans="1:9" ht="15.6" x14ac:dyDescent="0.3">
      <c r="A387" s="117">
        <v>3</v>
      </c>
      <c r="B387" s="251" t="s">
        <v>2355</v>
      </c>
      <c r="C387" s="119" t="s">
        <v>2349</v>
      </c>
      <c r="D387" s="120">
        <v>20000000</v>
      </c>
      <c r="E387" s="206" t="s">
        <v>20</v>
      </c>
      <c r="F387" s="266">
        <f>D387</f>
        <v>20000000</v>
      </c>
      <c r="G387" s="206"/>
      <c r="H387" s="542"/>
      <c r="I387" s="237"/>
    </row>
    <row r="388" spans="1:9" ht="15.6" x14ac:dyDescent="0.3">
      <c r="A388" s="117">
        <v>4</v>
      </c>
      <c r="B388" s="251" t="s">
        <v>2356</v>
      </c>
      <c r="C388" s="119" t="s">
        <v>2350</v>
      </c>
      <c r="D388" s="120">
        <v>20000000</v>
      </c>
      <c r="E388" s="206" t="s">
        <v>20</v>
      </c>
      <c r="F388" s="266">
        <v>0</v>
      </c>
      <c r="G388" s="206"/>
      <c r="H388" s="542"/>
      <c r="I388" s="237"/>
    </row>
    <row r="389" spans="1:9" ht="15.6" x14ac:dyDescent="0.3">
      <c r="A389" s="117">
        <v>5</v>
      </c>
      <c r="B389" s="251" t="s">
        <v>2357</v>
      </c>
      <c r="C389" s="119" t="s">
        <v>2351</v>
      </c>
      <c r="D389" s="120">
        <v>150000000</v>
      </c>
      <c r="E389" s="206" t="s">
        <v>20</v>
      </c>
      <c r="F389" s="266">
        <v>75000000</v>
      </c>
      <c r="G389" s="206"/>
      <c r="H389" s="542"/>
      <c r="I389" s="237"/>
    </row>
    <row r="390" spans="1:9" ht="15.6" x14ac:dyDescent="0.3">
      <c r="A390" s="117">
        <v>6</v>
      </c>
      <c r="B390" s="251" t="s">
        <v>2358</v>
      </c>
      <c r="C390" s="119" t="s">
        <v>2352</v>
      </c>
      <c r="D390" s="120">
        <v>5000000</v>
      </c>
      <c r="E390" s="206" t="s">
        <v>20</v>
      </c>
      <c r="F390" s="266">
        <f>D390</f>
        <v>5000000</v>
      </c>
      <c r="G390" s="206"/>
      <c r="H390" s="542"/>
      <c r="I390" s="237"/>
    </row>
    <row r="391" spans="1:9" ht="28.8" customHeight="1" x14ac:dyDescent="0.3">
      <c r="A391" s="607" t="s">
        <v>3495</v>
      </c>
      <c r="B391" s="607"/>
      <c r="C391" s="607"/>
      <c r="D391" s="102">
        <v>250000000</v>
      </c>
      <c r="E391" s="98">
        <f>SUM(E385:E390)</f>
        <v>0</v>
      </c>
      <c r="F391" s="148">
        <f>SUM(F385:F390)</f>
        <v>120000000</v>
      </c>
      <c r="G391" s="148">
        <f t="shared" ref="G391:H391" si="22">SUM(G385:G390)</f>
        <v>0</v>
      </c>
      <c r="H391" s="148">
        <f t="shared" si="22"/>
        <v>0</v>
      </c>
      <c r="I391" s="237"/>
    </row>
    <row r="392" spans="1:9" s="83" customFormat="1" ht="15.6" x14ac:dyDescent="0.3">
      <c r="A392" s="212">
        <v>19</v>
      </c>
      <c r="B392" s="112" t="s">
        <v>2549</v>
      </c>
      <c r="C392" s="153"/>
      <c r="E392" s="184"/>
      <c r="F392" s="382"/>
      <c r="G392" s="93"/>
      <c r="H392" s="255"/>
      <c r="I392" s="85"/>
    </row>
    <row r="393" spans="1:9" s="83" customFormat="1" ht="31.2" x14ac:dyDescent="0.3">
      <c r="A393" s="117">
        <v>1</v>
      </c>
      <c r="B393" s="251" t="s">
        <v>2550</v>
      </c>
      <c r="C393" s="119" t="s">
        <v>2551</v>
      </c>
      <c r="D393" s="88" t="s">
        <v>20</v>
      </c>
      <c r="E393" s="206" t="s">
        <v>20</v>
      </c>
      <c r="F393" s="385" t="s">
        <v>20</v>
      </c>
      <c r="G393" s="88"/>
      <c r="H393" s="255"/>
      <c r="I393" s="85"/>
    </row>
    <row r="394" spans="1:9" s="83" customFormat="1" ht="15.6" x14ac:dyDescent="0.3">
      <c r="A394" s="117">
        <v>2</v>
      </c>
      <c r="B394" s="251" t="s">
        <v>2552</v>
      </c>
      <c r="C394" s="119" t="s">
        <v>2553</v>
      </c>
      <c r="D394" s="120">
        <v>50000000</v>
      </c>
      <c r="E394" s="206" t="s">
        <v>20</v>
      </c>
      <c r="F394" s="266">
        <v>10000000</v>
      </c>
      <c r="G394" s="101"/>
      <c r="H394" s="255"/>
      <c r="I394" s="85"/>
    </row>
    <row r="395" spans="1:9" s="83" customFormat="1" ht="15" customHeight="1" x14ac:dyDescent="0.3">
      <c r="A395" s="607" t="s">
        <v>2554</v>
      </c>
      <c r="B395" s="607"/>
      <c r="C395" s="607"/>
      <c r="D395" s="102">
        <v>50000000</v>
      </c>
      <c r="E395" s="98">
        <f>SUM(E393:E394)</f>
        <v>0</v>
      </c>
      <c r="F395" s="148">
        <f>SUM(F393:F394)</f>
        <v>10000000</v>
      </c>
      <c r="G395" s="148">
        <f t="shared" ref="G395:H395" si="23">SUM(G393:G394)</f>
        <v>0</v>
      </c>
      <c r="H395" s="148">
        <f t="shared" si="23"/>
        <v>0</v>
      </c>
      <c r="I395" s="85"/>
    </row>
    <row r="396" spans="1:9" ht="15.6" x14ac:dyDescent="0.3">
      <c r="A396" s="607" t="s">
        <v>3423</v>
      </c>
      <c r="B396" s="607"/>
      <c r="C396" s="607"/>
      <c r="D396" s="98">
        <f>D395+D391+D383+D380+D376+D372+D362+D346+D340+D343+D337+D334+D330+D327+D324+D321+D318+D312+D300</f>
        <v>4538768157.7199993</v>
      </c>
      <c r="E396" s="98">
        <f>E395+E391+E383+E380+E376+E372+E362+E346+E340+E343+E337+E334+E330+E327+E324+E321+E318+E312+E300</f>
        <v>173640000</v>
      </c>
      <c r="F396" s="148">
        <f>F395+F391+F383+F380+F376+F372+F362+F346+F340+F343+F337+F334+F330+F327+F324+F321+F318+F312+F300</f>
        <v>772850000</v>
      </c>
      <c r="G396" s="536">
        <f>G395+G391+G383+G380+G376+G372+G362+G346+G340+G343+G337+G334+G330+G327+G324+G321+G318+G312+G300</f>
        <v>3054768157.7199998</v>
      </c>
      <c r="H396" s="536">
        <f>H395+H391+H383+H380+H376+H372+H362+H346+H340+H343+H337+H334+H330+H327+H324+H321+H318+H312+H300</f>
        <v>3199768157.7199998</v>
      </c>
      <c r="I396" s="237"/>
    </row>
    <row r="397" spans="1:9" ht="15.6" x14ac:dyDescent="0.3">
      <c r="A397" s="680" t="s">
        <v>3420</v>
      </c>
      <c r="B397" s="680"/>
      <c r="C397" s="680"/>
      <c r="D397" s="680"/>
      <c r="E397" s="680"/>
      <c r="F397" s="704"/>
      <c r="G397" s="269"/>
      <c r="H397" s="530"/>
      <c r="I397" s="237"/>
    </row>
    <row r="398" spans="1:9" s="83" customFormat="1" ht="15.6" x14ac:dyDescent="0.3">
      <c r="A398" s="136">
        <v>1</v>
      </c>
      <c r="B398" s="114" t="s">
        <v>1154</v>
      </c>
      <c r="C398" s="154"/>
      <c r="D398" s="126"/>
      <c r="E398" s="471"/>
      <c r="F398" s="381"/>
      <c r="G398" s="259"/>
      <c r="H398" s="255"/>
      <c r="I398" s="85"/>
    </row>
    <row r="399" spans="1:9" s="83" customFormat="1" ht="31.2" x14ac:dyDescent="0.3">
      <c r="A399" s="117">
        <v>1</v>
      </c>
      <c r="B399" s="251" t="s">
        <v>1217</v>
      </c>
      <c r="C399" s="119" t="s">
        <v>3708</v>
      </c>
      <c r="D399" s="120">
        <v>10000000</v>
      </c>
      <c r="E399" s="206">
        <f>25650000+85000000</f>
        <v>110650000</v>
      </c>
      <c r="F399" s="266">
        <f>20000000+E399</f>
        <v>130650000</v>
      </c>
      <c r="G399" s="206"/>
      <c r="H399" s="206">
        <f>F399-D399</f>
        <v>120650000</v>
      </c>
      <c r="I399" s="574" t="s">
        <v>3849</v>
      </c>
    </row>
    <row r="400" spans="1:9" s="83" customFormat="1" ht="15.6" x14ac:dyDescent="0.3">
      <c r="A400" s="117">
        <v>2</v>
      </c>
      <c r="B400" s="251" t="s">
        <v>1218</v>
      </c>
      <c r="C400" s="119" t="s">
        <v>1160</v>
      </c>
      <c r="D400" s="120">
        <v>70000000</v>
      </c>
      <c r="E400" s="206" t="s">
        <v>20</v>
      </c>
      <c r="F400" s="266">
        <f>D400/2</f>
        <v>35000000</v>
      </c>
      <c r="G400" s="206"/>
      <c r="H400" s="255"/>
      <c r="I400" s="85"/>
    </row>
    <row r="401" spans="1:9" s="83" customFormat="1" ht="31.2" x14ac:dyDescent="0.3">
      <c r="A401" s="117">
        <v>3</v>
      </c>
      <c r="B401" s="251" t="s">
        <v>1219</v>
      </c>
      <c r="C401" s="119" t="s">
        <v>1161</v>
      </c>
      <c r="D401" s="120">
        <v>40000000</v>
      </c>
      <c r="E401" s="206" t="s">
        <v>20</v>
      </c>
      <c r="F401" s="266">
        <v>20000000</v>
      </c>
      <c r="G401" s="206"/>
      <c r="H401" s="255"/>
      <c r="I401" s="85"/>
    </row>
    <row r="402" spans="1:9" s="83" customFormat="1" ht="31.2" x14ac:dyDescent="0.3">
      <c r="A402" s="117">
        <v>4</v>
      </c>
      <c r="B402" s="251" t="s">
        <v>1220</v>
      </c>
      <c r="C402" s="119" t="s">
        <v>3862</v>
      </c>
      <c r="D402" s="120">
        <v>10000000</v>
      </c>
      <c r="E402" s="206" t="s">
        <v>20</v>
      </c>
      <c r="F402" s="266">
        <v>80000000</v>
      </c>
      <c r="G402" s="206"/>
      <c r="H402" s="554">
        <f>F402</f>
        <v>80000000</v>
      </c>
      <c r="I402" s="574" t="s">
        <v>3849</v>
      </c>
    </row>
    <row r="403" spans="1:9" s="83" customFormat="1" ht="15.6" x14ac:dyDescent="0.3">
      <c r="A403" s="117">
        <v>5</v>
      </c>
      <c r="B403" s="251" t="s">
        <v>1221</v>
      </c>
      <c r="C403" s="119" t="s">
        <v>1163</v>
      </c>
      <c r="D403" s="120">
        <v>7000000</v>
      </c>
      <c r="E403" s="392">
        <v>888333.34</v>
      </c>
      <c r="F403" s="266">
        <v>5000000</v>
      </c>
      <c r="G403" s="206"/>
      <c r="H403" s="255"/>
      <c r="I403" s="85"/>
    </row>
    <row r="404" spans="1:9" s="83" customFormat="1" ht="15.6" x14ac:dyDescent="0.3">
      <c r="A404" s="117">
        <v>6</v>
      </c>
      <c r="B404" s="251" t="s">
        <v>1222</v>
      </c>
      <c r="C404" s="119" t="s">
        <v>1164</v>
      </c>
      <c r="D404" s="120">
        <v>2000000</v>
      </c>
      <c r="E404" s="206" t="s">
        <v>20</v>
      </c>
      <c r="F404" s="266">
        <v>0</v>
      </c>
      <c r="G404" s="206"/>
      <c r="H404" s="255"/>
      <c r="I404" s="85"/>
    </row>
    <row r="405" spans="1:9" s="83" customFormat="1" ht="15.6" x14ac:dyDescent="0.3">
      <c r="A405" s="117">
        <v>7</v>
      </c>
      <c r="B405" s="251" t="s">
        <v>1223</v>
      </c>
      <c r="C405" s="119" t="s">
        <v>1165</v>
      </c>
      <c r="D405" s="120">
        <v>2000000</v>
      </c>
      <c r="E405" s="206" t="s">
        <v>20</v>
      </c>
      <c r="F405" s="266">
        <v>0</v>
      </c>
      <c r="G405" s="206"/>
      <c r="H405" s="255"/>
      <c r="I405" s="85"/>
    </row>
    <row r="406" spans="1:9" s="83" customFormat="1" ht="15.6" x14ac:dyDescent="0.3">
      <c r="A406" s="117">
        <v>8</v>
      </c>
      <c r="B406" s="251" t="s">
        <v>1224</v>
      </c>
      <c r="C406" s="119" t="s">
        <v>1166</v>
      </c>
      <c r="D406" s="120">
        <v>1000000</v>
      </c>
      <c r="E406" s="206" t="s">
        <v>20</v>
      </c>
      <c r="F406" s="266">
        <v>0</v>
      </c>
      <c r="G406" s="206"/>
      <c r="H406" s="255"/>
      <c r="I406" s="85"/>
    </row>
    <row r="407" spans="1:9" s="83" customFormat="1" ht="15.6" x14ac:dyDescent="0.3">
      <c r="A407" s="117">
        <v>9</v>
      </c>
      <c r="B407" s="251" t="s">
        <v>1225</v>
      </c>
      <c r="C407" s="119" t="s">
        <v>1167</v>
      </c>
      <c r="D407" s="120">
        <v>1000000</v>
      </c>
      <c r="E407" s="206" t="s">
        <v>20</v>
      </c>
      <c r="F407" s="266">
        <v>0</v>
      </c>
      <c r="G407" s="206"/>
      <c r="H407" s="255"/>
      <c r="I407" s="85"/>
    </row>
    <row r="408" spans="1:9" s="83" customFormat="1" ht="15.6" x14ac:dyDescent="0.3">
      <c r="A408" s="117">
        <v>10</v>
      </c>
      <c r="B408" s="251" t="s">
        <v>1226</v>
      </c>
      <c r="C408" s="119" t="s">
        <v>1168</v>
      </c>
      <c r="D408" s="120">
        <v>1000000</v>
      </c>
      <c r="E408" s="206" t="s">
        <v>20</v>
      </c>
      <c r="F408" s="266">
        <v>0</v>
      </c>
      <c r="G408" s="206"/>
      <c r="H408" s="255"/>
      <c r="I408" s="85"/>
    </row>
    <row r="409" spans="1:9" s="83" customFormat="1" ht="31.2" x14ac:dyDescent="0.3">
      <c r="A409" s="117">
        <v>11</v>
      </c>
      <c r="B409" s="251" t="s">
        <v>1227</v>
      </c>
      <c r="C409" s="119" t="s">
        <v>1169</v>
      </c>
      <c r="D409" s="120">
        <v>1000000</v>
      </c>
      <c r="E409" s="206" t="s">
        <v>20</v>
      </c>
      <c r="F409" s="266">
        <v>2000000</v>
      </c>
      <c r="G409" s="206"/>
      <c r="H409" s="255"/>
      <c r="I409" s="85"/>
    </row>
    <row r="410" spans="1:9" s="83" customFormat="1" ht="15.6" x14ac:dyDescent="0.3">
      <c r="A410" s="117">
        <v>12</v>
      </c>
      <c r="B410" s="251" t="s">
        <v>1228</v>
      </c>
      <c r="C410" s="119" t="s">
        <v>1170</v>
      </c>
      <c r="D410" s="120">
        <v>2000000</v>
      </c>
      <c r="E410" s="206" t="s">
        <v>20</v>
      </c>
      <c r="F410" s="266">
        <f t="shared" ref="F410:F435" si="24">D410</f>
        <v>2000000</v>
      </c>
      <c r="G410" s="206"/>
      <c r="H410" s="255"/>
      <c r="I410" s="85"/>
    </row>
    <row r="411" spans="1:9" s="83" customFormat="1" ht="15.6" x14ac:dyDescent="0.3">
      <c r="A411" s="117">
        <v>13</v>
      </c>
      <c r="B411" s="251" t="s">
        <v>1229</v>
      </c>
      <c r="C411" s="119" t="s">
        <v>1171</v>
      </c>
      <c r="D411" s="120">
        <v>50000000</v>
      </c>
      <c r="E411" s="206" t="s">
        <v>20</v>
      </c>
      <c r="F411" s="266">
        <v>30000000</v>
      </c>
      <c r="G411" s="206"/>
      <c r="H411" s="255"/>
      <c r="I411" s="85"/>
    </row>
    <row r="412" spans="1:9" s="83" customFormat="1" ht="31.2" x14ac:dyDescent="0.3">
      <c r="A412" s="117">
        <v>14</v>
      </c>
      <c r="B412" s="251" t="s">
        <v>1230</v>
      </c>
      <c r="C412" s="119" t="s">
        <v>1172</v>
      </c>
      <c r="D412" s="120">
        <v>2200000</v>
      </c>
      <c r="E412" s="206" t="s">
        <v>20</v>
      </c>
      <c r="F412" s="266">
        <f t="shared" si="24"/>
        <v>2200000</v>
      </c>
      <c r="G412" s="206"/>
      <c r="H412" s="255"/>
      <c r="I412" s="85"/>
    </row>
    <row r="413" spans="1:9" s="83" customFormat="1" ht="31.2" x14ac:dyDescent="0.3">
      <c r="A413" s="117">
        <v>15</v>
      </c>
      <c r="B413" s="251" t="s">
        <v>1231</v>
      </c>
      <c r="C413" s="119" t="s">
        <v>1173</v>
      </c>
      <c r="D413" s="120">
        <v>2000000</v>
      </c>
      <c r="E413" s="206" t="s">
        <v>20</v>
      </c>
      <c r="F413" s="266">
        <v>0</v>
      </c>
      <c r="G413" s="206"/>
      <c r="H413" s="255"/>
      <c r="I413" s="85"/>
    </row>
    <row r="414" spans="1:9" s="83" customFormat="1" ht="46.8" x14ac:dyDescent="0.3">
      <c r="A414" s="117">
        <v>16</v>
      </c>
      <c r="B414" s="251" t="s">
        <v>1232</v>
      </c>
      <c r="C414" s="119" t="s">
        <v>3707</v>
      </c>
      <c r="D414" s="120">
        <v>500000</v>
      </c>
      <c r="E414" s="206">
        <v>98840000</v>
      </c>
      <c r="F414" s="266">
        <v>100000000</v>
      </c>
      <c r="G414" s="206"/>
      <c r="H414" s="554">
        <f>F414-D414</f>
        <v>99500000</v>
      </c>
      <c r="I414" s="574" t="s">
        <v>3849</v>
      </c>
    </row>
    <row r="415" spans="1:9" s="83" customFormat="1" ht="15.6" x14ac:dyDescent="0.3">
      <c r="A415" s="117">
        <v>17</v>
      </c>
      <c r="B415" s="251" t="s">
        <v>1233</v>
      </c>
      <c r="C415" s="119" t="s">
        <v>1175</v>
      </c>
      <c r="D415" s="120">
        <v>9000000</v>
      </c>
      <c r="E415" s="206" t="s">
        <v>20</v>
      </c>
      <c r="F415" s="266">
        <v>5000000</v>
      </c>
      <c r="G415" s="206"/>
      <c r="H415" s="255">
        <f>3000000</f>
        <v>3000000</v>
      </c>
      <c r="I415" s="149" t="s">
        <v>3804</v>
      </c>
    </row>
    <row r="416" spans="1:9" s="83" customFormat="1" ht="15.6" x14ac:dyDescent="0.3">
      <c r="A416" s="117">
        <v>18</v>
      </c>
      <c r="B416" s="251" t="s">
        <v>1234</v>
      </c>
      <c r="C416" s="119" t="s">
        <v>1176</v>
      </c>
      <c r="D416" s="120">
        <v>500000</v>
      </c>
      <c r="E416" s="392">
        <v>1250000</v>
      </c>
      <c r="F416" s="266">
        <v>1250000</v>
      </c>
      <c r="G416" s="206"/>
      <c r="H416" s="255">
        <f>F416-D416</f>
        <v>750000</v>
      </c>
      <c r="I416" s="149" t="s">
        <v>3804</v>
      </c>
    </row>
    <row r="417" spans="1:9" s="83" customFormat="1" ht="15.6" x14ac:dyDescent="0.3">
      <c r="A417" s="117">
        <v>19</v>
      </c>
      <c r="B417" s="251" t="s">
        <v>1235</v>
      </c>
      <c r="C417" s="119" t="s">
        <v>1177</v>
      </c>
      <c r="D417" s="120">
        <v>1000000</v>
      </c>
      <c r="E417" s="206" t="s">
        <v>20</v>
      </c>
      <c r="F417" s="266">
        <v>0</v>
      </c>
      <c r="G417" s="206"/>
      <c r="H417" s="255"/>
      <c r="I417" s="85"/>
    </row>
    <row r="418" spans="1:9" s="83" customFormat="1" ht="15.6" x14ac:dyDescent="0.3">
      <c r="A418" s="117">
        <v>20</v>
      </c>
      <c r="B418" s="251" t="s">
        <v>1236</v>
      </c>
      <c r="C418" s="119" t="s">
        <v>1178</v>
      </c>
      <c r="D418" s="120">
        <v>200000</v>
      </c>
      <c r="E418" s="206" t="s">
        <v>20</v>
      </c>
      <c r="F418" s="266">
        <f t="shared" si="24"/>
        <v>200000</v>
      </c>
      <c r="G418" s="206"/>
      <c r="H418" s="255"/>
      <c r="I418" s="85"/>
    </row>
    <row r="419" spans="1:9" s="83" customFormat="1" ht="15.6" x14ac:dyDescent="0.3">
      <c r="A419" s="117">
        <v>21</v>
      </c>
      <c r="B419" s="251" t="s">
        <v>1237</v>
      </c>
      <c r="C419" s="119" t="s">
        <v>1179</v>
      </c>
      <c r="D419" s="120">
        <v>100000000</v>
      </c>
      <c r="E419" s="206" t="s">
        <v>20</v>
      </c>
      <c r="F419" s="266">
        <v>0</v>
      </c>
      <c r="G419" s="206"/>
      <c r="H419" s="255"/>
      <c r="I419" s="85"/>
    </row>
    <row r="420" spans="1:9" s="83" customFormat="1" ht="15.6" x14ac:dyDescent="0.3">
      <c r="A420" s="117">
        <v>22</v>
      </c>
      <c r="B420" s="251" t="s">
        <v>1238</v>
      </c>
      <c r="C420" s="119" t="s">
        <v>1180</v>
      </c>
      <c r="D420" s="120">
        <v>2000000</v>
      </c>
      <c r="E420" s="206" t="s">
        <v>20</v>
      </c>
      <c r="F420" s="266">
        <f t="shared" si="24"/>
        <v>2000000</v>
      </c>
      <c r="G420" s="206"/>
      <c r="H420" s="255"/>
      <c r="I420" s="85"/>
    </row>
    <row r="421" spans="1:9" s="83" customFormat="1" ht="15.6" x14ac:dyDescent="0.3">
      <c r="A421" s="117">
        <v>23</v>
      </c>
      <c r="B421" s="251" t="s">
        <v>1239</v>
      </c>
      <c r="C421" s="119" t="s">
        <v>1181</v>
      </c>
      <c r="D421" s="120">
        <v>1000000</v>
      </c>
      <c r="E421" s="392">
        <v>999625</v>
      </c>
      <c r="F421" s="266">
        <f t="shared" si="24"/>
        <v>1000000</v>
      </c>
      <c r="G421" s="206"/>
      <c r="H421" s="255"/>
      <c r="I421" s="85"/>
    </row>
    <row r="422" spans="1:9" s="83" customFormat="1" ht="15.6" x14ac:dyDescent="0.3">
      <c r="A422" s="117">
        <v>24</v>
      </c>
      <c r="B422" s="251" t="s">
        <v>1240</v>
      </c>
      <c r="C422" s="119" t="s">
        <v>1182</v>
      </c>
      <c r="D422" s="120">
        <v>2000000</v>
      </c>
      <c r="E422" s="206" t="s">
        <v>20</v>
      </c>
      <c r="F422" s="266">
        <f t="shared" si="24"/>
        <v>2000000</v>
      </c>
      <c r="G422" s="206"/>
      <c r="H422" s="255"/>
      <c r="I422" s="85"/>
    </row>
    <row r="423" spans="1:9" s="83" customFormat="1" ht="15.6" x14ac:dyDescent="0.3">
      <c r="A423" s="117">
        <v>25</v>
      </c>
      <c r="B423" s="251" t="s">
        <v>1241</v>
      </c>
      <c r="C423" s="119" t="s">
        <v>1183</v>
      </c>
      <c r="D423" s="120">
        <v>500000</v>
      </c>
      <c r="E423" s="206" t="s">
        <v>20</v>
      </c>
      <c r="F423" s="266">
        <v>0</v>
      </c>
      <c r="G423" s="206"/>
      <c r="H423" s="255"/>
      <c r="I423" s="85"/>
    </row>
    <row r="424" spans="1:9" s="83" customFormat="1" ht="15.6" x14ac:dyDescent="0.3">
      <c r="A424" s="117">
        <v>26</v>
      </c>
      <c r="B424" s="251" t="s">
        <v>1242</v>
      </c>
      <c r="C424" s="119" t="s">
        <v>1184</v>
      </c>
      <c r="D424" s="120">
        <v>20000000</v>
      </c>
      <c r="E424" s="392">
        <v>5000000</v>
      </c>
      <c r="F424" s="266">
        <f t="shared" si="24"/>
        <v>20000000</v>
      </c>
      <c r="G424" s="206"/>
      <c r="H424" s="255">
        <f>F424</f>
        <v>20000000</v>
      </c>
      <c r="I424" s="149" t="s">
        <v>3804</v>
      </c>
    </row>
    <row r="425" spans="1:9" s="83" customFormat="1" ht="15.6" x14ac:dyDescent="0.3">
      <c r="A425" s="117">
        <v>27</v>
      </c>
      <c r="B425" s="251" t="s">
        <v>1243</v>
      </c>
      <c r="C425" s="119" t="s">
        <v>1185</v>
      </c>
      <c r="D425" s="120">
        <v>6000000</v>
      </c>
      <c r="E425" s="206" t="s">
        <v>20</v>
      </c>
      <c r="F425" s="266">
        <v>0</v>
      </c>
      <c r="G425" s="206"/>
      <c r="H425" s="255"/>
      <c r="I425" s="85"/>
    </row>
    <row r="426" spans="1:9" s="83" customFormat="1" ht="15.6" x14ac:dyDescent="0.3">
      <c r="A426" s="117">
        <v>28</v>
      </c>
      <c r="B426" s="251" t="s">
        <v>1252</v>
      </c>
      <c r="C426" s="119" t="s">
        <v>1186</v>
      </c>
      <c r="D426" s="120">
        <v>300000</v>
      </c>
      <c r="E426" s="206" t="s">
        <v>20</v>
      </c>
      <c r="F426" s="266">
        <f t="shared" si="24"/>
        <v>300000</v>
      </c>
      <c r="G426" s="206"/>
      <c r="H426" s="255"/>
      <c r="I426" s="85"/>
    </row>
    <row r="427" spans="1:9" s="83" customFormat="1" ht="15.6" x14ac:dyDescent="0.3">
      <c r="A427" s="117">
        <v>29</v>
      </c>
      <c r="B427" s="251" t="s">
        <v>1253</v>
      </c>
      <c r="C427" s="119" t="s">
        <v>1187</v>
      </c>
      <c r="D427" s="120">
        <v>300000</v>
      </c>
      <c r="E427" s="206" t="s">
        <v>20</v>
      </c>
      <c r="F427" s="266">
        <f t="shared" si="24"/>
        <v>300000</v>
      </c>
      <c r="G427" s="206"/>
      <c r="H427" s="255"/>
      <c r="I427" s="85"/>
    </row>
    <row r="428" spans="1:9" s="83" customFormat="1" ht="15.6" x14ac:dyDescent="0.3">
      <c r="A428" s="117">
        <v>30</v>
      </c>
      <c r="B428" s="251" t="s">
        <v>1254</v>
      </c>
      <c r="C428" s="119" t="s">
        <v>1188</v>
      </c>
      <c r="D428" s="120">
        <v>200000</v>
      </c>
      <c r="E428" s="206" t="s">
        <v>20</v>
      </c>
      <c r="F428" s="266">
        <v>0</v>
      </c>
      <c r="G428" s="206"/>
      <c r="H428" s="255"/>
      <c r="I428" s="85"/>
    </row>
    <row r="429" spans="1:9" s="83" customFormat="1" ht="15.6" x14ac:dyDescent="0.3">
      <c r="A429" s="117">
        <v>31</v>
      </c>
      <c r="B429" s="251" t="s">
        <v>1255</v>
      </c>
      <c r="C429" s="119" t="s">
        <v>1189</v>
      </c>
      <c r="D429" s="120">
        <v>100000</v>
      </c>
      <c r="E429" s="206" t="s">
        <v>20</v>
      </c>
      <c r="F429" s="266">
        <f t="shared" si="24"/>
        <v>100000</v>
      </c>
      <c r="G429" s="206"/>
      <c r="H429" s="255"/>
      <c r="I429" s="85"/>
    </row>
    <row r="430" spans="1:9" s="83" customFormat="1" ht="15.6" x14ac:dyDescent="0.3">
      <c r="A430" s="117">
        <v>32</v>
      </c>
      <c r="B430" s="251" t="s">
        <v>1256</v>
      </c>
      <c r="C430" s="119" t="s">
        <v>1190</v>
      </c>
      <c r="D430" s="120">
        <v>1000000</v>
      </c>
      <c r="E430" s="206" t="s">
        <v>20</v>
      </c>
      <c r="F430" s="266">
        <v>0</v>
      </c>
      <c r="G430" s="206"/>
      <c r="H430" s="255"/>
      <c r="I430" s="85"/>
    </row>
    <row r="431" spans="1:9" s="83" customFormat="1" ht="15.6" x14ac:dyDescent="0.3">
      <c r="A431" s="117">
        <v>33</v>
      </c>
      <c r="B431" s="251" t="s">
        <v>1257</v>
      </c>
      <c r="C431" s="119" t="s">
        <v>1191</v>
      </c>
      <c r="D431" s="120">
        <v>200000</v>
      </c>
      <c r="E431" s="206" t="s">
        <v>20</v>
      </c>
      <c r="F431" s="266">
        <v>0</v>
      </c>
      <c r="G431" s="206"/>
      <c r="H431" s="255"/>
      <c r="I431" s="85"/>
    </row>
    <row r="432" spans="1:9" s="83" customFormat="1" ht="15.6" x14ac:dyDescent="0.3">
      <c r="A432" s="117">
        <v>34</v>
      </c>
      <c r="B432" s="251" t="s">
        <v>1258</v>
      </c>
      <c r="C432" s="119" t="s">
        <v>1192</v>
      </c>
      <c r="D432" s="120">
        <v>1000000</v>
      </c>
      <c r="E432" s="206" t="s">
        <v>20</v>
      </c>
      <c r="F432" s="266">
        <v>0</v>
      </c>
      <c r="G432" s="206"/>
      <c r="H432" s="255"/>
      <c r="I432" s="85"/>
    </row>
    <row r="433" spans="1:9" s="83" customFormat="1" ht="15.6" x14ac:dyDescent="0.3">
      <c r="A433" s="117">
        <v>35</v>
      </c>
      <c r="B433" s="251" t="s">
        <v>1259</v>
      </c>
      <c r="C433" s="119" t="s">
        <v>1193</v>
      </c>
      <c r="D433" s="120">
        <v>1000000</v>
      </c>
      <c r="E433" s="206" t="s">
        <v>20</v>
      </c>
      <c r="F433" s="266">
        <v>0</v>
      </c>
      <c r="G433" s="206"/>
      <c r="H433" s="255"/>
      <c r="I433" s="85"/>
    </row>
    <row r="434" spans="1:9" s="83" customFormat="1" ht="15.6" x14ac:dyDescent="0.3">
      <c r="A434" s="117">
        <v>36</v>
      </c>
      <c r="B434" s="251" t="s">
        <v>1260</v>
      </c>
      <c r="C434" s="119" t="s">
        <v>1194</v>
      </c>
      <c r="D434" s="120">
        <v>300000</v>
      </c>
      <c r="E434" s="206" t="s">
        <v>20</v>
      </c>
      <c r="F434" s="266">
        <f t="shared" si="24"/>
        <v>300000</v>
      </c>
      <c r="G434" s="206"/>
      <c r="H434" s="255"/>
      <c r="I434" s="85"/>
    </row>
    <row r="435" spans="1:9" s="83" customFormat="1" ht="15.6" x14ac:dyDescent="0.3">
      <c r="A435" s="117">
        <v>37</v>
      </c>
      <c r="B435" s="251" t="s">
        <v>1261</v>
      </c>
      <c r="C435" s="119" t="s">
        <v>1195</v>
      </c>
      <c r="D435" s="120">
        <v>200000</v>
      </c>
      <c r="E435" s="206" t="s">
        <v>20</v>
      </c>
      <c r="F435" s="266">
        <f t="shared" si="24"/>
        <v>200000</v>
      </c>
      <c r="G435" s="206"/>
      <c r="H435" s="255"/>
      <c r="I435" s="85"/>
    </row>
    <row r="436" spans="1:9" s="83" customFormat="1" ht="15.75" customHeight="1" x14ac:dyDescent="0.3">
      <c r="A436" s="117">
        <v>38</v>
      </c>
      <c r="B436" s="251" t="s">
        <v>1262</v>
      </c>
      <c r="C436" s="119" t="s">
        <v>1196</v>
      </c>
      <c r="D436" s="120">
        <v>2000000</v>
      </c>
      <c r="E436" s="206" t="s">
        <v>20</v>
      </c>
      <c r="F436" s="266">
        <v>0</v>
      </c>
      <c r="G436" s="206"/>
      <c r="H436" s="255"/>
      <c r="I436" s="85"/>
    </row>
    <row r="437" spans="1:9" s="83" customFormat="1" ht="31.2" x14ac:dyDescent="0.3">
      <c r="A437" s="117">
        <v>39</v>
      </c>
      <c r="B437" s="251" t="s">
        <v>1263</v>
      </c>
      <c r="C437" s="119" t="s">
        <v>1197</v>
      </c>
      <c r="D437" s="120">
        <v>25000000</v>
      </c>
      <c r="E437" s="206" t="s">
        <v>20</v>
      </c>
      <c r="F437" s="266">
        <v>0</v>
      </c>
      <c r="G437" s="206"/>
      <c r="H437" s="255"/>
      <c r="I437" s="85"/>
    </row>
    <row r="438" spans="1:9" s="83" customFormat="1" ht="15.6" x14ac:dyDescent="0.3">
      <c r="A438" s="117">
        <v>40</v>
      </c>
      <c r="B438" s="251" t="s">
        <v>1264</v>
      </c>
      <c r="C438" s="119" t="s">
        <v>1198</v>
      </c>
      <c r="D438" s="120">
        <v>500000</v>
      </c>
      <c r="E438" s="206" t="s">
        <v>20</v>
      </c>
      <c r="F438" s="266">
        <v>0</v>
      </c>
      <c r="G438" s="206"/>
      <c r="H438" s="255"/>
      <c r="I438" s="85"/>
    </row>
    <row r="439" spans="1:9" s="83" customFormat="1" ht="31.2" x14ac:dyDescent="0.3">
      <c r="A439" s="117">
        <v>41</v>
      </c>
      <c r="B439" s="251" t="s">
        <v>1274</v>
      </c>
      <c r="C439" s="119" t="s">
        <v>1199</v>
      </c>
      <c r="D439" s="120">
        <v>500000</v>
      </c>
      <c r="E439" s="206" t="s">
        <v>20</v>
      </c>
      <c r="F439" s="266">
        <v>0</v>
      </c>
      <c r="G439" s="206"/>
      <c r="H439" s="255"/>
      <c r="I439" s="85"/>
    </row>
    <row r="440" spans="1:9" s="83" customFormat="1" ht="15.6" x14ac:dyDescent="0.3">
      <c r="A440" s="117">
        <v>42</v>
      </c>
      <c r="B440" s="251" t="s">
        <v>1273</v>
      </c>
      <c r="C440" s="119" t="s">
        <v>1200</v>
      </c>
      <c r="D440" s="120">
        <v>500000</v>
      </c>
      <c r="E440" s="206" t="s">
        <v>20</v>
      </c>
      <c r="F440" s="266">
        <v>0</v>
      </c>
      <c r="G440" s="206"/>
      <c r="H440" s="255"/>
      <c r="I440" s="85"/>
    </row>
    <row r="441" spans="1:9" s="83" customFormat="1" ht="15.6" x14ac:dyDescent="0.3">
      <c r="A441" s="117">
        <v>43</v>
      </c>
      <c r="B441" s="251" t="s">
        <v>1272</v>
      </c>
      <c r="C441" s="119" t="s">
        <v>1201</v>
      </c>
      <c r="D441" s="120">
        <v>200000</v>
      </c>
      <c r="E441" s="206" t="s">
        <v>20</v>
      </c>
      <c r="F441" s="266">
        <f t="shared" ref="F441:F456" si="25">D441</f>
        <v>200000</v>
      </c>
      <c r="G441" s="206"/>
      <c r="H441" s="255"/>
      <c r="I441" s="85"/>
    </row>
    <row r="442" spans="1:9" s="83" customFormat="1" ht="15.6" x14ac:dyDescent="0.3">
      <c r="A442" s="117">
        <v>44</v>
      </c>
      <c r="B442" s="251" t="s">
        <v>1271</v>
      </c>
      <c r="C442" s="119" t="s">
        <v>1202</v>
      </c>
      <c r="D442" s="120">
        <v>5000000</v>
      </c>
      <c r="E442" s="206" t="s">
        <v>20</v>
      </c>
      <c r="F442" s="266">
        <f t="shared" si="25"/>
        <v>5000000</v>
      </c>
      <c r="G442" s="206"/>
      <c r="H442" s="255">
        <f>F442</f>
        <v>5000000</v>
      </c>
      <c r="I442" s="149" t="s">
        <v>3804</v>
      </c>
    </row>
    <row r="443" spans="1:9" s="83" customFormat="1" ht="15.6" x14ac:dyDescent="0.3">
      <c r="A443" s="117">
        <v>45</v>
      </c>
      <c r="B443" s="251" t="s">
        <v>1270</v>
      </c>
      <c r="C443" s="119" t="s">
        <v>1203</v>
      </c>
      <c r="D443" s="120">
        <v>500000</v>
      </c>
      <c r="E443" s="206" t="s">
        <v>20</v>
      </c>
      <c r="F443" s="266">
        <f t="shared" si="25"/>
        <v>500000</v>
      </c>
      <c r="G443" s="206"/>
      <c r="H443" s="255"/>
      <c r="I443" s="85"/>
    </row>
    <row r="444" spans="1:9" s="83" customFormat="1" ht="15.6" x14ac:dyDescent="0.3">
      <c r="A444" s="117">
        <v>46</v>
      </c>
      <c r="B444" s="251" t="s">
        <v>1269</v>
      </c>
      <c r="C444" s="119" t="s">
        <v>1204</v>
      </c>
      <c r="D444" s="120">
        <v>500000</v>
      </c>
      <c r="E444" s="206" t="s">
        <v>20</v>
      </c>
      <c r="F444" s="266">
        <v>0</v>
      </c>
      <c r="G444" s="206"/>
      <c r="H444" s="255"/>
      <c r="I444" s="85"/>
    </row>
    <row r="445" spans="1:9" s="83" customFormat="1" ht="15.6" x14ac:dyDescent="0.3">
      <c r="A445" s="117">
        <v>47</v>
      </c>
      <c r="B445" s="251" t="s">
        <v>1268</v>
      </c>
      <c r="C445" s="119" t="s">
        <v>1205</v>
      </c>
      <c r="D445" s="120">
        <v>200000</v>
      </c>
      <c r="E445" s="206" t="s">
        <v>20</v>
      </c>
      <c r="F445" s="266">
        <f t="shared" si="25"/>
        <v>200000</v>
      </c>
      <c r="G445" s="206"/>
      <c r="H445" s="255"/>
      <c r="I445" s="85"/>
    </row>
    <row r="446" spans="1:9" s="83" customFormat="1" ht="15.6" x14ac:dyDescent="0.3">
      <c r="A446" s="117">
        <v>48</v>
      </c>
      <c r="B446" s="251" t="s">
        <v>1267</v>
      </c>
      <c r="C446" s="119" t="s">
        <v>1206</v>
      </c>
      <c r="D446" s="120">
        <v>900000</v>
      </c>
      <c r="E446" s="392">
        <v>265000</v>
      </c>
      <c r="F446" s="266">
        <f t="shared" si="25"/>
        <v>900000</v>
      </c>
      <c r="G446" s="206"/>
      <c r="H446" s="255"/>
      <c r="I446" s="85"/>
    </row>
    <row r="447" spans="1:9" s="83" customFormat="1" ht="15.6" x14ac:dyDescent="0.3">
      <c r="A447" s="117">
        <v>49</v>
      </c>
      <c r="B447" s="251" t="s">
        <v>1266</v>
      </c>
      <c r="C447" s="119" t="s">
        <v>1207</v>
      </c>
      <c r="D447" s="120">
        <v>900000</v>
      </c>
      <c r="E447" s="206" t="s">
        <v>20</v>
      </c>
      <c r="F447" s="266">
        <v>0</v>
      </c>
      <c r="G447" s="206"/>
      <c r="H447" s="255"/>
      <c r="I447" s="85"/>
    </row>
    <row r="448" spans="1:9" s="83" customFormat="1" ht="15.6" x14ac:dyDescent="0.3">
      <c r="A448" s="117">
        <v>50</v>
      </c>
      <c r="B448" s="251" t="s">
        <v>1265</v>
      </c>
      <c r="C448" s="119" t="s">
        <v>1208</v>
      </c>
      <c r="D448" s="120">
        <v>900000</v>
      </c>
      <c r="E448" s="206" t="s">
        <v>20</v>
      </c>
      <c r="F448" s="266">
        <v>3000000</v>
      </c>
      <c r="G448" s="206"/>
      <c r="H448" s="255">
        <f>F448</f>
        <v>3000000</v>
      </c>
      <c r="I448" s="149" t="s">
        <v>3804</v>
      </c>
    </row>
    <row r="449" spans="1:9" s="83" customFormat="1" ht="31.2" x14ac:dyDescent="0.3">
      <c r="A449" s="117">
        <v>51</v>
      </c>
      <c r="B449" s="251" t="s">
        <v>1251</v>
      </c>
      <c r="C449" s="119" t="s">
        <v>1209</v>
      </c>
      <c r="D449" s="120">
        <v>300000</v>
      </c>
      <c r="E449" s="206" t="s">
        <v>20</v>
      </c>
      <c r="F449" s="266">
        <f t="shared" si="25"/>
        <v>300000</v>
      </c>
      <c r="G449" s="206"/>
      <c r="H449" s="255"/>
      <c r="I449" s="85"/>
    </row>
    <row r="450" spans="1:9" s="83" customFormat="1" ht="15.6" x14ac:dyDescent="0.3">
      <c r="A450" s="117">
        <v>52</v>
      </c>
      <c r="B450" s="251" t="s">
        <v>1250</v>
      </c>
      <c r="C450" s="119" t="s">
        <v>1210</v>
      </c>
      <c r="D450" s="120">
        <v>200000</v>
      </c>
      <c r="E450" s="206" t="s">
        <v>20</v>
      </c>
      <c r="F450" s="266">
        <f t="shared" si="25"/>
        <v>200000</v>
      </c>
      <c r="G450" s="206"/>
      <c r="H450" s="255"/>
      <c r="I450" s="85"/>
    </row>
    <row r="451" spans="1:9" s="83" customFormat="1" ht="15.6" x14ac:dyDescent="0.3">
      <c r="A451" s="117">
        <v>53</v>
      </c>
      <c r="B451" s="251" t="s">
        <v>1249</v>
      </c>
      <c r="C451" s="119" t="s">
        <v>1211</v>
      </c>
      <c r="D451" s="120">
        <v>5000000</v>
      </c>
      <c r="E451" s="206" t="s">
        <v>20</v>
      </c>
      <c r="F451" s="266">
        <v>0</v>
      </c>
      <c r="G451" s="206"/>
      <c r="H451" s="255">
        <f>F451</f>
        <v>0</v>
      </c>
      <c r="I451" s="149" t="s">
        <v>3804</v>
      </c>
    </row>
    <row r="452" spans="1:9" s="83" customFormat="1" ht="15.6" x14ac:dyDescent="0.3">
      <c r="A452" s="117">
        <v>54</v>
      </c>
      <c r="B452" s="251" t="s">
        <v>1248</v>
      </c>
      <c r="C452" s="119" t="s">
        <v>1212</v>
      </c>
      <c r="D452" s="120">
        <v>200000</v>
      </c>
      <c r="E452" s="206" t="s">
        <v>20</v>
      </c>
      <c r="F452" s="266">
        <f t="shared" si="25"/>
        <v>200000</v>
      </c>
      <c r="G452" s="206"/>
      <c r="H452" s="255"/>
      <c r="I452" s="149"/>
    </row>
    <row r="453" spans="1:9" s="83" customFormat="1" ht="15.6" x14ac:dyDescent="0.3">
      <c r="A453" s="117">
        <v>55</v>
      </c>
      <c r="B453" s="251" t="s">
        <v>1247</v>
      </c>
      <c r="C453" s="119" t="s">
        <v>1213</v>
      </c>
      <c r="D453" s="120">
        <v>200000</v>
      </c>
      <c r="E453" s="206" t="s">
        <v>20</v>
      </c>
      <c r="F453" s="266">
        <v>0</v>
      </c>
      <c r="G453" s="206"/>
      <c r="H453" s="255"/>
      <c r="I453" s="149"/>
    </row>
    <row r="454" spans="1:9" s="83" customFormat="1" ht="31.2" x14ac:dyDescent="0.3">
      <c r="A454" s="117">
        <v>56</v>
      </c>
      <c r="B454" s="251" t="s">
        <v>1246</v>
      </c>
      <c r="C454" s="119" t="s">
        <v>1214</v>
      </c>
      <c r="D454" s="120">
        <v>20000000</v>
      </c>
      <c r="E454" s="206" t="s">
        <v>20</v>
      </c>
      <c r="F454" s="266">
        <v>0</v>
      </c>
      <c r="G454" s="206">
        <v>20000000</v>
      </c>
      <c r="H454" s="255"/>
      <c r="I454" s="149"/>
    </row>
    <row r="455" spans="1:9" s="83" customFormat="1" ht="15.6" x14ac:dyDescent="0.3">
      <c r="A455" s="117">
        <v>57</v>
      </c>
      <c r="B455" s="251" t="s">
        <v>1245</v>
      </c>
      <c r="C455" s="119" t="s">
        <v>1215</v>
      </c>
      <c r="D455" s="120">
        <v>783659375</v>
      </c>
      <c r="E455" s="206" t="s">
        <v>20</v>
      </c>
      <c r="F455" s="266">
        <v>0</v>
      </c>
      <c r="G455" s="206">
        <v>350000000</v>
      </c>
      <c r="H455" s="255"/>
      <c r="I455" s="149"/>
    </row>
    <row r="456" spans="1:9" s="83" customFormat="1" ht="46.8" x14ac:dyDescent="0.3">
      <c r="A456" s="117">
        <v>58</v>
      </c>
      <c r="B456" s="251" t="s">
        <v>1244</v>
      </c>
      <c r="C456" s="119" t="s">
        <v>1216</v>
      </c>
      <c r="D456" s="115" t="s">
        <v>20</v>
      </c>
      <c r="E456" s="206" t="s">
        <v>20</v>
      </c>
      <c r="F456" s="266" t="str">
        <f t="shared" si="25"/>
        <v>-</v>
      </c>
      <c r="G456" s="206">
        <v>201600000</v>
      </c>
      <c r="H456" s="255">
        <f>G456</f>
        <v>201600000</v>
      </c>
      <c r="I456" s="149" t="s">
        <v>3805</v>
      </c>
    </row>
    <row r="457" spans="1:9" s="600" customFormat="1" ht="15.6" x14ac:dyDescent="0.3">
      <c r="A457" s="590"/>
      <c r="B457" s="591"/>
      <c r="C457" s="592" t="s">
        <v>3742</v>
      </c>
      <c r="D457" s="597"/>
      <c r="E457" s="265"/>
      <c r="F457" s="387"/>
      <c r="G457" s="265"/>
      <c r="H457" s="598">
        <f>'sector summary'!K6</f>
        <v>1533350000</v>
      </c>
      <c r="I457" s="599" t="s">
        <v>3868</v>
      </c>
    </row>
    <row r="458" spans="1:9" s="83" customFormat="1" ht="15" customHeight="1" x14ac:dyDescent="0.3">
      <c r="A458" s="607" t="s">
        <v>1158</v>
      </c>
      <c r="B458" s="607"/>
      <c r="C458" s="607"/>
      <c r="D458" s="98">
        <f>SUM(D399:D456)</f>
        <v>1195659375</v>
      </c>
      <c r="E458" s="464">
        <v>8402958.3399999999</v>
      </c>
      <c r="F458" s="148">
        <f>SUM(F399:F456)</f>
        <v>450000000</v>
      </c>
      <c r="G458" s="148">
        <f>SUM(G399:G457)</f>
        <v>571600000</v>
      </c>
      <c r="H458" s="148">
        <f>SUM(H399:H457)</f>
        <v>2066850000</v>
      </c>
      <c r="I458" s="85"/>
    </row>
    <row r="459" spans="1:9" s="83" customFormat="1" ht="15.6" x14ac:dyDescent="0.3">
      <c r="A459" s="136">
        <v>2</v>
      </c>
      <c r="B459" s="114" t="s">
        <v>567</v>
      </c>
      <c r="C459" s="154"/>
      <c r="D459" s="126"/>
      <c r="E459" s="471"/>
      <c r="F459" s="381"/>
      <c r="G459" s="259"/>
      <c r="H459" s="255"/>
      <c r="I459" s="85"/>
    </row>
    <row r="460" spans="1:9" s="83" customFormat="1" ht="46.8" x14ac:dyDescent="0.3">
      <c r="A460" s="117">
        <v>1</v>
      </c>
      <c r="B460" s="251" t="s">
        <v>629</v>
      </c>
      <c r="C460" s="119" t="s">
        <v>3806</v>
      </c>
      <c r="D460" s="120">
        <v>110000000</v>
      </c>
      <c r="E460" s="206" t="s">
        <v>20</v>
      </c>
      <c r="F460" s="266">
        <v>95000000</v>
      </c>
      <c r="G460" s="206"/>
      <c r="H460" s="255">
        <f>F460</f>
        <v>95000000</v>
      </c>
      <c r="I460" s="149" t="s">
        <v>3807</v>
      </c>
    </row>
    <row r="461" spans="1:9" s="83" customFormat="1" ht="15.6" x14ac:dyDescent="0.3">
      <c r="A461" s="117">
        <v>2</v>
      </c>
      <c r="B461" s="251" t="s">
        <v>630</v>
      </c>
      <c r="C461" s="119" t="s">
        <v>373</v>
      </c>
      <c r="D461" s="120">
        <v>20000000</v>
      </c>
      <c r="E461" s="206" t="s">
        <v>20</v>
      </c>
      <c r="F461" s="266">
        <v>10000000</v>
      </c>
      <c r="G461" s="206"/>
      <c r="H461" s="255">
        <f t="shared" ref="H461:H462" si="26">F461</f>
        <v>10000000</v>
      </c>
      <c r="I461" s="149" t="s">
        <v>3804</v>
      </c>
    </row>
    <row r="462" spans="1:9" s="83" customFormat="1" ht="62.4" x14ac:dyDescent="0.3">
      <c r="A462" s="117">
        <v>3</v>
      </c>
      <c r="B462" s="251" t="s">
        <v>631</v>
      </c>
      <c r="C462" s="119" t="s">
        <v>574</v>
      </c>
      <c r="D462" s="120">
        <v>170000000</v>
      </c>
      <c r="E462" s="392">
        <v>40524775.450000003</v>
      </c>
      <c r="F462" s="266">
        <f>D462</f>
        <v>170000000</v>
      </c>
      <c r="G462" s="206"/>
      <c r="H462" s="255">
        <f t="shared" si="26"/>
        <v>170000000</v>
      </c>
      <c r="I462" s="149" t="s">
        <v>3874</v>
      </c>
    </row>
    <row r="463" spans="1:9" s="83" customFormat="1" ht="31.2" x14ac:dyDescent="0.3">
      <c r="A463" s="117">
        <v>4</v>
      </c>
      <c r="B463" s="524" t="s">
        <v>3757</v>
      </c>
      <c r="C463" s="119" t="s">
        <v>3756</v>
      </c>
      <c r="D463" s="120">
        <v>0</v>
      </c>
      <c r="E463" s="392">
        <v>0</v>
      </c>
      <c r="F463" s="266">
        <v>15000000</v>
      </c>
      <c r="G463" s="206"/>
      <c r="H463" s="255">
        <f>F463</f>
        <v>15000000</v>
      </c>
      <c r="I463" s="149" t="s">
        <v>3849</v>
      </c>
    </row>
    <row r="464" spans="1:9" s="83" customFormat="1" ht="15" customHeight="1" x14ac:dyDescent="0.3">
      <c r="A464" s="607" t="s">
        <v>572</v>
      </c>
      <c r="B464" s="607"/>
      <c r="C464" s="607"/>
      <c r="D464" s="102">
        <v>300000000</v>
      </c>
      <c r="E464" s="464">
        <v>40524775.450000003</v>
      </c>
      <c r="F464" s="148">
        <f>SUM(F460:F463)</f>
        <v>290000000</v>
      </c>
      <c r="G464" s="148">
        <f t="shared" ref="G464:H464" si="27">SUM(G460:G463)</f>
        <v>0</v>
      </c>
      <c r="H464" s="148">
        <f t="shared" si="27"/>
        <v>290000000</v>
      </c>
      <c r="I464" s="85"/>
    </row>
    <row r="465" spans="1:9" s="83" customFormat="1" ht="15.6" x14ac:dyDescent="0.3">
      <c r="A465" s="212">
        <v>3</v>
      </c>
      <c r="B465" s="112" t="s">
        <v>2491</v>
      </c>
      <c r="C465" s="153"/>
      <c r="E465" s="184"/>
      <c r="F465" s="382"/>
      <c r="G465" s="93"/>
      <c r="H465" s="255"/>
      <c r="I465" s="85"/>
    </row>
    <row r="466" spans="1:9" s="83" customFormat="1" ht="31.2" x14ac:dyDescent="0.3">
      <c r="A466" s="117">
        <v>1</v>
      </c>
      <c r="B466" s="251" t="s">
        <v>2492</v>
      </c>
      <c r="C466" s="119" t="s">
        <v>3869</v>
      </c>
      <c r="D466" s="120">
        <v>750000</v>
      </c>
      <c r="E466" s="206" t="s">
        <v>20</v>
      </c>
      <c r="F466" s="383">
        <f t="shared" ref="F466:F486" si="28">D466</f>
        <v>750000</v>
      </c>
      <c r="G466" s="101">
        <v>2000000</v>
      </c>
      <c r="H466" s="569">
        <f t="shared" ref="H466" si="29">F466+G466</f>
        <v>2750000</v>
      </c>
      <c r="I466" s="149" t="s">
        <v>3804</v>
      </c>
    </row>
    <row r="467" spans="1:9" s="83" customFormat="1" ht="19.2" customHeight="1" x14ac:dyDescent="0.3">
      <c r="A467" s="117">
        <v>2</v>
      </c>
      <c r="B467" s="251" t="s">
        <v>2494</v>
      </c>
      <c r="C467" s="119" t="s">
        <v>2495</v>
      </c>
      <c r="D467" s="120">
        <v>7000000</v>
      </c>
      <c r="E467" s="206" t="s">
        <v>20</v>
      </c>
      <c r="F467" s="383">
        <f t="shared" si="28"/>
        <v>7000000</v>
      </c>
      <c r="G467" s="101"/>
      <c r="H467" s="255"/>
      <c r="I467" s="85"/>
    </row>
    <row r="468" spans="1:9" s="83" customFormat="1" ht="19.2" customHeight="1" x14ac:dyDescent="0.3">
      <c r="A468" s="117">
        <v>3</v>
      </c>
      <c r="B468" s="251" t="s">
        <v>2496</v>
      </c>
      <c r="C468" s="119" t="s">
        <v>2497</v>
      </c>
      <c r="D468" s="120">
        <v>125000</v>
      </c>
      <c r="E468" s="206" t="s">
        <v>20</v>
      </c>
      <c r="F468" s="383">
        <f t="shared" si="28"/>
        <v>125000</v>
      </c>
      <c r="G468" s="101"/>
      <c r="H468" s="255">
        <f>F468</f>
        <v>125000</v>
      </c>
      <c r="I468" s="149" t="s">
        <v>3804</v>
      </c>
    </row>
    <row r="469" spans="1:9" s="83" customFormat="1" ht="19.2" customHeight="1" x14ac:dyDescent="0.3">
      <c r="A469" s="117">
        <v>4</v>
      </c>
      <c r="B469" s="251" t="s">
        <v>2498</v>
      </c>
      <c r="C469" s="119" t="s">
        <v>3870</v>
      </c>
      <c r="D469" s="120">
        <v>250000</v>
      </c>
      <c r="E469" s="206" t="s">
        <v>20</v>
      </c>
      <c r="F469" s="383">
        <f t="shared" si="28"/>
        <v>250000</v>
      </c>
      <c r="G469" s="101"/>
      <c r="H469" s="255">
        <f>F469</f>
        <v>250000</v>
      </c>
      <c r="I469" s="149" t="s">
        <v>3804</v>
      </c>
    </row>
    <row r="470" spans="1:9" s="83" customFormat="1" ht="19.2" customHeight="1" x14ac:dyDescent="0.3">
      <c r="A470" s="117">
        <v>5</v>
      </c>
      <c r="B470" s="251" t="s">
        <v>2499</v>
      </c>
      <c r="C470" s="119" t="s">
        <v>2500</v>
      </c>
      <c r="D470" s="120">
        <v>250000</v>
      </c>
      <c r="E470" s="206" t="s">
        <v>20</v>
      </c>
      <c r="F470" s="383">
        <f t="shared" si="28"/>
        <v>250000</v>
      </c>
      <c r="G470" s="101"/>
      <c r="H470" s="255"/>
      <c r="I470" s="85"/>
    </row>
    <row r="471" spans="1:9" s="83" customFormat="1" ht="19.2" customHeight="1" x14ac:dyDescent="0.3">
      <c r="A471" s="117">
        <v>6</v>
      </c>
      <c r="B471" s="251" t="s">
        <v>2501</v>
      </c>
      <c r="C471" s="119" t="s">
        <v>2502</v>
      </c>
      <c r="D471" s="120">
        <v>125000</v>
      </c>
      <c r="E471" s="206" t="s">
        <v>20</v>
      </c>
      <c r="F471" s="383">
        <f t="shared" si="28"/>
        <v>125000</v>
      </c>
      <c r="G471" s="101"/>
      <c r="H471" s="255"/>
      <c r="I471" s="85"/>
    </row>
    <row r="472" spans="1:9" s="83" customFormat="1" ht="19.2" customHeight="1" x14ac:dyDescent="0.3">
      <c r="A472" s="117">
        <v>7</v>
      </c>
      <c r="B472" s="251" t="s">
        <v>2503</v>
      </c>
      <c r="C472" s="119" t="s">
        <v>2504</v>
      </c>
      <c r="D472" s="120">
        <v>125000</v>
      </c>
      <c r="E472" s="206" t="s">
        <v>20</v>
      </c>
      <c r="F472" s="383">
        <f t="shared" si="28"/>
        <v>125000</v>
      </c>
      <c r="G472" s="101"/>
      <c r="H472" s="255"/>
      <c r="I472" s="85"/>
    </row>
    <row r="473" spans="1:9" s="83" customFormat="1" ht="19.2" customHeight="1" x14ac:dyDescent="0.3">
      <c r="A473" s="117">
        <v>8</v>
      </c>
      <c r="B473" s="251" t="s">
        <v>2505</v>
      </c>
      <c r="C473" s="119" t="s">
        <v>2506</v>
      </c>
      <c r="D473" s="120">
        <v>2500000</v>
      </c>
      <c r="E473" s="206" t="s">
        <v>20</v>
      </c>
      <c r="F473" s="383">
        <f t="shared" si="28"/>
        <v>2500000</v>
      </c>
      <c r="G473" s="101"/>
      <c r="H473" s="255"/>
      <c r="I473" s="85"/>
    </row>
    <row r="474" spans="1:9" s="83" customFormat="1" ht="19.2" customHeight="1" x14ac:dyDescent="0.3">
      <c r="A474" s="117">
        <v>9</v>
      </c>
      <c r="B474" s="251" t="s">
        <v>2507</v>
      </c>
      <c r="C474" s="119" t="s">
        <v>2508</v>
      </c>
      <c r="D474" s="120">
        <v>2000000</v>
      </c>
      <c r="E474" s="206" t="s">
        <v>20</v>
      </c>
      <c r="F474" s="383">
        <f t="shared" si="28"/>
        <v>2000000</v>
      </c>
      <c r="G474" s="101"/>
      <c r="H474" s="255"/>
      <c r="I474" s="85"/>
    </row>
    <row r="475" spans="1:9" s="83" customFormat="1" ht="31.2" x14ac:dyDescent="0.3">
      <c r="A475" s="117">
        <v>10</v>
      </c>
      <c r="B475" s="251" t="s">
        <v>2509</v>
      </c>
      <c r="C475" s="119" t="s">
        <v>3871</v>
      </c>
      <c r="D475" s="120">
        <v>125000</v>
      </c>
      <c r="E475" s="206" t="s">
        <v>20</v>
      </c>
      <c r="F475" s="383">
        <f t="shared" si="28"/>
        <v>125000</v>
      </c>
      <c r="G475" s="101">
        <f>5000000-F475</f>
        <v>4875000</v>
      </c>
      <c r="H475" s="569">
        <f t="shared" ref="H475:H477" si="30">F475+G475</f>
        <v>5000000</v>
      </c>
      <c r="I475" s="149" t="s">
        <v>3804</v>
      </c>
    </row>
    <row r="476" spans="1:9" s="83" customFormat="1" ht="19.2" customHeight="1" x14ac:dyDescent="0.3">
      <c r="A476" s="117">
        <v>11</v>
      </c>
      <c r="B476" s="251" t="s">
        <v>2511</v>
      </c>
      <c r="C476" s="119" t="s">
        <v>2512</v>
      </c>
      <c r="D476" s="120">
        <v>1000000</v>
      </c>
      <c r="E476" s="206" t="s">
        <v>20</v>
      </c>
      <c r="F476" s="383">
        <f t="shared" si="28"/>
        <v>1000000</v>
      </c>
      <c r="G476" s="101"/>
      <c r="H476" s="569"/>
      <c r="I476" s="85"/>
    </row>
    <row r="477" spans="1:9" s="83" customFormat="1" ht="19.2" customHeight="1" x14ac:dyDescent="0.3">
      <c r="A477" s="117">
        <v>12</v>
      </c>
      <c r="B477" s="251" t="s">
        <v>2513</v>
      </c>
      <c r="C477" s="119" t="s">
        <v>3872</v>
      </c>
      <c r="D477" s="120">
        <v>125000</v>
      </c>
      <c r="E477" s="206" t="s">
        <v>20</v>
      </c>
      <c r="F477" s="383">
        <f t="shared" si="28"/>
        <v>125000</v>
      </c>
      <c r="G477" s="101">
        <f>500000-F477</f>
        <v>375000</v>
      </c>
      <c r="H477" s="569">
        <f t="shared" si="30"/>
        <v>500000</v>
      </c>
      <c r="I477" s="149" t="s">
        <v>3804</v>
      </c>
    </row>
    <row r="478" spans="1:9" s="83" customFormat="1" ht="19.2" customHeight="1" x14ac:dyDescent="0.3">
      <c r="A478" s="117">
        <v>13</v>
      </c>
      <c r="B478" s="251" t="s">
        <v>2515</v>
      </c>
      <c r="C478" s="119" t="s">
        <v>2516</v>
      </c>
      <c r="D478" s="120">
        <v>5000000</v>
      </c>
      <c r="E478" s="206" t="s">
        <v>20</v>
      </c>
      <c r="F478" s="383">
        <f t="shared" si="28"/>
        <v>5000000</v>
      </c>
      <c r="G478" s="101"/>
      <c r="H478" s="255"/>
      <c r="I478" s="85"/>
    </row>
    <row r="479" spans="1:9" s="83" customFormat="1" ht="62.4" x14ac:dyDescent="0.3">
      <c r="A479" s="117">
        <v>14</v>
      </c>
      <c r="B479" s="251" t="s">
        <v>2517</v>
      </c>
      <c r="C479" s="119" t="s">
        <v>2518</v>
      </c>
      <c r="D479" s="120">
        <v>8250000</v>
      </c>
      <c r="E479" s="206" t="s">
        <v>20</v>
      </c>
      <c r="F479" s="383">
        <f t="shared" si="28"/>
        <v>8250000</v>
      </c>
      <c r="G479" s="101"/>
      <c r="H479" s="569">
        <f t="shared" ref="H479:H480" si="31">F479+G479</f>
        <v>8250000</v>
      </c>
      <c r="I479" s="149" t="s">
        <v>3808</v>
      </c>
    </row>
    <row r="480" spans="1:9" s="83" customFormat="1" ht="19.2" customHeight="1" x14ac:dyDescent="0.3">
      <c r="A480" s="117">
        <v>15</v>
      </c>
      <c r="B480" s="251" t="s">
        <v>2519</v>
      </c>
      <c r="C480" s="119" t="s">
        <v>3879</v>
      </c>
      <c r="D480" s="120">
        <v>250000</v>
      </c>
      <c r="E480" s="206" t="s">
        <v>20</v>
      </c>
      <c r="F480" s="383">
        <f t="shared" si="28"/>
        <v>250000</v>
      </c>
      <c r="G480" s="101">
        <v>2000000</v>
      </c>
      <c r="H480" s="569">
        <f t="shared" si="31"/>
        <v>2250000</v>
      </c>
      <c r="I480" s="149" t="s">
        <v>3804</v>
      </c>
    </row>
    <row r="481" spans="1:9" s="83" customFormat="1" ht="19.2" customHeight="1" x14ac:dyDescent="0.3">
      <c r="A481" s="117">
        <v>16</v>
      </c>
      <c r="B481" s="251" t="s">
        <v>2521</v>
      </c>
      <c r="C481" s="119" t="s">
        <v>2522</v>
      </c>
      <c r="D481" s="120">
        <v>5000000</v>
      </c>
      <c r="E481" s="206" t="s">
        <v>20</v>
      </c>
      <c r="F481" s="383">
        <v>3000000</v>
      </c>
      <c r="G481" s="101"/>
      <c r="H481" s="255"/>
      <c r="I481" s="149"/>
    </row>
    <row r="482" spans="1:9" s="83" customFormat="1" ht="31.2" x14ac:dyDescent="0.3">
      <c r="A482" s="117">
        <v>17</v>
      </c>
      <c r="B482" s="251" t="s">
        <v>2523</v>
      </c>
      <c r="C482" s="119" t="s">
        <v>2524</v>
      </c>
      <c r="D482" s="120">
        <v>7000000</v>
      </c>
      <c r="E482" s="206" t="s">
        <v>20</v>
      </c>
      <c r="F482" s="383">
        <v>0</v>
      </c>
      <c r="G482" s="101"/>
      <c r="H482" s="255">
        <f>F482</f>
        <v>0</v>
      </c>
      <c r="I482" s="149"/>
    </row>
    <row r="483" spans="1:9" s="83" customFormat="1" ht="46.8" x14ac:dyDescent="0.3">
      <c r="A483" s="117">
        <v>18</v>
      </c>
      <c r="B483" s="251" t="s">
        <v>2525</v>
      </c>
      <c r="C483" s="119" t="s">
        <v>2526</v>
      </c>
      <c r="D483" s="120">
        <v>6000000</v>
      </c>
      <c r="E483" s="206" t="s">
        <v>20</v>
      </c>
      <c r="F483" s="383">
        <v>0</v>
      </c>
      <c r="G483" s="101"/>
      <c r="H483" s="255"/>
      <c r="I483" s="85"/>
    </row>
    <row r="484" spans="1:9" s="83" customFormat="1" ht="15.6" x14ac:dyDescent="0.3">
      <c r="A484" s="117">
        <v>19</v>
      </c>
      <c r="B484" s="251" t="s">
        <v>2527</v>
      </c>
      <c r="C484" s="119" t="s">
        <v>2528</v>
      </c>
      <c r="D484" s="120">
        <v>125000</v>
      </c>
      <c r="E484" s="206" t="s">
        <v>20</v>
      </c>
      <c r="F484" s="383">
        <v>0</v>
      </c>
      <c r="G484" s="101"/>
      <c r="H484" s="255"/>
      <c r="I484" s="85"/>
    </row>
    <row r="485" spans="1:9" s="83" customFormat="1" ht="31.2" x14ac:dyDescent="0.3">
      <c r="A485" s="117">
        <v>20</v>
      </c>
      <c r="B485" s="251" t="s">
        <v>2529</v>
      </c>
      <c r="C485" s="119" t="s">
        <v>2530</v>
      </c>
      <c r="D485" s="120">
        <v>1429311700</v>
      </c>
      <c r="E485" s="206" t="s">
        <v>20</v>
      </c>
      <c r="F485" s="266">
        <v>0</v>
      </c>
      <c r="G485" s="206">
        <v>0</v>
      </c>
      <c r="H485" s="255"/>
      <c r="I485" s="85"/>
    </row>
    <row r="486" spans="1:9" s="83" customFormat="1" ht="31.2" x14ac:dyDescent="0.3">
      <c r="A486" s="117">
        <v>21</v>
      </c>
      <c r="B486" s="251" t="s">
        <v>2531</v>
      </c>
      <c r="C486" s="119" t="s">
        <v>2532</v>
      </c>
      <c r="D486" s="120">
        <v>6000000</v>
      </c>
      <c r="E486" s="206" t="s">
        <v>20</v>
      </c>
      <c r="F486" s="383">
        <f t="shared" si="28"/>
        <v>6000000</v>
      </c>
      <c r="G486" s="101"/>
      <c r="H486" s="255"/>
      <c r="I486" s="85"/>
    </row>
    <row r="487" spans="1:9" s="83" customFormat="1" ht="15.6" x14ac:dyDescent="0.3">
      <c r="A487" s="117">
        <v>22</v>
      </c>
      <c r="B487" s="251" t="s">
        <v>2533</v>
      </c>
      <c r="C487" s="119" t="s">
        <v>2534</v>
      </c>
      <c r="D487" s="120">
        <v>800000000</v>
      </c>
      <c r="E487" s="206" t="s">
        <v>20</v>
      </c>
      <c r="F487" s="383">
        <v>0</v>
      </c>
      <c r="G487" s="101">
        <v>200000000</v>
      </c>
      <c r="H487" s="255"/>
      <c r="I487" s="85"/>
    </row>
    <row r="488" spans="1:9" s="83" customFormat="1" ht="31.2" x14ac:dyDescent="0.3">
      <c r="A488" s="117">
        <v>23</v>
      </c>
      <c r="B488" s="251" t="s">
        <v>3875</v>
      </c>
      <c r="C488" s="119" t="s">
        <v>3873</v>
      </c>
      <c r="D488" s="123"/>
      <c r="E488" s="206"/>
      <c r="F488" s="383">
        <v>13125000</v>
      </c>
      <c r="G488" s="101">
        <v>1000000</v>
      </c>
      <c r="H488" s="569">
        <f>F488+G488</f>
        <v>14125000</v>
      </c>
      <c r="I488" s="149" t="s">
        <v>3876</v>
      </c>
    </row>
    <row r="489" spans="1:9" s="83" customFormat="1" ht="15" customHeight="1" x14ac:dyDescent="0.3">
      <c r="A489" s="607" t="s">
        <v>2535</v>
      </c>
      <c r="B489" s="607"/>
      <c r="C489" s="607"/>
      <c r="D489" s="168">
        <f>SUM(D466:D487)</f>
        <v>2281311700</v>
      </c>
      <c r="E489" s="148">
        <f>SUM(E466:E487)</f>
        <v>0</v>
      </c>
      <c r="F489" s="168">
        <f>SUM(F466:F488)</f>
        <v>50000000</v>
      </c>
      <c r="G489" s="168">
        <f t="shared" ref="G489:H489" si="32">SUM(G466:G488)</f>
        <v>210250000</v>
      </c>
      <c r="H489" s="168">
        <f t="shared" si="32"/>
        <v>33250000</v>
      </c>
      <c r="I489" s="85"/>
    </row>
    <row r="490" spans="1:9" ht="15.6" x14ac:dyDescent="0.3">
      <c r="A490" s="125">
        <v>4</v>
      </c>
      <c r="B490" s="112" t="s">
        <v>371</v>
      </c>
      <c r="C490" s="154"/>
      <c r="D490" s="126"/>
      <c r="E490" s="471"/>
      <c r="F490" s="381"/>
      <c r="G490" s="259"/>
      <c r="H490" s="542"/>
      <c r="I490" s="237"/>
    </row>
    <row r="491" spans="1:9" ht="15.6" x14ac:dyDescent="0.3">
      <c r="A491" s="117">
        <v>1</v>
      </c>
      <c r="B491" s="251" t="s">
        <v>390</v>
      </c>
      <c r="C491" s="119" t="s">
        <v>372</v>
      </c>
      <c r="D491" s="120">
        <v>400000000</v>
      </c>
      <c r="E491" s="206" t="s">
        <v>20</v>
      </c>
      <c r="F491" s="266">
        <v>0</v>
      </c>
      <c r="G491" s="206"/>
      <c r="H491" s="542"/>
      <c r="I491" s="237"/>
    </row>
    <row r="492" spans="1:9" ht="15.6" x14ac:dyDescent="0.3">
      <c r="A492" s="117">
        <v>2</v>
      </c>
      <c r="B492" s="251" t="s">
        <v>391</v>
      </c>
      <c r="C492" s="119" t="s">
        <v>373</v>
      </c>
      <c r="D492" s="120">
        <v>20300000</v>
      </c>
      <c r="E492" s="206" t="s">
        <v>20</v>
      </c>
      <c r="F492" s="266">
        <v>10300000</v>
      </c>
      <c r="G492" s="206"/>
      <c r="H492" s="542">
        <f>F492</f>
        <v>10300000</v>
      </c>
      <c r="I492" s="568" t="s">
        <v>3804</v>
      </c>
    </row>
    <row r="493" spans="1:9" ht="15.6" x14ac:dyDescent="0.3">
      <c r="A493" s="117">
        <v>3</v>
      </c>
      <c r="B493" s="251" t="s">
        <v>392</v>
      </c>
      <c r="C493" s="119" t="s">
        <v>374</v>
      </c>
      <c r="D493" s="120">
        <v>10280000</v>
      </c>
      <c r="E493" s="206" t="s">
        <v>20</v>
      </c>
      <c r="F493" s="266">
        <v>5280000</v>
      </c>
      <c r="G493" s="206"/>
      <c r="H493" s="542"/>
      <c r="I493" s="237"/>
    </row>
    <row r="494" spans="1:9" ht="15.6" x14ac:dyDescent="0.3">
      <c r="A494" s="117">
        <v>4</v>
      </c>
      <c r="B494" s="251" t="s">
        <v>393</v>
      </c>
      <c r="C494" s="119" t="s">
        <v>375</v>
      </c>
      <c r="D494" s="120">
        <v>820000</v>
      </c>
      <c r="E494" s="206" t="s">
        <v>20</v>
      </c>
      <c r="F494" s="266">
        <f t="shared" ref="F494:F499" si="33">D494</f>
        <v>820000</v>
      </c>
      <c r="G494" s="206"/>
      <c r="H494" s="542"/>
      <c r="I494" s="237"/>
    </row>
    <row r="495" spans="1:9" ht="15.6" x14ac:dyDescent="0.3">
      <c r="A495" s="117">
        <v>5</v>
      </c>
      <c r="B495" s="251" t="s">
        <v>394</v>
      </c>
      <c r="C495" s="119" t="s">
        <v>376</v>
      </c>
      <c r="D495" s="120">
        <v>600000</v>
      </c>
      <c r="E495" s="206" t="s">
        <v>20</v>
      </c>
      <c r="F495" s="266">
        <f t="shared" si="33"/>
        <v>600000</v>
      </c>
      <c r="G495" s="206"/>
      <c r="H495" s="542"/>
      <c r="I495" s="237"/>
    </row>
    <row r="496" spans="1:9" ht="15.6" x14ac:dyDescent="0.3">
      <c r="A496" s="117">
        <v>6</v>
      </c>
      <c r="B496" s="251" t="s">
        <v>395</v>
      </c>
      <c r="C496" s="119" t="s">
        <v>377</v>
      </c>
      <c r="D496" s="120">
        <v>1200000</v>
      </c>
      <c r="E496" s="206" t="s">
        <v>20</v>
      </c>
      <c r="F496" s="266">
        <f t="shared" si="33"/>
        <v>1200000</v>
      </c>
      <c r="G496" s="206"/>
      <c r="H496" s="542"/>
      <c r="I496" s="237"/>
    </row>
    <row r="497" spans="1:9" ht="15.6" x14ac:dyDescent="0.3">
      <c r="A497" s="117">
        <v>7</v>
      </c>
      <c r="B497" s="251" t="s">
        <v>396</v>
      </c>
      <c r="C497" s="119" t="s">
        <v>378</v>
      </c>
      <c r="D497" s="120">
        <v>400000</v>
      </c>
      <c r="E497" s="206" t="s">
        <v>20</v>
      </c>
      <c r="F497" s="266">
        <f t="shared" si="33"/>
        <v>400000</v>
      </c>
      <c r="G497" s="206"/>
      <c r="H497" s="542"/>
      <c r="I497" s="237"/>
    </row>
    <row r="498" spans="1:9" ht="15.6" x14ac:dyDescent="0.3">
      <c r="A498" s="117">
        <v>8</v>
      </c>
      <c r="B498" s="251" t="s">
        <v>397</v>
      </c>
      <c r="C498" s="119" t="s">
        <v>379</v>
      </c>
      <c r="D498" s="120">
        <v>600000</v>
      </c>
      <c r="E498" s="206" t="s">
        <v>20</v>
      </c>
      <c r="F498" s="266">
        <f t="shared" si="33"/>
        <v>600000</v>
      </c>
      <c r="G498" s="206"/>
      <c r="H498" s="542"/>
      <c r="I498" s="237"/>
    </row>
    <row r="499" spans="1:9" ht="15.6" x14ac:dyDescent="0.3">
      <c r="A499" s="117">
        <v>9</v>
      </c>
      <c r="B499" s="251" t="s">
        <v>398</v>
      </c>
      <c r="C499" s="119" t="s">
        <v>380</v>
      </c>
      <c r="D499" s="120">
        <v>500000</v>
      </c>
      <c r="E499" s="206" t="s">
        <v>20</v>
      </c>
      <c r="F499" s="266">
        <f t="shared" si="33"/>
        <v>500000</v>
      </c>
      <c r="G499" s="206"/>
      <c r="H499" s="542"/>
      <c r="I499" s="237"/>
    </row>
    <row r="500" spans="1:9" ht="15.6" x14ac:dyDescent="0.3">
      <c r="A500" s="117">
        <v>10</v>
      </c>
      <c r="B500" s="251" t="s">
        <v>399</v>
      </c>
      <c r="C500" s="119" t="s">
        <v>381</v>
      </c>
      <c r="D500" s="120">
        <v>600000000</v>
      </c>
      <c r="E500" s="392">
        <v>100000000</v>
      </c>
      <c r="F500" s="266">
        <v>0</v>
      </c>
      <c r="G500" s="206">
        <v>600000000</v>
      </c>
      <c r="H500" s="542"/>
      <c r="I500" s="237"/>
    </row>
    <row r="501" spans="1:9" ht="15.6" x14ac:dyDescent="0.3">
      <c r="A501" s="117">
        <v>11</v>
      </c>
      <c r="B501" s="251" t="s">
        <v>400</v>
      </c>
      <c r="C501" s="119" t="s">
        <v>382</v>
      </c>
      <c r="D501" s="120">
        <v>856000000</v>
      </c>
      <c r="E501" s="206" t="s">
        <v>20</v>
      </c>
      <c r="F501" s="266">
        <v>0</v>
      </c>
      <c r="G501" s="266">
        <v>256000000</v>
      </c>
      <c r="H501" s="542"/>
      <c r="I501" s="237"/>
    </row>
    <row r="502" spans="1:9" ht="15.6" x14ac:dyDescent="0.3">
      <c r="A502" s="117">
        <v>12</v>
      </c>
      <c r="B502" s="251" t="s">
        <v>401</v>
      </c>
      <c r="C502" s="119" t="s">
        <v>383</v>
      </c>
      <c r="D502" s="120">
        <v>15000000</v>
      </c>
      <c r="E502" s="206" t="s">
        <v>20</v>
      </c>
      <c r="F502" s="266">
        <v>10000000</v>
      </c>
      <c r="G502" s="206"/>
      <c r="H502" s="255"/>
      <c r="I502" s="237"/>
    </row>
    <row r="503" spans="1:9" ht="15.6" x14ac:dyDescent="0.3">
      <c r="A503" s="117">
        <v>13</v>
      </c>
      <c r="B503" s="251" t="s">
        <v>402</v>
      </c>
      <c r="C503" s="119" t="s">
        <v>384</v>
      </c>
      <c r="D503" s="120">
        <v>3000000</v>
      </c>
      <c r="E503" s="206" t="s">
        <v>20</v>
      </c>
      <c r="F503" s="266">
        <f>D503</f>
        <v>3000000</v>
      </c>
      <c r="G503" s="206"/>
      <c r="H503" s="255"/>
      <c r="I503" s="237"/>
    </row>
    <row r="504" spans="1:9" ht="15.6" x14ac:dyDescent="0.3">
      <c r="A504" s="117">
        <v>14</v>
      </c>
      <c r="B504" s="251" t="s">
        <v>403</v>
      </c>
      <c r="C504" s="119" t="s">
        <v>385</v>
      </c>
      <c r="D504" s="120">
        <v>1000000</v>
      </c>
      <c r="E504" s="206" t="s">
        <v>20</v>
      </c>
      <c r="F504" s="266">
        <f>D504</f>
        <v>1000000</v>
      </c>
      <c r="G504" s="206"/>
      <c r="H504" s="255"/>
      <c r="I504" s="237"/>
    </row>
    <row r="505" spans="1:9" ht="31.2" x14ac:dyDescent="0.3">
      <c r="A505" s="117">
        <v>15</v>
      </c>
      <c r="B505" s="251" t="s">
        <v>404</v>
      </c>
      <c r="C505" s="119" t="s">
        <v>386</v>
      </c>
      <c r="D505" s="120">
        <v>3000000</v>
      </c>
      <c r="E505" s="206" t="s">
        <v>20</v>
      </c>
      <c r="F505" s="266">
        <f>D505</f>
        <v>3000000</v>
      </c>
      <c r="G505" s="206"/>
      <c r="H505" s="255"/>
      <c r="I505" s="237"/>
    </row>
    <row r="506" spans="1:9" ht="15.6" x14ac:dyDescent="0.3">
      <c r="A506" s="117">
        <v>16</v>
      </c>
      <c r="B506" s="251" t="s">
        <v>405</v>
      </c>
      <c r="C506" s="119" t="s">
        <v>387</v>
      </c>
      <c r="D506" s="120">
        <v>1200000</v>
      </c>
      <c r="E506" s="206" t="s">
        <v>20</v>
      </c>
      <c r="F506" s="266">
        <f>D506</f>
        <v>1200000</v>
      </c>
      <c r="G506" s="206"/>
      <c r="H506" s="255"/>
      <c r="I506" s="237"/>
    </row>
    <row r="507" spans="1:9" ht="15.6" x14ac:dyDescent="0.3">
      <c r="A507" s="117">
        <v>17</v>
      </c>
      <c r="B507" s="251" t="s">
        <v>406</v>
      </c>
      <c r="C507" s="119" t="s">
        <v>388</v>
      </c>
      <c r="D507" s="120">
        <v>200000</v>
      </c>
      <c r="E507" s="206" t="s">
        <v>20</v>
      </c>
      <c r="F507" s="266">
        <f>D507</f>
        <v>200000</v>
      </c>
      <c r="G507" s="206"/>
      <c r="H507" s="255"/>
      <c r="I507" s="237"/>
    </row>
    <row r="508" spans="1:9" ht="15.6" customHeight="1" x14ac:dyDescent="0.3">
      <c r="A508" s="117">
        <v>18</v>
      </c>
      <c r="B508" s="251" t="s">
        <v>407</v>
      </c>
      <c r="C508" s="119" t="s">
        <v>389</v>
      </c>
      <c r="D508" s="120">
        <v>21900000</v>
      </c>
      <c r="E508" s="206" t="s">
        <v>20</v>
      </c>
      <c r="F508" s="266">
        <v>0</v>
      </c>
      <c r="G508" s="206"/>
      <c r="H508" s="255"/>
      <c r="I508" s="237"/>
    </row>
    <row r="509" spans="1:9" ht="31.2" x14ac:dyDescent="0.3">
      <c r="A509" s="117">
        <v>19</v>
      </c>
      <c r="B509" s="251" t="s">
        <v>3752</v>
      </c>
      <c r="C509" s="119" t="s">
        <v>3761</v>
      </c>
      <c r="D509" s="120"/>
      <c r="E509" s="206"/>
      <c r="F509" s="266"/>
      <c r="G509" s="266">
        <v>10000000</v>
      </c>
      <c r="H509" s="255">
        <f>G509</f>
        <v>10000000</v>
      </c>
      <c r="I509" s="568" t="s">
        <v>3803</v>
      </c>
    </row>
    <row r="510" spans="1:9" ht="15.6" x14ac:dyDescent="0.3">
      <c r="A510" s="607" t="s">
        <v>408</v>
      </c>
      <c r="B510" s="607"/>
      <c r="C510" s="607"/>
      <c r="D510" s="145">
        <f>SUM(D491:D509)</f>
        <v>1936000000</v>
      </c>
      <c r="E510" s="145">
        <f>SUM(E491:E509)</f>
        <v>100000000</v>
      </c>
      <c r="F510" s="148">
        <f>SUM(F491:F509)</f>
        <v>38100000</v>
      </c>
      <c r="G510" s="148">
        <f>SUM(G491:G509)</f>
        <v>866000000</v>
      </c>
      <c r="H510" s="148">
        <f>SUM(H491:H509)</f>
        <v>20300000</v>
      </c>
      <c r="I510" s="568"/>
    </row>
    <row r="511" spans="1:9" s="83" customFormat="1" ht="15.6" x14ac:dyDescent="0.3">
      <c r="A511" s="137">
        <v>5</v>
      </c>
      <c r="B511" s="112" t="s">
        <v>1697</v>
      </c>
      <c r="C511" s="153"/>
      <c r="E511" s="184"/>
      <c r="F511" s="379"/>
      <c r="G511" s="255"/>
      <c r="H511" s="255"/>
      <c r="I511" s="149"/>
    </row>
    <row r="512" spans="1:9" s="83" customFormat="1" ht="62.4" x14ac:dyDescent="0.3">
      <c r="A512" s="117">
        <v>1</v>
      </c>
      <c r="B512" s="251" t="s">
        <v>1710</v>
      </c>
      <c r="C512" s="119" t="s">
        <v>3809</v>
      </c>
      <c r="D512" s="120">
        <v>5000000</v>
      </c>
      <c r="E512" s="206" t="s">
        <v>20</v>
      </c>
      <c r="F512" s="266">
        <f t="shared" ref="F512:F523" si="34">D512</f>
        <v>5000000</v>
      </c>
      <c r="G512" s="206"/>
      <c r="H512" s="255">
        <f>F512</f>
        <v>5000000</v>
      </c>
      <c r="I512" s="149" t="s">
        <v>3850</v>
      </c>
    </row>
    <row r="513" spans="1:9" s="83" customFormat="1" ht="31.2" x14ac:dyDescent="0.3">
      <c r="A513" s="117">
        <v>2</v>
      </c>
      <c r="B513" s="251" t="s">
        <v>1711</v>
      </c>
      <c r="C513" s="119" t="s">
        <v>3810</v>
      </c>
      <c r="D513" s="120">
        <v>1500000</v>
      </c>
      <c r="E513" s="206" t="s">
        <v>20</v>
      </c>
      <c r="F513" s="266">
        <f t="shared" si="34"/>
        <v>1500000</v>
      </c>
      <c r="G513" s="206"/>
      <c r="H513" s="255"/>
      <c r="I513" s="85"/>
    </row>
    <row r="514" spans="1:9" s="83" customFormat="1" ht="31.2" x14ac:dyDescent="0.3">
      <c r="A514" s="117">
        <v>3</v>
      </c>
      <c r="B514" s="251" t="s">
        <v>1712</v>
      </c>
      <c r="C514" s="119" t="s">
        <v>3811</v>
      </c>
      <c r="D514" s="120">
        <v>5000000</v>
      </c>
      <c r="E514" s="206" t="s">
        <v>20</v>
      </c>
      <c r="F514" s="266">
        <f t="shared" si="34"/>
        <v>5000000</v>
      </c>
      <c r="G514" s="206"/>
      <c r="H514" s="255"/>
      <c r="I514" s="85"/>
    </row>
    <row r="515" spans="1:9" s="83" customFormat="1" ht="31.2" x14ac:dyDescent="0.3">
      <c r="A515" s="117">
        <v>4</v>
      </c>
      <c r="B515" s="251" t="s">
        <v>1713</v>
      </c>
      <c r="C515" s="119" t="s">
        <v>1701</v>
      </c>
      <c r="D515" s="120">
        <v>1000000</v>
      </c>
      <c r="E515" s="206" t="s">
        <v>20</v>
      </c>
      <c r="F515" s="266">
        <f t="shared" si="34"/>
        <v>1000000</v>
      </c>
      <c r="G515" s="206"/>
      <c r="H515" s="255"/>
      <c r="I515" s="85"/>
    </row>
    <row r="516" spans="1:9" s="83" customFormat="1" ht="31.2" x14ac:dyDescent="0.3">
      <c r="A516" s="117">
        <v>5</v>
      </c>
      <c r="B516" s="251" t="s">
        <v>1714</v>
      </c>
      <c r="C516" s="119" t="s">
        <v>1702</v>
      </c>
      <c r="D516" s="120">
        <v>1000000</v>
      </c>
      <c r="E516" s="206" t="s">
        <v>20</v>
      </c>
      <c r="F516" s="266">
        <f t="shared" si="34"/>
        <v>1000000</v>
      </c>
      <c r="G516" s="206"/>
      <c r="H516" s="255"/>
      <c r="I516" s="85"/>
    </row>
    <row r="517" spans="1:9" s="83" customFormat="1" ht="15.6" x14ac:dyDescent="0.3">
      <c r="A517" s="117">
        <v>6</v>
      </c>
      <c r="B517" s="251" t="s">
        <v>1715</v>
      </c>
      <c r="C517" s="119" t="s">
        <v>1703</v>
      </c>
      <c r="D517" s="120">
        <v>1500000</v>
      </c>
      <c r="E517" s="206" t="s">
        <v>20</v>
      </c>
      <c r="F517" s="266">
        <f t="shared" si="34"/>
        <v>1500000</v>
      </c>
      <c r="G517" s="206"/>
      <c r="H517" s="255"/>
      <c r="I517" s="85"/>
    </row>
    <row r="518" spans="1:9" s="83" customFormat="1" ht="15.6" x14ac:dyDescent="0.3">
      <c r="A518" s="117">
        <v>7</v>
      </c>
      <c r="B518" s="251" t="s">
        <v>1716</v>
      </c>
      <c r="C518" s="119" t="s">
        <v>1704</v>
      </c>
      <c r="D518" s="120">
        <v>950000</v>
      </c>
      <c r="E518" s="206" t="s">
        <v>20</v>
      </c>
      <c r="F518" s="266">
        <f t="shared" si="34"/>
        <v>950000</v>
      </c>
      <c r="G518" s="206"/>
      <c r="H518" s="255"/>
      <c r="I518" s="85"/>
    </row>
    <row r="519" spans="1:9" s="83" customFormat="1" ht="31.2" x14ac:dyDescent="0.3">
      <c r="A519" s="117">
        <v>8</v>
      </c>
      <c r="B519" s="251" t="s">
        <v>1717</v>
      </c>
      <c r="C519" s="119" t="s">
        <v>1705</v>
      </c>
      <c r="D519" s="120">
        <v>840000</v>
      </c>
      <c r="E519" s="206" t="s">
        <v>20</v>
      </c>
      <c r="F519" s="266">
        <f t="shared" si="34"/>
        <v>840000</v>
      </c>
      <c r="G519" s="206"/>
      <c r="H519" s="255"/>
      <c r="I519" s="85"/>
    </row>
    <row r="520" spans="1:9" s="83" customFormat="1" ht="15.6" x14ac:dyDescent="0.3">
      <c r="A520" s="117">
        <v>9</v>
      </c>
      <c r="B520" s="251" t="s">
        <v>1718</v>
      </c>
      <c r="C520" s="119" t="s">
        <v>1706</v>
      </c>
      <c r="D520" s="120">
        <v>500000</v>
      </c>
      <c r="E520" s="206" t="s">
        <v>20</v>
      </c>
      <c r="F520" s="266">
        <f t="shared" si="34"/>
        <v>500000</v>
      </c>
      <c r="G520" s="206"/>
      <c r="H520" s="255"/>
      <c r="I520" s="85"/>
    </row>
    <row r="521" spans="1:9" s="83" customFormat="1" ht="31.2" x14ac:dyDescent="0.3">
      <c r="A521" s="117">
        <v>10</v>
      </c>
      <c r="B521" s="251" t="s">
        <v>1719</v>
      </c>
      <c r="C521" s="119" t="s">
        <v>1707</v>
      </c>
      <c r="D521" s="120">
        <v>960000</v>
      </c>
      <c r="E521" s="206" t="s">
        <v>20</v>
      </c>
      <c r="F521" s="266">
        <f t="shared" si="34"/>
        <v>960000</v>
      </c>
      <c r="G521" s="206"/>
      <c r="H521" s="255"/>
      <c r="I521" s="85"/>
    </row>
    <row r="522" spans="1:9" s="83" customFormat="1" ht="15.6" x14ac:dyDescent="0.3">
      <c r="A522" s="117">
        <v>11</v>
      </c>
      <c r="B522" s="251" t="s">
        <v>1720</v>
      </c>
      <c r="C522" s="119" t="s">
        <v>1708</v>
      </c>
      <c r="D522" s="120">
        <v>850000</v>
      </c>
      <c r="E522" s="206" t="s">
        <v>20</v>
      </c>
      <c r="F522" s="266">
        <f t="shared" si="34"/>
        <v>850000</v>
      </c>
      <c r="G522" s="206"/>
      <c r="H522" s="255"/>
      <c r="I522" s="85"/>
    </row>
    <row r="523" spans="1:9" s="83" customFormat="1" ht="15.6" x14ac:dyDescent="0.3">
      <c r="A523" s="117">
        <v>12</v>
      </c>
      <c r="B523" s="251" t="s">
        <v>1721</v>
      </c>
      <c r="C523" s="119" t="s">
        <v>1709</v>
      </c>
      <c r="D523" s="120">
        <v>900000</v>
      </c>
      <c r="E523" s="206" t="s">
        <v>20</v>
      </c>
      <c r="F523" s="266">
        <f t="shared" si="34"/>
        <v>900000</v>
      </c>
      <c r="G523" s="206"/>
      <c r="H523" s="255"/>
      <c r="I523" s="85"/>
    </row>
    <row r="524" spans="1:9" s="83" customFormat="1" ht="15" customHeight="1" x14ac:dyDescent="0.3">
      <c r="A524" s="607" t="s">
        <v>1722</v>
      </c>
      <c r="B524" s="607"/>
      <c r="C524" s="607"/>
      <c r="D524" s="102">
        <v>20000000</v>
      </c>
      <c r="E524" s="98">
        <f>SUM(E512:E523)</f>
        <v>0</v>
      </c>
      <c r="F524" s="148">
        <f>SUM(F512:F523)</f>
        <v>20000000</v>
      </c>
      <c r="G524" s="148">
        <f t="shared" ref="G524:H524" si="35">SUM(G512:G523)</f>
        <v>0</v>
      </c>
      <c r="H524" s="148">
        <f t="shared" si="35"/>
        <v>5000000</v>
      </c>
      <c r="I524" s="85"/>
    </row>
    <row r="525" spans="1:9" ht="15.6" x14ac:dyDescent="0.3">
      <c r="A525" s="212">
        <v>6</v>
      </c>
      <c r="B525" s="114" t="s">
        <v>510</v>
      </c>
      <c r="C525" s="153"/>
      <c r="D525" s="83"/>
      <c r="E525" s="184"/>
      <c r="F525" s="379"/>
      <c r="G525" s="255"/>
      <c r="H525" s="542"/>
      <c r="I525" s="237"/>
    </row>
    <row r="526" spans="1:9" ht="46.8" x14ac:dyDescent="0.3">
      <c r="A526" s="117">
        <v>1</v>
      </c>
      <c r="B526" s="251" t="s">
        <v>519</v>
      </c>
      <c r="C526" s="119" t="s">
        <v>3496</v>
      </c>
      <c r="D526" s="120">
        <v>1000000</v>
      </c>
      <c r="E526" s="206" t="s">
        <v>20</v>
      </c>
      <c r="F526" s="266">
        <f t="shared" ref="F526:F532" si="36">D526</f>
        <v>1000000</v>
      </c>
      <c r="G526" s="206"/>
      <c r="H526" s="542"/>
      <c r="I526" s="237"/>
    </row>
    <row r="527" spans="1:9" ht="31.2" x14ac:dyDescent="0.3">
      <c r="A527" s="117">
        <v>2</v>
      </c>
      <c r="B527" s="251" t="s">
        <v>520</v>
      </c>
      <c r="C527" s="119" t="s">
        <v>513</v>
      </c>
      <c r="D527" s="120">
        <v>500000</v>
      </c>
      <c r="E527" s="206" t="s">
        <v>20</v>
      </c>
      <c r="F527" s="266">
        <f t="shared" si="36"/>
        <v>500000</v>
      </c>
      <c r="G527" s="206"/>
      <c r="H527" s="542"/>
      <c r="I527" s="237"/>
    </row>
    <row r="528" spans="1:9" ht="15.6" x14ac:dyDescent="0.3">
      <c r="A528" s="117">
        <v>3</v>
      </c>
      <c r="B528" s="251" t="s">
        <v>521</v>
      </c>
      <c r="C528" s="119" t="s">
        <v>514</v>
      </c>
      <c r="D528" s="120">
        <v>1000000</v>
      </c>
      <c r="E528" s="206" t="s">
        <v>20</v>
      </c>
      <c r="F528" s="266">
        <f t="shared" si="36"/>
        <v>1000000</v>
      </c>
      <c r="G528" s="206"/>
      <c r="H528" s="542"/>
      <c r="I528" s="237"/>
    </row>
    <row r="529" spans="1:9" ht="31.2" x14ac:dyDescent="0.3">
      <c r="A529" s="117">
        <v>4</v>
      </c>
      <c r="B529" s="251" t="s">
        <v>522</v>
      </c>
      <c r="C529" s="119" t="s">
        <v>515</v>
      </c>
      <c r="D529" s="120">
        <v>8000000</v>
      </c>
      <c r="E529" s="206" t="s">
        <v>20</v>
      </c>
      <c r="F529" s="266">
        <f t="shared" si="36"/>
        <v>8000000</v>
      </c>
      <c r="G529" s="206"/>
      <c r="H529" s="542"/>
      <c r="I529" s="237"/>
    </row>
    <row r="530" spans="1:9" ht="31.2" x14ac:dyDescent="0.3">
      <c r="A530" s="117">
        <v>5</v>
      </c>
      <c r="B530" s="251" t="s">
        <v>523</v>
      </c>
      <c r="C530" s="119" t="s">
        <v>516</v>
      </c>
      <c r="D530" s="120">
        <v>1000000</v>
      </c>
      <c r="E530" s="206" t="s">
        <v>20</v>
      </c>
      <c r="F530" s="266">
        <f t="shared" si="36"/>
        <v>1000000</v>
      </c>
      <c r="G530" s="206"/>
      <c r="H530" s="542"/>
      <c r="I530" s="237"/>
    </row>
    <row r="531" spans="1:9" ht="31.2" x14ac:dyDescent="0.3">
      <c r="A531" s="117">
        <v>6</v>
      </c>
      <c r="B531" s="251" t="s">
        <v>524</v>
      </c>
      <c r="C531" s="119" t="s">
        <v>517</v>
      </c>
      <c r="D531" s="120">
        <v>1500000</v>
      </c>
      <c r="E531" s="206" t="s">
        <v>20</v>
      </c>
      <c r="F531" s="266">
        <f t="shared" si="36"/>
        <v>1500000</v>
      </c>
      <c r="G531" s="206"/>
      <c r="H531" s="542"/>
      <c r="I531" s="237"/>
    </row>
    <row r="532" spans="1:9" ht="15.6" x14ac:dyDescent="0.3">
      <c r="A532" s="117">
        <v>7</v>
      </c>
      <c r="B532" s="251" t="s">
        <v>525</v>
      </c>
      <c r="C532" s="119" t="s">
        <v>518</v>
      </c>
      <c r="D532" s="120">
        <v>1000000</v>
      </c>
      <c r="E532" s="206" t="s">
        <v>20</v>
      </c>
      <c r="F532" s="266">
        <f t="shared" si="36"/>
        <v>1000000</v>
      </c>
      <c r="G532" s="206"/>
      <c r="H532" s="542"/>
      <c r="I532" s="237"/>
    </row>
    <row r="533" spans="1:9" ht="15.6" x14ac:dyDescent="0.3">
      <c r="A533" s="607" t="s">
        <v>511</v>
      </c>
      <c r="B533" s="607"/>
      <c r="C533" s="607"/>
      <c r="D533" s="102">
        <v>14000000</v>
      </c>
      <c r="E533" s="98">
        <f>SUM(E526:E532)</f>
        <v>0</v>
      </c>
      <c r="F533" s="148">
        <f>SUM(F526:F532)</f>
        <v>14000000</v>
      </c>
      <c r="G533" s="148">
        <f t="shared" ref="G533:H533" si="37">SUM(G526:G532)</f>
        <v>0</v>
      </c>
      <c r="H533" s="148">
        <f t="shared" si="37"/>
        <v>0</v>
      </c>
      <c r="I533" s="237"/>
    </row>
    <row r="534" spans="1:9" s="83" customFormat="1" ht="15.6" x14ac:dyDescent="0.3">
      <c r="A534" s="111">
        <v>7</v>
      </c>
      <c r="B534" s="112" t="s">
        <v>214</v>
      </c>
      <c r="C534" s="152"/>
      <c r="D534" s="110"/>
      <c r="E534" s="467"/>
      <c r="F534" s="379"/>
      <c r="G534" s="255"/>
      <c r="H534" s="255"/>
      <c r="I534" s="85"/>
    </row>
    <row r="535" spans="1:9" s="83" customFormat="1" ht="21" customHeight="1" x14ac:dyDescent="0.3">
      <c r="A535" s="94">
        <v>1</v>
      </c>
      <c r="B535" s="95" t="s">
        <v>217</v>
      </c>
      <c r="C535" s="96" t="s">
        <v>215</v>
      </c>
      <c r="D535" s="11">
        <v>1200000</v>
      </c>
      <c r="E535" s="206" t="s">
        <v>20</v>
      </c>
      <c r="F535" s="266">
        <f>D535</f>
        <v>1200000</v>
      </c>
      <c r="G535" s="206"/>
      <c r="H535" s="255"/>
      <c r="I535" s="85"/>
    </row>
    <row r="536" spans="1:9" s="83" customFormat="1" ht="23.4" customHeight="1" x14ac:dyDescent="0.3">
      <c r="A536" s="94">
        <v>2</v>
      </c>
      <c r="B536" s="95" t="s">
        <v>218</v>
      </c>
      <c r="C536" s="96" t="s">
        <v>216</v>
      </c>
      <c r="D536" s="11">
        <v>800000</v>
      </c>
      <c r="E536" s="206" t="s">
        <v>20</v>
      </c>
      <c r="F536" s="266">
        <f>D536</f>
        <v>800000</v>
      </c>
      <c r="G536" s="206"/>
      <c r="H536" s="255"/>
      <c r="I536" s="85"/>
    </row>
    <row r="537" spans="1:9" s="83" customFormat="1" ht="15" customHeight="1" x14ac:dyDescent="0.3">
      <c r="A537" s="210"/>
      <c r="B537" s="210"/>
      <c r="C537" s="211" t="s">
        <v>219</v>
      </c>
      <c r="D537" s="113">
        <v>2000000</v>
      </c>
      <c r="E537" s="98">
        <f>SUM(E535:E536)</f>
        <v>0</v>
      </c>
      <c r="F537" s="148">
        <f>SUM(F535:F536)</f>
        <v>2000000</v>
      </c>
      <c r="G537" s="148">
        <f t="shared" ref="G537:H537" si="38">SUM(G535:G536)</f>
        <v>0</v>
      </c>
      <c r="H537" s="148">
        <f t="shared" si="38"/>
        <v>0</v>
      </c>
      <c r="I537" s="85"/>
    </row>
    <row r="538" spans="1:9" ht="15.6" x14ac:dyDescent="0.3">
      <c r="A538" s="212">
        <v>8</v>
      </c>
      <c r="B538" s="112" t="s">
        <v>2323</v>
      </c>
      <c r="C538" s="153"/>
      <c r="D538" s="83"/>
      <c r="E538" s="184"/>
      <c r="F538" s="379"/>
      <c r="G538" s="255"/>
      <c r="H538" s="542"/>
      <c r="I538" s="237"/>
    </row>
    <row r="539" spans="1:9" ht="15.6" x14ac:dyDescent="0.3">
      <c r="A539" s="117">
        <v>1</v>
      </c>
      <c r="B539" s="251" t="s">
        <v>2335</v>
      </c>
      <c r="C539" s="119" t="s">
        <v>2324</v>
      </c>
      <c r="D539" s="120">
        <v>150000000</v>
      </c>
      <c r="E539" s="206" t="s">
        <v>20</v>
      </c>
      <c r="F539" s="266">
        <v>100000000</v>
      </c>
      <c r="G539" s="206"/>
      <c r="H539" s="542">
        <f>F539</f>
        <v>100000000</v>
      </c>
      <c r="I539" s="568" t="s">
        <v>3804</v>
      </c>
    </row>
    <row r="540" spans="1:9" ht="22.8" customHeight="1" x14ac:dyDescent="0.3">
      <c r="A540" s="117">
        <v>2</v>
      </c>
      <c r="B540" s="251" t="s">
        <v>2336</v>
      </c>
      <c r="C540" s="119" t="s">
        <v>1970</v>
      </c>
      <c r="D540" s="120">
        <v>45000000</v>
      </c>
      <c r="E540" s="206" t="s">
        <v>20</v>
      </c>
      <c r="F540" s="266">
        <v>20000000</v>
      </c>
      <c r="G540" s="206"/>
      <c r="H540" s="542"/>
      <c r="I540" s="237"/>
    </row>
    <row r="541" spans="1:9" ht="15.6" x14ac:dyDescent="0.3">
      <c r="A541" s="117">
        <v>3</v>
      </c>
      <c r="B541" s="251" t="s">
        <v>2337</v>
      </c>
      <c r="C541" s="119" t="s">
        <v>2325</v>
      </c>
      <c r="D541" s="120">
        <v>35000000</v>
      </c>
      <c r="E541" s="206" t="s">
        <v>20</v>
      </c>
      <c r="F541" s="266">
        <v>15000000</v>
      </c>
      <c r="G541" s="206"/>
      <c r="H541" s="542"/>
      <c r="I541" s="237"/>
    </row>
    <row r="542" spans="1:9" ht="62.4" x14ac:dyDescent="0.3">
      <c r="A542" s="117">
        <v>4</v>
      </c>
      <c r="B542" s="251" t="s">
        <v>2338</v>
      </c>
      <c r="C542" s="119" t="s">
        <v>2326</v>
      </c>
      <c r="D542" s="120">
        <v>3200000000</v>
      </c>
      <c r="E542" s="206" t="s">
        <v>20</v>
      </c>
      <c r="F542" s="266">
        <v>0</v>
      </c>
      <c r="G542" s="538">
        <v>3200000000</v>
      </c>
      <c r="H542" s="552">
        <f>G542</f>
        <v>3200000000</v>
      </c>
      <c r="I542" s="555" t="s">
        <v>3812</v>
      </c>
    </row>
    <row r="543" spans="1:9" ht="31.2" x14ac:dyDescent="0.3">
      <c r="A543" s="117">
        <v>5</v>
      </c>
      <c r="B543" s="251" t="s">
        <v>2339</v>
      </c>
      <c r="C543" s="119" t="s">
        <v>2327</v>
      </c>
      <c r="D543" s="122">
        <v>0</v>
      </c>
      <c r="E543" s="206" t="s">
        <v>20</v>
      </c>
      <c r="F543" s="266">
        <f t="shared" ref="F543:F548" si="39">D543</f>
        <v>0</v>
      </c>
      <c r="G543" s="206"/>
      <c r="H543" s="542"/>
      <c r="I543" s="237"/>
    </row>
    <row r="544" spans="1:9" ht="31.2" x14ac:dyDescent="0.3">
      <c r="A544" s="117">
        <v>6</v>
      </c>
      <c r="B544" s="251" t="s">
        <v>2340</v>
      </c>
      <c r="C544" s="119" t="s">
        <v>2328</v>
      </c>
      <c r="D544" s="120">
        <v>35000000</v>
      </c>
      <c r="E544" s="206" t="s">
        <v>20</v>
      </c>
      <c r="F544" s="266">
        <f t="shared" si="39"/>
        <v>35000000</v>
      </c>
      <c r="G544" s="206"/>
      <c r="H544" s="542"/>
      <c r="I544" s="237"/>
    </row>
    <row r="545" spans="1:9" ht="15.6" x14ac:dyDescent="0.3">
      <c r="A545" s="117">
        <v>7</v>
      </c>
      <c r="B545" s="251" t="s">
        <v>2341</v>
      </c>
      <c r="C545" s="119" t="s">
        <v>2329</v>
      </c>
      <c r="D545" s="120">
        <v>150000000</v>
      </c>
      <c r="E545" s="206" t="s">
        <v>20</v>
      </c>
      <c r="F545" s="266">
        <v>50000000</v>
      </c>
      <c r="G545" s="206"/>
      <c r="H545" s="542"/>
      <c r="I545" s="237"/>
    </row>
    <row r="546" spans="1:9" ht="28.8" x14ac:dyDescent="0.3">
      <c r="A546" s="117">
        <v>8</v>
      </c>
      <c r="B546" s="251" t="s">
        <v>2342</v>
      </c>
      <c r="C546" s="119" t="s">
        <v>2330</v>
      </c>
      <c r="D546" s="120">
        <v>300000000</v>
      </c>
      <c r="E546" s="206" t="s">
        <v>20</v>
      </c>
      <c r="F546" s="266">
        <v>150000000</v>
      </c>
      <c r="G546" s="206"/>
      <c r="H546" s="542">
        <f>F546</f>
        <v>150000000</v>
      </c>
      <c r="I546" s="568" t="s">
        <v>3803</v>
      </c>
    </row>
    <row r="547" spans="1:9" ht="15.6" x14ac:dyDescent="0.3">
      <c r="A547" s="117">
        <v>9</v>
      </c>
      <c r="B547" s="251" t="s">
        <v>2343</v>
      </c>
      <c r="C547" s="119" t="s">
        <v>2331</v>
      </c>
      <c r="D547" s="120">
        <v>100000000</v>
      </c>
      <c r="E547" s="206" t="s">
        <v>20</v>
      </c>
      <c r="F547" s="266">
        <v>50000000</v>
      </c>
      <c r="G547" s="206"/>
      <c r="H547" s="542"/>
      <c r="I547" s="568"/>
    </row>
    <row r="548" spans="1:9" ht="15.6" x14ac:dyDescent="0.3">
      <c r="A548" s="117">
        <v>10</v>
      </c>
      <c r="B548" s="251" t="s">
        <v>2344</v>
      </c>
      <c r="C548" s="119" t="s">
        <v>2332</v>
      </c>
      <c r="D548" s="120">
        <v>65000000</v>
      </c>
      <c r="E548" s="206" t="s">
        <v>20</v>
      </c>
      <c r="F548" s="266">
        <f t="shared" si="39"/>
        <v>65000000</v>
      </c>
      <c r="G548" s="206"/>
      <c r="H548" s="542">
        <f>F548</f>
        <v>65000000</v>
      </c>
      <c r="I548" s="568" t="s">
        <v>3804</v>
      </c>
    </row>
    <row r="549" spans="1:9" ht="15.6" x14ac:dyDescent="0.3">
      <c r="A549" s="117">
        <v>11</v>
      </c>
      <c r="B549" s="251" t="s">
        <v>2345</v>
      </c>
      <c r="C549" s="119" t="s">
        <v>2333</v>
      </c>
      <c r="D549" s="120">
        <v>20000000</v>
      </c>
      <c r="E549" s="206" t="s">
        <v>20</v>
      </c>
      <c r="F549" s="266">
        <v>10000000</v>
      </c>
      <c r="G549" s="206"/>
      <c r="H549" s="542"/>
      <c r="I549" s="237"/>
    </row>
    <row r="550" spans="1:9" ht="32.4" customHeight="1" x14ac:dyDescent="0.3">
      <c r="A550" s="607" t="s">
        <v>2334</v>
      </c>
      <c r="B550" s="607"/>
      <c r="C550" s="607"/>
      <c r="D550" s="102">
        <v>4100000000</v>
      </c>
      <c r="E550" s="148">
        <f>SUM(E539:E549)</f>
        <v>0</v>
      </c>
      <c r="F550" s="148">
        <f>SUM(F539:F549)</f>
        <v>495000000</v>
      </c>
      <c r="G550" s="536">
        <f>SUM(G539:G549)</f>
        <v>3200000000</v>
      </c>
      <c r="H550" s="536">
        <f>SUM(H539:H549)</f>
        <v>3515000000</v>
      </c>
      <c r="I550" s="237"/>
    </row>
    <row r="551" spans="1:9" ht="15.6" x14ac:dyDescent="0.3">
      <c r="A551" s="212">
        <v>9</v>
      </c>
      <c r="B551" s="112" t="s">
        <v>2555</v>
      </c>
      <c r="C551" s="153"/>
      <c r="D551" s="83"/>
      <c r="E551" s="184"/>
      <c r="F551" s="382"/>
      <c r="G551" s="93"/>
      <c r="H551" s="542"/>
      <c r="I551" s="237"/>
    </row>
    <row r="552" spans="1:9" ht="21.6" customHeight="1" x14ac:dyDescent="0.3">
      <c r="A552" s="117">
        <v>1</v>
      </c>
      <c r="B552" s="251" t="s">
        <v>2556</v>
      </c>
      <c r="C552" s="119" t="s">
        <v>2557</v>
      </c>
      <c r="D552" s="120">
        <v>5000000</v>
      </c>
      <c r="E552" s="206" t="s">
        <v>20</v>
      </c>
      <c r="F552" s="383">
        <v>3000000</v>
      </c>
      <c r="G552" s="101"/>
      <c r="H552" s="542"/>
      <c r="I552" s="237"/>
    </row>
    <row r="553" spans="1:9" ht="31.2" x14ac:dyDescent="0.3">
      <c r="A553" s="117">
        <v>2</v>
      </c>
      <c r="B553" s="251" t="s">
        <v>2558</v>
      </c>
      <c r="C553" s="119" t="s">
        <v>2559</v>
      </c>
      <c r="D553" s="120">
        <v>5000000</v>
      </c>
      <c r="E553" s="206" t="s">
        <v>20</v>
      </c>
      <c r="F553" s="383">
        <v>3000000</v>
      </c>
      <c r="G553" s="101"/>
      <c r="H553" s="542"/>
      <c r="I553" s="237"/>
    </row>
    <row r="554" spans="1:9" ht="15.6" x14ac:dyDescent="0.3">
      <c r="A554" s="117">
        <v>3</v>
      </c>
      <c r="B554" s="251" t="s">
        <v>2560</v>
      </c>
      <c r="C554" s="119" t="s">
        <v>2561</v>
      </c>
      <c r="D554" s="120">
        <v>3000000</v>
      </c>
      <c r="E554" s="206" t="s">
        <v>20</v>
      </c>
      <c r="F554" s="383"/>
      <c r="G554" s="101"/>
      <c r="H554" s="542"/>
      <c r="I554" s="237"/>
    </row>
    <row r="555" spans="1:9" ht="15.6" x14ac:dyDescent="0.3">
      <c r="A555" s="117">
        <v>4</v>
      </c>
      <c r="B555" s="251" t="s">
        <v>2562</v>
      </c>
      <c r="C555" s="119" t="s">
        <v>2563</v>
      </c>
      <c r="D555" s="120">
        <v>3000000</v>
      </c>
      <c r="E555" s="206" t="s">
        <v>20</v>
      </c>
      <c r="F555" s="383"/>
      <c r="G555" s="101"/>
      <c r="H555" s="542"/>
      <c r="I555" s="237"/>
    </row>
    <row r="556" spans="1:9" ht="15.6" x14ac:dyDescent="0.3">
      <c r="A556" s="117">
        <v>5</v>
      </c>
      <c r="B556" s="251" t="s">
        <v>2564</v>
      </c>
      <c r="C556" s="119" t="s">
        <v>2565</v>
      </c>
      <c r="D556" s="120">
        <v>4000000</v>
      </c>
      <c r="E556" s="206" t="s">
        <v>20</v>
      </c>
      <c r="F556" s="383">
        <v>2000000</v>
      </c>
      <c r="G556" s="101"/>
      <c r="H556" s="542"/>
      <c r="I556" s="237"/>
    </row>
    <row r="557" spans="1:9" ht="31.2" x14ac:dyDescent="0.3">
      <c r="A557" s="117">
        <v>6</v>
      </c>
      <c r="B557" s="524" t="s">
        <v>3749</v>
      </c>
      <c r="C557" s="119" t="s">
        <v>3750</v>
      </c>
      <c r="D557" s="120"/>
      <c r="E557" s="206"/>
      <c r="F557" s="383">
        <v>5000000</v>
      </c>
      <c r="G557" s="101"/>
      <c r="H557" s="542"/>
      <c r="I557" s="237"/>
    </row>
    <row r="558" spans="1:9" ht="21.6" customHeight="1" x14ac:dyDescent="0.3">
      <c r="A558" s="607" t="s">
        <v>2566</v>
      </c>
      <c r="B558" s="607"/>
      <c r="C558" s="607"/>
      <c r="D558" s="102">
        <v>20000000</v>
      </c>
      <c r="E558" s="98">
        <f>SUM(E552:E556)</f>
        <v>0</v>
      </c>
      <c r="F558" s="148">
        <f>SUM(F552:F557)</f>
        <v>13000000</v>
      </c>
      <c r="G558" s="148">
        <f t="shared" ref="G558:H558" si="40">SUM(G552:G557)</f>
        <v>0</v>
      </c>
      <c r="H558" s="148">
        <f t="shared" si="40"/>
        <v>0</v>
      </c>
      <c r="I558" s="237"/>
    </row>
    <row r="559" spans="1:9" s="83" customFormat="1" ht="15.6" x14ac:dyDescent="0.3">
      <c r="A559" s="212">
        <v>58</v>
      </c>
      <c r="B559" s="112" t="s">
        <v>1880</v>
      </c>
      <c r="C559" s="153"/>
      <c r="E559" s="184"/>
      <c r="F559" s="379"/>
      <c r="G559" s="255"/>
      <c r="H559" s="255"/>
      <c r="I559" s="85"/>
    </row>
    <row r="560" spans="1:9" s="83" customFormat="1" ht="31.2" x14ac:dyDescent="0.3">
      <c r="A560" s="117">
        <v>1</v>
      </c>
      <c r="B560" s="251" t="s">
        <v>1903</v>
      </c>
      <c r="C560" s="119" t="s">
        <v>1881</v>
      </c>
      <c r="D560" s="120">
        <v>5000000</v>
      </c>
      <c r="E560" s="206" t="s">
        <v>20</v>
      </c>
      <c r="F560" s="266">
        <v>3000000</v>
      </c>
      <c r="G560" s="206"/>
      <c r="H560" s="255"/>
      <c r="I560" s="85"/>
    </row>
    <row r="561" spans="1:9" s="83" customFormat="1" ht="46.8" x14ac:dyDescent="0.3">
      <c r="A561" s="117">
        <v>2</v>
      </c>
      <c r="B561" s="251" t="s">
        <v>1904</v>
      </c>
      <c r="C561" s="119" t="s">
        <v>1882</v>
      </c>
      <c r="D561" s="120">
        <v>18000000</v>
      </c>
      <c r="E561" s="206" t="s">
        <v>20</v>
      </c>
      <c r="F561" s="266">
        <v>13000000</v>
      </c>
      <c r="G561" s="206"/>
      <c r="H561" s="255"/>
      <c r="I561" s="85"/>
    </row>
    <row r="562" spans="1:9" s="83" customFormat="1" ht="46.8" x14ac:dyDescent="0.3">
      <c r="A562" s="117">
        <v>3</v>
      </c>
      <c r="B562" s="251" t="s">
        <v>1905</v>
      </c>
      <c r="C562" s="119" t="s">
        <v>1883</v>
      </c>
      <c r="D562" s="120">
        <v>2000000</v>
      </c>
      <c r="E562" s="206" t="s">
        <v>20</v>
      </c>
      <c r="F562" s="266">
        <v>1000000</v>
      </c>
      <c r="G562" s="206"/>
      <c r="H562" s="255"/>
      <c r="I562" s="85"/>
    </row>
    <row r="563" spans="1:9" s="83" customFormat="1" ht="46.8" x14ac:dyDescent="0.3">
      <c r="A563" s="117">
        <v>4</v>
      </c>
      <c r="B563" s="251" t="s">
        <v>1906</v>
      </c>
      <c r="C563" s="119" t="s">
        <v>1884</v>
      </c>
      <c r="D563" s="120">
        <v>3000000</v>
      </c>
      <c r="E563" s="206" t="s">
        <v>20</v>
      </c>
      <c r="F563" s="266">
        <v>0</v>
      </c>
      <c r="G563" s="206"/>
      <c r="H563" s="255"/>
      <c r="I563" s="85"/>
    </row>
    <row r="564" spans="1:9" s="83" customFormat="1" ht="62.4" x14ac:dyDescent="0.3">
      <c r="A564" s="117">
        <v>5</v>
      </c>
      <c r="B564" s="251" t="s">
        <v>1907</v>
      </c>
      <c r="C564" s="119" t="s">
        <v>1885</v>
      </c>
      <c r="D564" s="120">
        <v>4000000</v>
      </c>
      <c r="E564" s="206" t="s">
        <v>20</v>
      </c>
      <c r="F564" s="266">
        <v>2000000</v>
      </c>
      <c r="G564" s="206"/>
      <c r="H564" s="255"/>
      <c r="I564" s="85"/>
    </row>
    <row r="565" spans="1:9" s="83" customFormat="1" ht="46.8" x14ac:dyDescent="0.3">
      <c r="A565" s="117">
        <v>6</v>
      </c>
      <c r="B565" s="251" t="s">
        <v>1908</v>
      </c>
      <c r="C565" s="119" t="s">
        <v>1886</v>
      </c>
      <c r="D565" s="120">
        <v>3000000</v>
      </c>
      <c r="E565" s="206" t="s">
        <v>20</v>
      </c>
      <c r="F565" s="266">
        <v>2000000</v>
      </c>
      <c r="G565" s="206"/>
      <c r="H565" s="255"/>
      <c r="I565" s="85"/>
    </row>
    <row r="566" spans="1:9" s="83" customFormat="1" ht="31.2" x14ac:dyDescent="0.3">
      <c r="A566" s="117">
        <v>7</v>
      </c>
      <c r="B566" s="251" t="s">
        <v>1909</v>
      </c>
      <c r="C566" s="119" t="s">
        <v>1887</v>
      </c>
      <c r="D566" s="120">
        <v>92000000</v>
      </c>
      <c r="E566" s="206" t="s">
        <v>20</v>
      </c>
      <c r="F566" s="266">
        <f t="shared" ref="F566:F579" si="41">D566</f>
        <v>92000000</v>
      </c>
      <c r="G566" s="206"/>
      <c r="H566" s="255"/>
      <c r="I566" s="85"/>
    </row>
    <row r="567" spans="1:9" s="83" customFormat="1" ht="31.2" x14ac:dyDescent="0.3">
      <c r="A567" s="117">
        <v>8</v>
      </c>
      <c r="B567" s="251" t="s">
        <v>1910</v>
      </c>
      <c r="C567" s="119" t="s">
        <v>1888</v>
      </c>
      <c r="D567" s="120">
        <v>4000000</v>
      </c>
      <c r="E567" s="206" t="s">
        <v>20</v>
      </c>
      <c r="F567" s="266">
        <f t="shared" si="41"/>
        <v>4000000</v>
      </c>
      <c r="G567" s="206"/>
      <c r="H567" s="255"/>
      <c r="I567" s="85"/>
    </row>
    <row r="568" spans="1:9" s="83" customFormat="1" ht="31.2" x14ac:dyDescent="0.3">
      <c r="A568" s="117">
        <v>9</v>
      </c>
      <c r="B568" s="251" t="s">
        <v>1912</v>
      </c>
      <c r="C568" s="119" t="s">
        <v>1889</v>
      </c>
      <c r="D568" s="120">
        <v>2000000</v>
      </c>
      <c r="E568" s="206" t="s">
        <v>20</v>
      </c>
      <c r="F568" s="266">
        <f t="shared" si="41"/>
        <v>2000000</v>
      </c>
      <c r="G568" s="206"/>
      <c r="H568" s="255"/>
      <c r="I568" s="85"/>
    </row>
    <row r="569" spans="1:9" s="83" customFormat="1" ht="15.6" x14ac:dyDescent="0.3">
      <c r="A569" s="117">
        <v>10</v>
      </c>
      <c r="B569" s="251" t="s">
        <v>1911</v>
      </c>
      <c r="C569" s="119" t="s">
        <v>1890</v>
      </c>
      <c r="D569" s="120">
        <v>7000000</v>
      </c>
      <c r="E569" s="206" t="s">
        <v>20</v>
      </c>
      <c r="F569" s="266">
        <v>7000000</v>
      </c>
      <c r="G569" s="206"/>
      <c r="H569" s="255"/>
      <c r="I569" s="85"/>
    </row>
    <row r="570" spans="1:9" s="83" customFormat="1" ht="62.4" x14ac:dyDescent="0.3">
      <c r="A570" s="117">
        <v>11</v>
      </c>
      <c r="B570" s="251" t="s">
        <v>1913</v>
      </c>
      <c r="C570" s="119" t="s">
        <v>1891</v>
      </c>
      <c r="D570" s="120">
        <v>4000000</v>
      </c>
      <c r="E570" s="206" t="s">
        <v>20</v>
      </c>
      <c r="F570" s="266">
        <v>2000000</v>
      </c>
      <c r="G570" s="206"/>
      <c r="H570" s="255"/>
      <c r="I570" s="85"/>
    </row>
    <row r="571" spans="1:9" s="83" customFormat="1" ht="31.2" x14ac:dyDescent="0.3">
      <c r="A571" s="117">
        <v>12</v>
      </c>
      <c r="B571" s="251" t="s">
        <v>1914</v>
      </c>
      <c r="C571" s="119" t="s">
        <v>1892</v>
      </c>
      <c r="D571" s="120">
        <v>4000000</v>
      </c>
      <c r="E571" s="206" t="s">
        <v>20</v>
      </c>
      <c r="F571" s="266">
        <v>1000000</v>
      </c>
      <c r="G571" s="206"/>
      <c r="H571" s="255"/>
      <c r="I571" s="85"/>
    </row>
    <row r="572" spans="1:9" s="83" customFormat="1" ht="62.4" x14ac:dyDescent="0.3">
      <c r="A572" s="117">
        <v>13</v>
      </c>
      <c r="B572" s="251" t="s">
        <v>1915</v>
      </c>
      <c r="C572" s="119" t="s">
        <v>1893</v>
      </c>
      <c r="D572" s="120">
        <v>5000000</v>
      </c>
      <c r="E572" s="206" t="s">
        <v>20</v>
      </c>
      <c r="F572" s="266">
        <v>2000000</v>
      </c>
      <c r="G572" s="206"/>
      <c r="H572" s="255"/>
      <c r="I572" s="85"/>
    </row>
    <row r="573" spans="1:9" s="83" customFormat="1" ht="31.2" x14ac:dyDescent="0.3">
      <c r="A573" s="117">
        <v>14</v>
      </c>
      <c r="B573" s="251" t="s">
        <v>1916</v>
      </c>
      <c r="C573" s="119" t="s">
        <v>1894</v>
      </c>
      <c r="D573" s="120">
        <v>3000000</v>
      </c>
      <c r="E573" s="206" t="s">
        <v>20</v>
      </c>
      <c r="F573" s="266">
        <v>1500000</v>
      </c>
      <c r="G573" s="206"/>
      <c r="H573" s="255"/>
      <c r="I573" s="85"/>
    </row>
    <row r="574" spans="1:9" s="83" customFormat="1" ht="31.2" x14ac:dyDescent="0.3">
      <c r="A574" s="117">
        <v>15</v>
      </c>
      <c r="B574" s="251" t="s">
        <v>1917</v>
      </c>
      <c r="C574" s="119" t="s">
        <v>1895</v>
      </c>
      <c r="D574" s="120">
        <v>5000000</v>
      </c>
      <c r="E574" s="206" t="s">
        <v>20</v>
      </c>
      <c r="F574" s="266">
        <v>2000000</v>
      </c>
      <c r="G574" s="206"/>
      <c r="H574" s="255"/>
      <c r="I574" s="85"/>
    </row>
    <row r="575" spans="1:9" s="83" customFormat="1" ht="31.2" x14ac:dyDescent="0.3">
      <c r="A575" s="117">
        <v>16</v>
      </c>
      <c r="B575" s="251" t="s">
        <v>1918</v>
      </c>
      <c r="C575" s="119" t="s">
        <v>1896</v>
      </c>
      <c r="D575" s="120">
        <v>3000000</v>
      </c>
      <c r="E575" s="392">
        <v>982000</v>
      </c>
      <c r="F575" s="266">
        <f t="shared" si="41"/>
        <v>3000000</v>
      </c>
      <c r="G575" s="206"/>
      <c r="H575" s="255"/>
      <c r="I575" s="85"/>
    </row>
    <row r="576" spans="1:9" s="83" customFormat="1" ht="62.4" x14ac:dyDescent="0.3">
      <c r="A576" s="117">
        <v>17</v>
      </c>
      <c r="B576" s="251" t="s">
        <v>1919</v>
      </c>
      <c r="C576" s="119" t="s">
        <v>1897</v>
      </c>
      <c r="D576" s="120">
        <v>3000000</v>
      </c>
      <c r="E576" s="206" t="s">
        <v>20</v>
      </c>
      <c r="F576" s="266">
        <v>1000000</v>
      </c>
      <c r="G576" s="206"/>
      <c r="H576" s="255"/>
      <c r="I576" s="85"/>
    </row>
    <row r="577" spans="1:9" s="83" customFormat="1" ht="31.2" x14ac:dyDescent="0.3">
      <c r="A577" s="117">
        <v>18</v>
      </c>
      <c r="B577" s="251" t="s">
        <v>1920</v>
      </c>
      <c r="C577" s="119" t="s">
        <v>1898</v>
      </c>
      <c r="D577" s="120">
        <v>6000000</v>
      </c>
      <c r="E577" s="206" t="s">
        <v>20</v>
      </c>
      <c r="F577" s="266">
        <v>2000000</v>
      </c>
      <c r="G577" s="206"/>
      <c r="H577" s="255"/>
      <c r="I577" s="85"/>
    </row>
    <row r="578" spans="1:9" s="83" customFormat="1" ht="31.2" x14ac:dyDescent="0.3">
      <c r="A578" s="117">
        <v>19</v>
      </c>
      <c r="B578" s="251" t="s">
        <v>1921</v>
      </c>
      <c r="C578" s="119" t="s">
        <v>1899</v>
      </c>
      <c r="D578" s="120">
        <v>1000000</v>
      </c>
      <c r="E578" s="206" t="s">
        <v>20</v>
      </c>
      <c r="F578" s="266">
        <f t="shared" si="41"/>
        <v>1000000</v>
      </c>
      <c r="G578" s="206"/>
      <c r="H578" s="255"/>
      <c r="I578" s="85"/>
    </row>
    <row r="579" spans="1:9" s="83" customFormat="1" ht="31.2" x14ac:dyDescent="0.3">
      <c r="A579" s="117">
        <v>20</v>
      </c>
      <c r="B579" s="251" t="s">
        <v>1922</v>
      </c>
      <c r="C579" s="119" t="s">
        <v>1900</v>
      </c>
      <c r="D579" s="120">
        <v>4000000</v>
      </c>
      <c r="E579" s="206" t="s">
        <v>20</v>
      </c>
      <c r="F579" s="266">
        <f t="shared" si="41"/>
        <v>4000000</v>
      </c>
      <c r="G579" s="206"/>
      <c r="H579" s="255"/>
      <c r="I579" s="85"/>
    </row>
    <row r="580" spans="1:9" s="83" customFormat="1" ht="46.8" x14ac:dyDescent="0.3">
      <c r="A580" s="117">
        <v>21</v>
      </c>
      <c r="B580" s="251" t="s">
        <v>1923</v>
      </c>
      <c r="C580" s="119" t="s">
        <v>1901</v>
      </c>
      <c r="D580" s="120">
        <v>3000000</v>
      </c>
      <c r="E580" s="206" t="s">
        <v>20</v>
      </c>
      <c r="F580" s="266">
        <v>1500000</v>
      </c>
      <c r="G580" s="206"/>
      <c r="H580" s="255"/>
      <c r="I580" s="85"/>
    </row>
    <row r="581" spans="1:9" s="83" customFormat="1" ht="15.6" x14ac:dyDescent="0.3">
      <c r="A581" s="607" t="s">
        <v>1902</v>
      </c>
      <c r="B581" s="607"/>
      <c r="C581" s="607"/>
      <c r="D581" s="102">
        <v>181000000</v>
      </c>
      <c r="E581" s="464">
        <v>982000</v>
      </c>
      <c r="F581" s="148">
        <f>SUM(F560:F580)</f>
        <v>147000000</v>
      </c>
      <c r="G581" s="148">
        <f t="shared" ref="G581:H581" si="42">SUM(G560:G580)</f>
        <v>0</v>
      </c>
      <c r="H581" s="148">
        <f t="shared" si="42"/>
        <v>0</v>
      </c>
      <c r="I581" s="85"/>
    </row>
    <row r="582" spans="1:9" ht="15.6" x14ac:dyDescent="0.3">
      <c r="A582" s="607" t="s">
        <v>3421</v>
      </c>
      <c r="B582" s="607"/>
      <c r="C582" s="607"/>
      <c r="D582" s="98">
        <f>D581+D558+D550+D537+D524+D533+D510+D489+D464+D458</f>
        <v>10049971075</v>
      </c>
      <c r="E582" s="98">
        <f>E581+E558+E550+E537+E524+E533+E510+E489+E464+E458</f>
        <v>149909733.78999999</v>
      </c>
      <c r="F582" s="148">
        <f>F581+F558+F550+F537+F524+F533+F510+F489+F464+F458</f>
        <v>1519100000</v>
      </c>
      <c r="G582" s="148">
        <f>G581+G558+G550+G537+G524+G533+G510+G489+G464+G458</f>
        <v>4847850000</v>
      </c>
      <c r="H582" s="148">
        <f>H581+H558+H550+H537+H524+H533+H510+H489+H464+H458</f>
        <v>5930400000</v>
      </c>
      <c r="I582" s="237"/>
    </row>
    <row r="583" spans="1:9" ht="15.6" x14ac:dyDescent="0.3">
      <c r="A583" s="680" t="s">
        <v>3422</v>
      </c>
      <c r="B583" s="680"/>
      <c r="C583" s="680"/>
      <c r="D583" s="680"/>
      <c r="E583" s="680"/>
      <c r="F583" s="704"/>
      <c r="G583" s="269"/>
      <c r="H583" s="530"/>
      <c r="I583" s="237"/>
    </row>
    <row r="584" spans="1:9" ht="15.6" x14ac:dyDescent="0.3">
      <c r="A584" s="212">
        <v>1</v>
      </c>
      <c r="B584" s="114" t="s">
        <v>1275</v>
      </c>
      <c r="C584" s="153"/>
      <c r="D584" s="83"/>
      <c r="E584" s="184"/>
      <c r="F584" s="379"/>
      <c r="G584" s="255"/>
      <c r="H584" s="542"/>
      <c r="I584" s="237"/>
    </row>
    <row r="585" spans="1:9" ht="15.6" x14ac:dyDescent="0.3">
      <c r="A585" s="117">
        <v>1</v>
      </c>
      <c r="B585" s="251" t="s">
        <v>1299</v>
      </c>
      <c r="C585" s="119" t="s">
        <v>1284</v>
      </c>
      <c r="D585" s="120">
        <v>1000000</v>
      </c>
      <c r="E585" s="206" t="s">
        <v>20</v>
      </c>
      <c r="F585" s="266">
        <f t="shared" ref="F585:F591" si="43">D585</f>
        <v>1000000</v>
      </c>
      <c r="G585" s="206"/>
      <c r="H585" s="542"/>
      <c r="I585" s="237"/>
    </row>
    <row r="586" spans="1:9" ht="31.2" x14ac:dyDescent="0.3">
      <c r="A586" s="117">
        <v>2</v>
      </c>
      <c r="B586" s="251" t="s">
        <v>1298</v>
      </c>
      <c r="C586" s="119" t="s">
        <v>1285</v>
      </c>
      <c r="D586" s="120">
        <v>90000000</v>
      </c>
      <c r="E586" s="392">
        <v>61505681.82</v>
      </c>
      <c r="F586" s="266">
        <v>70000000</v>
      </c>
      <c r="G586" s="206"/>
      <c r="H586" s="542"/>
      <c r="I586" s="237"/>
    </row>
    <row r="587" spans="1:9" ht="15.6" x14ac:dyDescent="0.3">
      <c r="A587" s="117">
        <v>3</v>
      </c>
      <c r="B587" s="251" t="s">
        <v>1300</v>
      </c>
      <c r="C587" s="119" t="s">
        <v>1286</v>
      </c>
      <c r="D587" s="120">
        <v>1000000</v>
      </c>
      <c r="E587" s="392">
        <v>700000</v>
      </c>
      <c r="F587" s="266">
        <f t="shared" si="43"/>
        <v>1000000</v>
      </c>
      <c r="G587" s="206"/>
      <c r="H587" s="542"/>
      <c r="I587" s="237"/>
    </row>
    <row r="588" spans="1:9" ht="31.2" x14ac:dyDescent="0.3">
      <c r="A588" s="117">
        <v>4</v>
      </c>
      <c r="B588" s="251" t="s">
        <v>1301</v>
      </c>
      <c r="C588" s="119" t="s">
        <v>1287</v>
      </c>
      <c r="D588" s="120">
        <v>1000000</v>
      </c>
      <c r="E588" s="206" t="s">
        <v>20</v>
      </c>
      <c r="F588" s="266">
        <f t="shared" si="43"/>
        <v>1000000</v>
      </c>
      <c r="G588" s="206"/>
      <c r="H588" s="542"/>
      <c r="I588" s="237"/>
    </row>
    <row r="589" spans="1:9" ht="15.6" x14ac:dyDescent="0.3">
      <c r="A589" s="117">
        <v>5</v>
      </c>
      <c r="B589" s="251" t="s">
        <v>1302</v>
      </c>
      <c r="C589" s="119" t="s">
        <v>1288</v>
      </c>
      <c r="D589" s="120">
        <v>2250000</v>
      </c>
      <c r="E589" s="206" t="s">
        <v>20</v>
      </c>
      <c r="F589" s="266">
        <f t="shared" si="43"/>
        <v>2250000</v>
      </c>
      <c r="G589" s="206"/>
      <c r="H589" s="542"/>
      <c r="I589" s="237"/>
    </row>
    <row r="590" spans="1:9" ht="15.6" x14ac:dyDescent="0.3">
      <c r="A590" s="117">
        <v>6</v>
      </c>
      <c r="B590" s="251" t="s">
        <v>1303</v>
      </c>
      <c r="C590" s="119" t="s">
        <v>1289</v>
      </c>
      <c r="D590" s="120">
        <v>799000</v>
      </c>
      <c r="E590" s="206" t="s">
        <v>20</v>
      </c>
      <c r="F590" s="266">
        <f t="shared" si="43"/>
        <v>799000</v>
      </c>
      <c r="G590" s="206"/>
      <c r="H590" s="542"/>
      <c r="I590" s="237"/>
    </row>
    <row r="591" spans="1:9" ht="31.2" x14ac:dyDescent="0.3">
      <c r="A591" s="117">
        <v>7</v>
      </c>
      <c r="B591" s="251" t="s">
        <v>1304</v>
      </c>
      <c r="C591" s="119" t="s">
        <v>1290</v>
      </c>
      <c r="D591" s="120">
        <v>491000</v>
      </c>
      <c r="E591" s="206" t="s">
        <v>20</v>
      </c>
      <c r="F591" s="266">
        <f t="shared" si="43"/>
        <v>491000</v>
      </c>
      <c r="G591" s="206"/>
      <c r="H591" s="542"/>
      <c r="I591" s="237"/>
    </row>
    <row r="592" spans="1:9" ht="15.6" x14ac:dyDescent="0.3">
      <c r="A592" s="117">
        <v>8</v>
      </c>
      <c r="B592" s="251" t="s">
        <v>1305</v>
      </c>
      <c r="C592" s="119" t="s">
        <v>1291</v>
      </c>
      <c r="D592" s="120">
        <v>750000</v>
      </c>
      <c r="E592" s="206" t="s">
        <v>20</v>
      </c>
      <c r="F592" s="266">
        <v>0</v>
      </c>
      <c r="G592" s="206"/>
      <c r="H592" s="542"/>
      <c r="I592" s="237"/>
    </row>
    <row r="593" spans="1:9" ht="15.6" x14ac:dyDescent="0.3">
      <c r="A593" s="117">
        <v>9</v>
      </c>
      <c r="B593" s="251" t="s">
        <v>1306</v>
      </c>
      <c r="C593" s="119" t="s">
        <v>1292</v>
      </c>
      <c r="D593" s="120">
        <v>500000</v>
      </c>
      <c r="E593" s="206" t="s">
        <v>20</v>
      </c>
      <c r="F593" s="266">
        <v>0</v>
      </c>
      <c r="G593" s="206"/>
      <c r="H593" s="542"/>
      <c r="I593" s="237"/>
    </row>
    <row r="594" spans="1:9" ht="15.6" x14ac:dyDescent="0.3">
      <c r="A594" s="117">
        <v>10</v>
      </c>
      <c r="B594" s="251" t="s">
        <v>1307</v>
      </c>
      <c r="C594" s="119" t="s">
        <v>1293</v>
      </c>
      <c r="D594" s="120">
        <v>270000</v>
      </c>
      <c r="E594" s="206" t="s">
        <v>20</v>
      </c>
      <c r="F594" s="266">
        <v>0</v>
      </c>
      <c r="G594" s="206"/>
      <c r="H594" s="542"/>
      <c r="I594" s="237"/>
    </row>
    <row r="595" spans="1:9" ht="15.6" x14ac:dyDescent="0.3">
      <c r="A595" s="117">
        <v>11</v>
      </c>
      <c r="B595" s="251" t="s">
        <v>1308</v>
      </c>
      <c r="C595" s="119" t="s">
        <v>1294</v>
      </c>
      <c r="D595" s="120">
        <v>185000</v>
      </c>
      <c r="E595" s="206" t="s">
        <v>20</v>
      </c>
      <c r="F595" s="266">
        <v>0</v>
      </c>
      <c r="G595" s="206"/>
      <c r="H595" s="542"/>
      <c r="I595" s="237"/>
    </row>
    <row r="596" spans="1:9" ht="31.2" x14ac:dyDescent="0.3">
      <c r="A596" s="117">
        <v>12</v>
      </c>
      <c r="B596" s="251" t="s">
        <v>1309</v>
      </c>
      <c r="C596" s="119" t="s">
        <v>1295</v>
      </c>
      <c r="D596" s="120">
        <v>255000</v>
      </c>
      <c r="E596" s="206" t="s">
        <v>20</v>
      </c>
      <c r="F596" s="266">
        <v>0</v>
      </c>
      <c r="G596" s="206"/>
      <c r="H596" s="542"/>
      <c r="I596" s="237"/>
    </row>
    <row r="597" spans="1:9" ht="15.6" x14ac:dyDescent="0.3">
      <c r="A597" s="117">
        <v>13</v>
      </c>
      <c r="B597" s="251" t="s">
        <v>1310</v>
      </c>
      <c r="C597" s="119" t="s">
        <v>1296</v>
      </c>
      <c r="D597" s="120">
        <v>1500000</v>
      </c>
      <c r="E597" s="206" t="s">
        <v>20</v>
      </c>
      <c r="F597" s="266">
        <v>0</v>
      </c>
      <c r="G597" s="206"/>
      <c r="H597" s="542"/>
      <c r="I597" s="237"/>
    </row>
    <row r="598" spans="1:9" ht="31.2" x14ac:dyDescent="0.3">
      <c r="A598" s="117">
        <v>14</v>
      </c>
      <c r="B598" s="251" t="s">
        <v>1311</v>
      </c>
      <c r="C598" s="119" t="s">
        <v>1297</v>
      </c>
      <c r="D598" s="115" t="s">
        <v>20</v>
      </c>
      <c r="E598" s="206" t="s">
        <v>20</v>
      </c>
      <c r="F598" s="266" t="str">
        <f>D598</f>
        <v>-</v>
      </c>
      <c r="G598" s="206"/>
      <c r="H598" s="542"/>
      <c r="I598" s="237"/>
    </row>
    <row r="599" spans="1:9" ht="15.6" x14ac:dyDescent="0.3">
      <c r="A599" s="607" t="s">
        <v>1283</v>
      </c>
      <c r="B599" s="607"/>
      <c r="C599" s="607"/>
      <c r="D599" s="102">
        <v>100000000</v>
      </c>
      <c r="E599" s="464">
        <v>62205681.82</v>
      </c>
      <c r="F599" s="148">
        <f>SUM(F585:F598)</f>
        <v>76540000</v>
      </c>
      <c r="G599" s="148">
        <f>SUM(G585:G598)</f>
        <v>0</v>
      </c>
      <c r="H599" s="148">
        <f>SUM(H585:H598)</f>
        <v>0</v>
      </c>
      <c r="I599" s="237"/>
    </row>
    <row r="600" spans="1:9" ht="15.6" x14ac:dyDescent="0.3">
      <c r="A600" s="212">
        <v>2</v>
      </c>
      <c r="B600" s="112" t="s">
        <v>2132</v>
      </c>
      <c r="C600" s="153"/>
      <c r="D600" s="83"/>
      <c r="E600" s="184"/>
      <c r="F600" s="379"/>
      <c r="G600" s="255"/>
      <c r="H600" s="542"/>
      <c r="I600" s="237"/>
    </row>
    <row r="601" spans="1:9" ht="46.8" x14ac:dyDescent="0.3">
      <c r="A601" s="94">
        <v>1</v>
      </c>
      <c r="B601" s="95" t="s">
        <v>2162</v>
      </c>
      <c r="C601" s="96" t="s">
        <v>2133</v>
      </c>
      <c r="D601" s="11">
        <v>2533000</v>
      </c>
      <c r="E601" s="206" t="s">
        <v>20</v>
      </c>
      <c r="F601" s="266">
        <v>0</v>
      </c>
      <c r="G601" s="206"/>
      <c r="H601" s="542"/>
      <c r="I601" s="237"/>
    </row>
    <row r="602" spans="1:9" ht="46.8" x14ac:dyDescent="0.3">
      <c r="A602" s="94">
        <v>2</v>
      </c>
      <c r="B602" s="95" t="s">
        <v>2163</v>
      </c>
      <c r="C602" s="96" t="s">
        <v>2134</v>
      </c>
      <c r="D602" s="11">
        <v>2500000</v>
      </c>
      <c r="E602" s="206" t="s">
        <v>20</v>
      </c>
      <c r="F602" s="266">
        <v>0</v>
      </c>
      <c r="G602" s="206"/>
      <c r="H602" s="542"/>
      <c r="I602" s="237"/>
    </row>
    <row r="603" spans="1:9" ht="78" x14ac:dyDescent="0.3">
      <c r="A603" s="94">
        <v>3</v>
      </c>
      <c r="B603" s="95" t="s">
        <v>2164</v>
      </c>
      <c r="C603" s="96" t="s">
        <v>2135</v>
      </c>
      <c r="D603" s="11">
        <v>5200000</v>
      </c>
      <c r="E603" s="206" t="s">
        <v>20</v>
      </c>
      <c r="F603" s="266">
        <v>0</v>
      </c>
      <c r="G603" s="206"/>
      <c r="H603" s="542"/>
      <c r="I603" s="237"/>
    </row>
    <row r="604" spans="1:9" ht="31.2" x14ac:dyDescent="0.3">
      <c r="A604" s="94">
        <v>4</v>
      </c>
      <c r="B604" s="95" t="s">
        <v>2165</v>
      </c>
      <c r="C604" s="96" t="s">
        <v>2136</v>
      </c>
      <c r="D604" s="11">
        <v>8000000</v>
      </c>
      <c r="E604" s="206" t="s">
        <v>20</v>
      </c>
      <c r="F604" s="266">
        <v>0</v>
      </c>
      <c r="G604" s="206"/>
      <c r="H604" s="542"/>
      <c r="I604" s="237"/>
    </row>
    <row r="605" spans="1:9" ht="31.2" x14ac:dyDescent="0.3">
      <c r="A605" s="94">
        <v>5</v>
      </c>
      <c r="B605" s="95" t="s">
        <v>2166</v>
      </c>
      <c r="C605" s="96" t="s">
        <v>2137</v>
      </c>
      <c r="D605" s="11">
        <v>20000000</v>
      </c>
      <c r="E605" s="206" t="s">
        <v>20</v>
      </c>
      <c r="F605" s="266">
        <v>0</v>
      </c>
      <c r="G605" s="206"/>
      <c r="H605" s="542"/>
      <c r="I605" s="237"/>
    </row>
    <row r="606" spans="1:9" ht="31.2" x14ac:dyDescent="0.3">
      <c r="A606" s="94">
        <v>6</v>
      </c>
      <c r="B606" s="95" t="s">
        <v>2167</v>
      </c>
      <c r="C606" s="96" t="s">
        <v>2138</v>
      </c>
      <c r="D606" s="11">
        <v>8000000</v>
      </c>
      <c r="E606" s="206" t="s">
        <v>20</v>
      </c>
      <c r="F606" s="266">
        <v>2000000</v>
      </c>
      <c r="G606" s="206"/>
      <c r="H606" s="542"/>
      <c r="I606" s="237"/>
    </row>
    <row r="607" spans="1:9" ht="46.8" x14ac:dyDescent="0.3">
      <c r="A607" s="94">
        <v>7</v>
      </c>
      <c r="B607" s="95" t="s">
        <v>2168</v>
      </c>
      <c r="C607" s="96" t="s">
        <v>2139</v>
      </c>
      <c r="D607" s="11">
        <v>4106250</v>
      </c>
      <c r="E607" s="206" t="s">
        <v>20</v>
      </c>
      <c r="F607" s="266">
        <f>D607</f>
        <v>4106250</v>
      </c>
      <c r="G607" s="206"/>
      <c r="H607" s="542"/>
      <c r="I607" s="237"/>
    </row>
    <row r="608" spans="1:9" ht="31.2" x14ac:dyDescent="0.3">
      <c r="A608" s="94">
        <v>8</v>
      </c>
      <c r="B608" s="95" t="s">
        <v>2169</v>
      </c>
      <c r="C608" s="96" t="s">
        <v>2140</v>
      </c>
      <c r="D608" s="11">
        <v>1500000</v>
      </c>
      <c r="E608" s="206" t="s">
        <v>20</v>
      </c>
      <c r="F608" s="266">
        <v>1000000</v>
      </c>
      <c r="G608" s="206"/>
      <c r="H608" s="542"/>
      <c r="I608" s="237"/>
    </row>
    <row r="609" spans="1:9" ht="31.2" x14ac:dyDescent="0.3">
      <c r="A609" s="94">
        <v>9</v>
      </c>
      <c r="B609" s="95" t="s">
        <v>2170</v>
      </c>
      <c r="C609" s="96" t="s">
        <v>2141</v>
      </c>
      <c r="D609" s="11">
        <v>1800000</v>
      </c>
      <c r="E609" s="206" t="s">
        <v>20</v>
      </c>
      <c r="F609" s="266">
        <v>1000000</v>
      </c>
      <c r="G609" s="206"/>
      <c r="H609" s="542"/>
      <c r="I609" s="237"/>
    </row>
    <row r="610" spans="1:9" ht="31.2" x14ac:dyDescent="0.3">
      <c r="A610" s="94">
        <v>10</v>
      </c>
      <c r="B610" s="95" t="s">
        <v>2171</v>
      </c>
      <c r="C610" s="96" t="s">
        <v>2142</v>
      </c>
      <c r="D610" s="11">
        <v>3000000</v>
      </c>
      <c r="E610" s="206" t="s">
        <v>20</v>
      </c>
      <c r="F610" s="266">
        <v>0</v>
      </c>
      <c r="G610" s="206"/>
      <c r="H610" s="542"/>
      <c r="I610" s="237"/>
    </row>
    <row r="611" spans="1:9" ht="31.2" x14ac:dyDescent="0.3">
      <c r="A611" s="94">
        <v>11</v>
      </c>
      <c r="B611" s="95" t="s">
        <v>2172</v>
      </c>
      <c r="C611" s="96" t="s">
        <v>2143</v>
      </c>
      <c r="D611" s="11">
        <v>85839500</v>
      </c>
      <c r="E611" s="206">
        <v>20514870</v>
      </c>
      <c r="F611" s="266">
        <f>D611-21000000</f>
        <v>64839500</v>
      </c>
      <c r="G611" s="206"/>
      <c r="H611" s="542"/>
      <c r="I611" s="237"/>
    </row>
    <row r="612" spans="1:9" ht="15.6" x14ac:dyDescent="0.3">
      <c r="A612" s="94">
        <v>12</v>
      </c>
      <c r="B612" s="95" t="s">
        <v>2173</v>
      </c>
      <c r="C612" s="96" t="s">
        <v>2144</v>
      </c>
      <c r="D612" s="11">
        <v>22100000</v>
      </c>
      <c r="E612" s="206" t="s">
        <v>20</v>
      </c>
      <c r="F612" s="266">
        <v>2000000</v>
      </c>
      <c r="G612" s="206"/>
      <c r="H612" s="542"/>
      <c r="I612" s="237"/>
    </row>
    <row r="613" spans="1:9" ht="15.6" x14ac:dyDescent="0.3">
      <c r="A613" s="94">
        <v>13</v>
      </c>
      <c r="B613" s="95" t="s">
        <v>2174</v>
      </c>
      <c r="C613" s="96" t="s">
        <v>2145</v>
      </c>
      <c r="D613" s="11">
        <v>10000000</v>
      </c>
      <c r="E613" s="206" t="s">
        <v>20</v>
      </c>
      <c r="F613" s="266">
        <v>0</v>
      </c>
      <c r="G613" s="206"/>
      <c r="H613" s="542"/>
      <c r="I613" s="237"/>
    </row>
    <row r="614" spans="1:9" ht="31.2" x14ac:dyDescent="0.3">
      <c r="A614" s="94">
        <v>14</v>
      </c>
      <c r="B614" s="95" t="s">
        <v>2175</v>
      </c>
      <c r="C614" s="96" t="s">
        <v>2146</v>
      </c>
      <c r="D614" s="11">
        <v>4000000</v>
      </c>
      <c r="E614" s="206" t="s">
        <v>20</v>
      </c>
      <c r="F614" s="266">
        <f>D614</f>
        <v>4000000</v>
      </c>
      <c r="G614" s="206"/>
      <c r="H614" s="542"/>
      <c r="I614" s="237"/>
    </row>
    <row r="615" spans="1:9" ht="31.2" x14ac:dyDescent="0.3">
      <c r="A615" s="94">
        <v>15</v>
      </c>
      <c r="B615" s="95" t="s">
        <v>2176</v>
      </c>
      <c r="C615" s="96" t="s">
        <v>2147</v>
      </c>
      <c r="D615" s="11">
        <v>1350000</v>
      </c>
      <c r="E615" s="206" t="s">
        <v>20</v>
      </c>
      <c r="F615" s="266">
        <f>D615</f>
        <v>1350000</v>
      </c>
      <c r="G615" s="206"/>
      <c r="H615" s="542"/>
      <c r="I615" s="237"/>
    </row>
    <row r="616" spans="1:9" ht="31.2" x14ac:dyDescent="0.3">
      <c r="A616" s="94">
        <v>16</v>
      </c>
      <c r="B616" s="95" t="s">
        <v>2177</v>
      </c>
      <c r="C616" s="96" t="s">
        <v>2148</v>
      </c>
      <c r="D616" s="11">
        <v>10000000</v>
      </c>
      <c r="E616" s="206" t="s">
        <v>20</v>
      </c>
      <c r="F616" s="266">
        <v>4000000</v>
      </c>
      <c r="G616" s="206"/>
      <c r="H616" s="542"/>
      <c r="I616" s="237"/>
    </row>
    <row r="617" spans="1:9" ht="78" x14ac:dyDescent="0.3">
      <c r="A617" s="94">
        <v>17</v>
      </c>
      <c r="B617" s="95" t="s">
        <v>2178</v>
      </c>
      <c r="C617" s="96" t="s">
        <v>2149</v>
      </c>
      <c r="D617" s="11">
        <v>10000000</v>
      </c>
      <c r="E617" s="206" t="s">
        <v>20</v>
      </c>
      <c r="F617" s="266">
        <v>4000000</v>
      </c>
      <c r="G617" s="206"/>
      <c r="H617" s="542"/>
      <c r="I617" s="237"/>
    </row>
    <row r="618" spans="1:9" ht="62.4" x14ac:dyDescent="0.3">
      <c r="A618" s="94">
        <v>18</v>
      </c>
      <c r="B618" s="95" t="s">
        <v>2179</v>
      </c>
      <c r="C618" s="96" t="s">
        <v>2150</v>
      </c>
      <c r="D618" s="11">
        <v>6625000</v>
      </c>
      <c r="E618" s="206" t="s">
        <v>20</v>
      </c>
      <c r="F618" s="266">
        <v>3625000</v>
      </c>
      <c r="G618" s="206"/>
      <c r="H618" s="542"/>
      <c r="I618" s="237"/>
    </row>
    <row r="619" spans="1:9" ht="31.2" x14ac:dyDescent="0.3">
      <c r="A619" s="94">
        <v>19</v>
      </c>
      <c r="B619" s="95" t="s">
        <v>2180</v>
      </c>
      <c r="C619" s="96" t="s">
        <v>2151</v>
      </c>
      <c r="D619" s="11">
        <v>27000000</v>
      </c>
      <c r="E619" s="206" t="s">
        <v>20</v>
      </c>
      <c r="F619" s="266">
        <v>0</v>
      </c>
      <c r="G619" s="206"/>
      <c r="H619" s="542"/>
      <c r="I619" s="237"/>
    </row>
    <row r="620" spans="1:9" ht="31.2" x14ac:dyDescent="0.3">
      <c r="A620" s="94">
        <v>20</v>
      </c>
      <c r="B620" s="95" t="s">
        <v>2181</v>
      </c>
      <c r="C620" s="96" t="s">
        <v>2152</v>
      </c>
      <c r="D620" s="11">
        <v>7800000</v>
      </c>
      <c r="E620" s="206" t="s">
        <v>20</v>
      </c>
      <c r="F620" s="266">
        <v>4000000</v>
      </c>
      <c r="G620" s="206"/>
      <c r="H620" s="542"/>
      <c r="I620" s="237"/>
    </row>
    <row r="621" spans="1:9" ht="31.2" x14ac:dyDescent="0.3">
      <c r="A621" s="94">
        <v>21</v>
      </c>
      <c r="B621" s="95" t="s">
        <v>2182</v>
      </c>
      <c r="C621" s="96" t="s">
        <v>2153</v>
      </c>
      <c r="D621" s="11">
        <v>40000000</v>
      </c>
      <c r="E621" s="206" t="s">
        <v>20</v>
      </c>
      <c r="F621" s="266">
        <v>0</v>
      </c>
      <c r="G621" s="206"/>
      <c r="H621" s="542"/>
      <c r="I621" s="237"/>
    </row>
    <row r="622" spans="1:9" ht="46.8" x14ac:dyDescent="0.3">
      <c r="A622" s="94">
        <v>22</v>
      </c>
      <c r="B622" s="95" t="s">
        <v>2183</v>
      </c>
      <c r="C622" s="96" t="s">
        <v>2154</v>
      </c>
      <c r="D622" s="11">
        <v>10000000</v>
      </c>
      <c r="E622" s="206" t="s">
        <v>20</v>
      </c>
      <c r="F622" s="266">
        <v>6000000</v>
      </c>
      <c r="G622" s="206"/>
      <c r="H622" s="542"/>
      <c r="I622" s="237"/>
    </row>
    <row r="623" spans="1:9" ht="62.4" x14ac:dyDescent="0.3">
      <c r="A623" s="94">
        <v>23</v>
      </c>
      <c r="B623" s="95" t="s">
        <v>2184</v>
      </c>
      <c r="C623" s="96" t="s">
        <v>2155</v>
      </c>
      <c r="D623" s="11">
        <v>6200000</v>
      </c>
      <c r="E623" s="206" t="s">
        <v>20</v>
      </c>
      <c r="F623" s="266">
        <v>2200000</v>
      </c>
      <c r="G623" s="206"/>
      <c r="H623" s="542"/>
      <c r="I623" s="237"/>
    </row>
    <row r="624" spans="1:9" ht="31.2" x14ac:dyDescent="0.3">
      <c r="A624" s="94">
        <v>24</v>
      </c>
      <c r="B624" s="95" t="s">
        <v>2185</v>
      </c>
      <c r="C624" s="96" t="s">
        <v>2156</v>
      </c>
      <c r="D624" s="11">
        <v>11200000</v>
      </c>
      <c r="E624" s="206" t="s">
        <v>20</v>
      </c>
      <c r="F624" s="266">
        <v>5000000</v>
      </c>
      <c r="G624" s="206"/>
      <c r="H624" s="542"/>
      <c r="I624" s="237"/>
    </row>
    <row r="625" spans="1:9" ht="15.6" x14ac:dyDescent="0.3">
      <c r="A625" s="94">
        <v>25</v>
      </c>
      <c r="B625" s="95" t="s">
        <v>2186</v>
      </c>
      <c r="C625" s="96" t="s">
        <v>2157</v>
      </c>
      <c r="D625" s="11">
        <v>5000000</v>
      </c>
      <c r="E625" s="206" t="s">
        <v>20</v>
      </c>
      <c r="F625" s="266">
        <v>2000000</v>
      </c>
      <c r="G625" s="206"/>
      <c r="H625" s="542"/>
      <c r="I625" s="237"/>
    </row>
    <row r="626" spans="1:9" ht="15.6" x14ac:dyDescent="0.3">
      <c r="A626" s="94">
        <v>26</v>
      </c>
      <c r="B626" s="95" t="s">
        <v>2187</v>
      </c>
      <c r="C626" s="96" t="s">
        <v>2158</v>
      </c>
      <c r="D626" s="11">
        <v>4000000</v>
      </c>
      <c r="E626" s="206" t="s">
        <v>20</v>
      </c>
      <c r="F626" s="266">
        <v>1000000</v>
      </c>
      <c r="G626" s="206"/>
      <c r="H626" s="542"/>
      <c r="I626" s="237"/>
    </row>
    <row r="627" spans="1:9" ht="15.6" x14ac:dyDescent="0.3">
      <c r="A627" s="94">
        <v>27</v>
      </c>
      <c r="B627" s="95" t="s">
        <v>2188</v>
      </c>
      <c r="C627" s="96" t="s">
        <v>2159</v>
      </c>
      <c r="D627" s="11">
        <v>15000000</v>
      </c>
      <c r="E627" s="206" t="s">
        <v>20</v>
      </c>
      <c r="F627" s="266">
        <v>5000000</v>
      </c>
      <c r="G627" s="206"/>
      <c r="H627" s="542"/>
      <c r="I627" s="237"/>
    </row>
    <row r="628" spans="1:9" ht="46.8" x14ac:dyDescent="0.3">
      <c r="A628" s="94">
        <v>28</v>
      </c>
      <c r="B628" s="95" t="s">
        <v>2189</v>
      </c>
      <c r="C628" s="96" t="s">
        <v>2160</v>
      </c>
      <c r="D628" s="115">
        <v>0</v>
      </c>
      <c r="E628" s="206" t="s">
        <v>20</v>
      </c>
      <c r="F628" s="266">
        <f>D628</f>
        <v>0</v>
      </c>
      <c r="G628" s="206"/>
      <c r="H628" s="542"/>
      <c r="I628" s="237"/>
    </row>
    <row r="629" spans="1:9" ht="31.2" x14ac:dyDescent="0.3">
      <c r="A629" s="94">
        <v>29</v>
      </c>
      <c r="B629" s="95" t="s">
        <v>2190</v>
      </c>
      <c r="C629" s="96" t="s">
        <v>2161</v>
      </c>
      <c r="D629" s="11">
        <v>17246250</v>
      </c>
      <c r="E629" s="206" t="s">
        <v>20</v>
      </c>
      <c r="F629" s="266">
        <f>D629-367000</f>
        <v>16879250</v>
      </c>
      <c r="G629" s="206"/>
      <c r="H629" s="542"/>
      <c r="I629" s="237"/>
    </row>
    <row r="630" spans="1:9" ht="15.6" x14ac:dyDescent="0.3">
      <c r="A630" s="608" t="s">
        <v>2191</v>
      </c>
      <c r="B630" s="608"/>
      <c r="C630" s="608"/>
      <c r="D630" s="113">
        <v>350000000</v>
      </c>
      <c r="E630" s="472">
        <v>20514870</v>
      </c>
      <c r="F630" s="148">
        <f>SUM(F601:F629)</f>
        <v>134000000</v>
      </c>
      <c r="G630" s="148"/>
      <c r="H630" s="542"/>
      <c r="I630" s="237"/>
    </row>
    <row r="631" spans="1:9" ht="15.6" x14ac:dyDescent="0.3">
      <c r="A631" s="212">
        <v>3</v>
      </c>
      <c r="B631" s="112" t="s">
        <v>2427</v>
      </c>
      <c r="C631" s="153"/>
      <c r="D631" s="83"/>
      <c r="E631" s="184"/>
      <c r="F631" s="382"/>
      <c r="G631" s="93"/>
      <c r="H631" s="542"/>
      <c r="I631" s="237"/>
    </row>
    <row r="632" spans="1:9" ht="31.2" x14ac:dyDescent="0.3">
      <c r="A632" s="117">
        <v>1</v>
      </c>
      <c r="B632" s="251" t="s">
        <v>2428</v>
      </c>
      <c r="C632" s="119" t="s">
        <v>2429</v>
      </c>
      <c r="D632" s="120">
        <v>45000000</v>
      </c>
      <c r="E632" s="392">
        <v>11670750</v>
      </c>
      <c r="F632" s="383">
        <f>45000000-16000000</f>
        <v>29000000</v>
      </c>
      <c r="G632" s="101"/>
      <c r="H632" s="542"/>
      <c r="I632" s="237"/>
    </row>
    <row r="633" spans="1:9" ht="46.8" x14ac:dyDescent="0.3">
      <c r="A633" s="117">
        <v>2</v>
      </c>
      <c r="B633" s="251" t="s">
        <v>2430</v>
      </c>
      <c r="C633" s="119" t="s">
        <v>2431</v>
      </c>
      <c r="D633" s="88" t="s">
        <v>20</v>
      </c>
      <c r="E633" s="206" t="s">
        <v>20</v>
      </c>
      <c r="F633" s="383" t="str">
        <f>D633</f>
        <v>-</v>
      </c>
      <c r="G633" s="101"/>
      <c r="H633" s="542"/>
      <c r="I633" s="237"/>
    </row>
    <row r="634" spans="1:9" ht="46.8" x14ac:dyDescent="0.3">
      <c r="A634" s="117">
        <v>3</v>
      </c>
      <c r="B634" s="251" t="s">
        <v>2432</v>
      </c>
      <c r="C634" s="119" t="s">
        <v>2433</v>
      </c>
      <c r="D634" s="120">
        <v>4603125</v>
      </c>
      <c r="E634" s="206" t="s">
        <v>20</v>
      </c>
      <c r="F634" s="383">
        <f>D634</f>
        <v>4603125</v>
      </c>
      <c r="G634" s="101"/>
      <c r="H634" s="542"/>
      <c r="I634" s="237"/>
    </row>
    <row r="635" spans="1:9" ht="15.6" x14ac:dyDescent="0.3">
      <c r="A635" s="117">
        <v>4</v>
      </c>
      <c r="B635" s="251" t="s">
        <v>2434</v>
      </c>
      <c r="C635" s="119" t="s">
        <v>2435</v>
      </c>
      <c r="D635" s="88" t="s">
        <v>20</v>
      </c>
      <c r="E635" s="206" t="s">
        <v>20</v>
      </c>
      <c r="F635" s="383" t="str">
        <f>D635</f>
        <v>-</v>
      </c>
      <c r="G635" s="101"/>
      <c r="H635" s="542"/>
      <c r="I635" s="237"/>
    </row>
    <row r="636" spans="1:9" ht="31.2" x14ac:dyDescent="0.3">
      <c r="A636" s="117">
        <v>5</v>
      </c>
      <c r="B636" s="251" t="s">
        <v>2436</v>
      </c>
      <c r="C636" s="119" t="s">
        <v>2437</v>
      </c>
      <c r="D636" s="120">
        <v>5000000</v>
      </c>
      <c r="E636" s="206" t="s">
        <v>20</v>
      </c>
      <c r="F636" s="383">
        <v>0</v>
      </c>
      <c r="G636" s="101"/>
      <c r="H636" s="542"/>
      <c r="I636" s="237"/>
    </row>
    <row r="637" spans="1:9" ht="15.6" x14ac:dyDescent="0.3">
      <c r="A637" s="117">
        <v>6</v>
      </c>
      <c r="B637" s="251" t="s">
        <v>2438</v>
      </c>
      <c r="C637" s="119" t="s">
        <v>2439</v>
      </c>
      <c r="D637" s="88" t="s">
        <v>20</v>
      </c>
      <c r="E637" s="206" t="s">
        <v>20</v>
      </c>
      <c r="F637" s="383" t="str">
        <f>D637</f>
        <v>-</v>
      </c>
      <c r="G637" s="101"/>
      <c r="H637" s="542"/>
      <c r="I637" s="237"/>
    </row>
    <row r="638" spans="1:9" ht="15.6" x14ac:dyDescent="0.3">
      <c r="A638" s="117">
        <v>7</v>
      </c>
      <c r="B638" s="251" t="s">
        <v>2440</v>
      </c>
      <c r="C638" s="119" t="s">
        <v>2441</v>
      </c>
      <c r="D638" s="88" t="s">
        <v>20</v>
      </c>
      <c r="E638" s="206" t="s">
        <v>20</v>
      </c>
      <c r="F638" s="383" t="str">
        <f>D638</f>
        <v>-</v>
      </c>
      <c r="G638" s="101"/>
      <c r="H638" s="542"/>
      <c r="I638" s="237"/>
    </row>
    <row r="639" spans="1:9" ht="15.6" x14ac:dyDescent="0.3">
      <c r="A639" s="117">
        <v>8</v>
      </c>
      <c r="B639" s="251" t="s">
        <v>2442</v>
      </c>
      <c r="C639" s="119" t="s">
        <v>2443</v>
      </c>
      <c r="D639" s="120">
        <v>7000000</v>
      </c>
      <c r="E639" s="206" t="s">
        <v>20</v>
      </c>
      <c r="F639" s="383">
        <f>2000000-800000</f>
        <v>1200000</v>
      </c>
      <c r="G639" s="101"/>
      <c r="H639" s="542"/>
      <c r="I639" s="237"/>
    </row>
    <row r="640" spans="1:9" ht="15.6" x14ac:dyDescent="0.3">
      <c r="A640" s="117">
        <v>9</v>
      </c>
      <c r="B640" s="251" t="s">
        <v>2444</v>
      </c>
      <c r="C640" s="119" t="s">
        <v>2445</v>
      </c>
      <c r="D640" s="120">
        <v>7000000</v>
      </c>
      <c r="E640" s="206" t="s">
        <v>20</v>
      </c>
      <c r="F640" s="383">
        <v>2000000</v>
      </c>
      <c r="G640" s="101"/>
      <c r="H640" s="542"/>
      <c r="I640" s="237"/>
    </row>
    <row r="641" spans="1:9" ht="31.2" x14ac:dyDescent="0.3">
      <c r="A641" s="117">
        <v>10</v>
      </c>
      <c r="B641" s="251" t="s">
        <v>2446</v>
      </c>
      <c r="C641" s="119" t="s">
        <v>2447</v>
      </c>
      <c r="D641" s="120">
        <v>9000000</v>
      </c>
      <c r="E641" s="206" t="s">
        <v>20</v>
      </c>
      <c r="F641" s="383">
        <v>3000000</v>
      </c>
      <c r="G641" s="101"/>
      <c r="H641" s="542"/>
      <c r="I641" s="237"/>
    </row>
    <row r="642" spans="1:9" ht="15.6" x14ac:dyDescent="0.3">
      <c r="A642" s="117">
        <v>11</v>
      </c>
      <c r="B642" s="251" t="s">
        <v>2448</v>
      </c>
      <c r="C642" s="119" t="s">
        <v>2449</v>
      </c>
      <c r="D642" s="120">
        <v>6000000</v>
      </c>
      <c r="E642" s="206" t="s">
        <v>20</v>
      </c>
      <c r="F642" s="383">
        <v>2000000</v>
      </c>
      <c r="G642" s="101"/>
      <c r="H642" s="542"/>
      <c r="I642" s="237"/>
    </row>
    <row r="643" spans="1:9" ht="15.6" x14ac:dyDescent="0.3">
      <c r="A643" s="117">
        <v>12</v>
      </c>
      <c r="B643" s="251" t="s">
        <v>2450</v>
      </c>
      <c r="C643" s="119" t="s">
        <v>2451</v>
      </c>
      <c r="D643" s="120">
        <v>1000000</v>
      </c>
      <c r="E643" s="206" t="s">
        <v>20</v>
      </c>
      <c r="F643" s="383">
        <f>D643</f>
        <v>1000000</v>
      </c>
      <c r="G643" s="101"/>
      <c r="H643" s="542"/>
      <c r="I643" s="237"/>
    </row>
    <row r="644" spans="1:9" ht="31.2" x14ac:dyDescent="0.3">
      <c r="A644" s="117">
        <v>13</v>
      </c>
      <c r="B644" s="251" t="s">
        <v>2452</v>
      </c>
      <c r="C644" s="119" t="s">
        <v>2453</v>
      </c>
      <c r="D644" s="120">
        <v>4500000</v>
      </c>
      <c r="E644" s="206" t="s">
        <v>20</v>
      </c>
      <c r="F644" s="383">
        <v>1000000</v>
      </c>
      <c r="G644" s="101"/>
      <c r="H644" s="542"/>
      <c r="I644" s="237"/>
    </row>
    <row r="645" spans="1:9" ht="31.2" x14ac:dyDescent="0.3">
      <c r="A645" s="117">
        <v>14</v>
      </c>
      <c r="B645" s="251" t="s">
        <v>2454</v>
      </c>
      <c r="C645" s="119" t="s">
        <v>2455</v>
      </c>
      <c r="D645" s="120">
        <v>1200000</v>
      </c>
      <c r="E645" s="206" t="s">
        <v>20</v>
      </c>
      <c r="F645" s="383">
        <v>500000</v>
      </c>
      <c r="G645" s="101"/>
      <c r="H645" s="542"/>
      <c r="I645" s="237"/>
    </row>
    <row r="646" spans="1:9" ht="31.2" x14ac:dyDescent="0.3">
      <c r="A646" s="117">
        <v>15</v>
      </c>
      <c r="B646" s="251" t="s">
        <v>2456</v>
      </c>
      <c r="C646" s="119" t="s">
        <v>2457</v>
      </c>
      <c r="D646" s="120">
        <v>1000000</v>
      </c>
      <c r="E646" s="206" t="s">
        <v>20</v>
      </c>
      <c r="F646" s="383">
        <v>0</v>
      </c>
      <c r="G646" s="101"/>
      <c r="H646" s="542"/>
      <c r="I646" s="237"/>
    </row>
    <row r="647" spans="1:9" ht="31.2" x14ac:dyDescent="0.3">
      <c r="A647" s="117">
        <v>16</v>
      </c>
      <c r="B647" s="251" t="s">
        <v>2458</v>
      </c>
      <c r="C647" s="119" t="s">
        <v>2459</v>
      </c>
      <c r="D647" s="120">
        <v>3000000</v>
      </c>
      <c r="E647" s="206" t="s">
        <v>20</v>
      </c>
      <c r="F647" s="383">
        <v>0</v>
      </c>
      <c r="G647" s="101"/>
      <c r="H647" s="542"/>
      <c r="I647" s="237"/>
    </row>
    <row r="648" spans="1:9" ht="31.2" x14ac:dyDescent="0.3">
      <c r="A648" s="117">
        <v>17</v>
      </c>
      <c r="B648" s="251" t="s">
        <v>2460</v>
      </c>
      <c r="C648" s="119" t="s">
        <v>2461</v>
      </c>
      <c r="D648" s="120">
        <v>5696875</v>
      </c>
      <c r="E648" s="206" t="s">
        <v>20</v>
      </c>
      <c r="F648" s="383">
        <f>D648</f>
        <v>5696875</v>
      </c>
      <c r="G648" s="101"/>
      <c r="H648" s="542"/>
      <c r="I648" s="237"/>
    </row>
    <row r="649" spans="1:9" ht="15.6" x14ac:dyDescent="0.3">
      <c r="A649" s="607" t="s">
        <v>2462</v>
      </c>
      <c r="B649" s="607"/>
      <c r="C649" s="607"/>
      <c r="D649" s="167">
        <f>SUM(D632:D648)</f>
        <v>100000000</v>
      </c>
      <c r="E649" s="148">
        <f>SUM(E632:E648)</f>
        <v>11670750</v>
      </c>
      <c r="F649" s="168">
        <f>SUM(F632:F648)</f>
        <v>50000000</v>
      </c>
      <c r="G649" s="168"/>
      <c r="H649" s="542"/>
      <c r="I649" s="237"/>
    </row>
    <row r="650" spans="1:9" ht="15.6" x14ac:dyDescent="0.3">
      <c r="A650" s="212">
        <v>4</v>
      </c>
      <c r="B650" s="112" t="s">
        <v>2463</v>
      </c>
      <c r="C650" s="153"/>
      <c r="D650" s="83"/>
      <c r="E650" s="184"/>
      <c r="F650" s="382"/>
      <c r="G650" s="93"/>
      <c r="H650" s="542"/>
      <c r="I650" s="237"/>
    </row>
    <row r="651" spans="1:9" ht="15.6" x14ac:dyDescent="0.3">
      <c r="A651" s="117">
        <v>1</v>
      </c>
      <c r="B651" s="251" t="s">
        <v>2464</v>
      </c>
      <c r="C651" s="119" t="s">
        <v>2465</v>
      </c>
      <c r="D651" s="120">
        <v>15000000</v>
      </c>
      <c r="E651" s="206" t="s">
        <v>20</v>
      </c>
      <c r="F651" s="383">
        <f>D651</f>
        <v>15000000</v>
      </c>
      <c r="G651" s="101"/>
      <c r="H651" s="542"/>
      <c r="I651" s="237"/>
    </row>
    <row r="652" spans="1:9" ht="15.6" x14ac:dyDescent="0.3">
      <c r="A652" s="607" t="s">
        <v>2466</v>
      </c>
      <c r="B652" s="607"/>
      <c r="C652" s="607"/>
      <c r="D652" s="169">
        <v>15000000</v>
      </c>
      <c r="E652" s="148">
        <v>0</v>
      </c>
      <c r="F652" s="148">
        <f>F651</f>
        <v>15000000</v>
      </c>
      <c r="G652" s="148"/>
      <c r="H652" s="542"/>
      <c r="I652" s="237"/>
    </row>
    <row r="653" spans="1:9" ht="15.6" x14ac:dyDescent="0.3">
      <c r="A653" s="212">
        <v>5</v>
      </c>
      <c r="B653" s="114" t="s">
        <v>2262</v>
      </c>
      <c r="C653" s="153"/>
      <c r="D653" s="83"/>
      <c r="E653" s="184"/>
      <c r="F653" s="379"/>
      <c r="G653" s="255"/>
      <c r="H653" s="542"/>
      <c r="I653" s="237"/>
    </row>
    <row r="654" spans="1:9" ht="15.6" x14ac:dyDescent="0.3">
      <c r="A654" s="117">
        <v>1</v>
      </c>
      <c r="B654" s="251" t="s">
        <v>2271</v>
      </c>
      <c r="C654" s="119" t="s">
        <v>530</v>
      </c>
      <c r="D654" s="120">
        <v>3000000</v>
      </c>
      <c r="E654" s="206" t="s">
        <v>20</v>
      </c>
      <c r="F654" s="266">
        <v>0</v>
      </c>
      <c r="G654" s="206"/>
      <c r="H654" s="542"/>
      <c r="I654" s="237"/>
    </row>
    <row r="655" spans="1:9" ht="15.6" x14ac:dyDescent="0.3">
      <c r="A655" s="117">
        <v>2</v>
      </c>
      <c r="B655" s="251" t="s">
        <v>2272</v>
      </c>
      <c r="C655" s="119" t="s">
        <v>2265</v>
      </c>
      <c r="D655" s="120">
        <v>3000000</v>
      </c>
      <c r="E655" s="392">
        <v>1454857.14</v>
      </c>
      <c r="F655" s="266">
        <f>D655</f>
        <v>3000000</v>
      </c>
      <c r="G655" s="206"/>
      <c r="H655" s="542"/>
      <c r="I655" s="237"/>
    </row>
    <row r="656" spans="1:9" ht="15.6" x14ac:dyDescent="0.3">
      <c r="A656" s="117">
        <v>3</v>
      </c>
      <c r="B656" s="251" t="s">
        <v>2273</v>
      </c>
      <c r="C656" s="119" t="s">
        <v>334</v>
      </c>
      <c r="D656" s="120">
        <v>5000000</v>
      </c>
      <c r="E656" s="206" t="s">
        <v>20</v>
      </c>
      <c r="F656" s="266">
        <v>0</v>
      </c>
      <c r="G656" s="206"/>
      <c r="H656" s="542"/>
      <c r="I656" s="237"/>
    </row>
    <row r="657" spans="1:9" ht="15.6" x14ac:dyDescent="0.3">
      <c r="A657" s="117">
        <v>4</v>
      </c>
      <c r="B657" s="251" t="s">
        <v>2274</v>
      </c>
      <c r="C657" s="119" t="s">
        <v>2266</v>
      </c>
      <c r="D657" s="120">
        <v>2000000</v>
      </c>
      <c r="E657" s="206" t="s">
        <v>20</v>
      </c>
      <c r="F657" s="266">
        <v>0</v>
      </c>
      <c r="G657" s="206"/>
      <c r="H657" s="542"/>
      <c r="I657" s="237"/>
    </row>
    <row r="658" spans="1:9" ht="15.6" x14ac:dyDescent="0.3">
      <c r="A658" s="117">
        <v>5</v>
      </c>
      <c r="B658" s="251" t="s">
        <v>2275</v>
      </c>
      <c r="C658" s="119" t="s">
        <v>2267</v>
      </c>
      <c r="D658" s="120">
        <v>800000</v>
      </c>
      <c r="E658" s="206" t="s">
        <v>20</v>
      </c>
      <c r="F658" s="266">
        <f>D658</f>
        <v>800000</v>
      </c>
      <c r="G658" s="206"/>
      <c r="H658" s="542"/>
      <c r="I658" s="237"/>
    </row>
    <row r="659" spans="1:9" ht="15.6" x14ac:dyDescent="0.3">
      <c r="A659" s="117">
        <v>6</v>
      </c>
      <c r="B659" s="251" t="s">
        <v>2276</v>
      </c>
      <c r="C659" s="119" t="s">
        <v>2268</v>
      </c>
      <c r="D659" s="120">
        <v>1500000</v>
      </c>
      <c r="E659" s="206" t="s">
        <v>20</v>
      </c>
      <c r="F659" s="266">
        <f>D659</f>
        <v>1500000</v>
      </c>
      <c r="G659" s="206"/>
      <c r="H659" s="542"/>
      <c r="I659" s="237"/>
    </row>
    <row r="660" spans="1:9" ht="15.6" x14ac:dyDescent="0.3">
      <c r="A660" s="117">
        <v>7</v>
      </c>
      <c r="B660" s="251" t="s">
        <v>2277</v>
      </c>
      <c r="C660" s="119" t="s">
        <v>2251</v>
      </c>
      <c r="D660" s="120">
        <v>800000</v>
      </c>
      <c r="E660" s="206" t="s">
        <v>20</v>
      </c>
      <c r="F660" s="266">
        <f>D660</f>
        <v>800000</v>
      </c>
      <c r="G660" s="206"/>
      <c r="H660" s="542"/>
      <c r="I660" s="237"/>
    </row>
    <row r="661" spans="1:9" ht="15.6" x14ac:dyDescent="0.3">
      <c r="A661" s="117">
        <v>8</v>
      </c>
      <c r="B661" s="251" t="s">
        <v>2278</v>
      </c>
      <c r="C661" s="119" t="s">
        <v>2269</v>
      </c>
      <c r="D661" s="122">
        <v>0</v>
      </c>
      <c r="E661" s="206" t="s">
        <v>20</v>
      </c>
      <c r="F661" s="266">
        <f>D661</f>
        <v>0</v>
      </c>
      <c r="G661" s="206"/>
      <c r="H661" s="542"/>
      <c r="I661" s="237"/>
    </row>
    <row r="662" spans="1:9" ht="31.2" x14ac:dyDescent="0.3">
      <c r="A662" s="117">
        <v>9</v>
      </c>
      <c r="B662" s="251" t="s">
        <v>2279</v>
      </c>
      <c r="C662" s="119" t="s">
        <v>2270</v>
      </c>
      <c r="D662" s="120">
        <v>3900000</v>
      </c>
      <c r="E662" s="206" t="s">
        <v>20</v>
      </c>
      <c r="F662" s="266">
        <f>D662</f>
        <v>3900000</v>
      </c>
      <c r="G662" s="206"/>
      <c r="H662" s="542"/>
      <c r="I662" s="237"/>
    </row>
    <row r="663" spans="1:9" ht="15.6" x14ac:dyDescent="0.3">
      <c r="A663" s="607" t="s">
        <v>2264</v>
      </c>
      <c r="B663" s="607"/>
      <c r="C663" s="607"/>
      <c r="D663" s="102">
        <v>20000000</v>
      </c>
      <c r="E663" s="464">
        <v>1454857.14</v>
      </c>
      <c r="F663" s="148">
        <f>SUM(F654:F662)</f>
        <v>10000000</v>
      </c>
      <c r="G663" s="148"/>
      <c r="H663" s="542"/>
      <c r="I663" s="237"/>
    </row>
    <row r="664" spans="1:9" ht="15.6" x14ac:dyDescent="0.3">
      <c r="A664" s="607" t="s">
        <v>3424</v>
      </c>
      <c r="B664" s="607"/>
      <c r="C664" s="607"/>
      <c r="D664" s="98">
        <f>D663+D652+D649+D630+D599</f>
        <v>585000000</v>
      </c>
      <c r="E664" s="98">
        <f>E663+E652+E649+E630+E599</f>
        <v>95846158.960000008</v>
      </c>
      <c r="F664" s="148">
        <f>F663+F652+F649+F630+F599</f>
        <v>285540000</v>
      </c>
      <c r="G664" s="148">
        <f t="shared" ref="G664:H664" si="44">G663+G652+G649+G630+G599</f>
        <v>0</v>
      </c>
      <c r="H664" s="148">
        <f t="shared" si="44"/>
        <v>0</v>
      </c>
      <c r="I664" s="237"/>
    </row>
    <row r="665" spans="1:9" ht="15.6" x14ac:dyDescent="0.3">
      <c r="A665" s="680" t="s">
        <v>3425</v>
      </c>
      <c r="B665" s="680"/>
      <c r="C665" s="680"/>
      <c r="D665" s="680"/>
      <c r="E665" s="680"/>
      <c r="F665" s="704"/>
      <c r="G665" s="269"/>
      <c r="H665" s="567"/>
      <c r="I665" s="237"/>
    </row>
    <row r="666" spans="1:9" s="83" customFormat="1" ht="15.6" x14ac:dyDescent="0.3">
      <c r="A666" s="213">
        <v>1</v>
      </c>
      <c r="B666" s="114" t="s">
        <v>1612</v>
      </c>
      <c r="C666" s="153"/>
      <c r="E666" s="184"/>
      <c r="F666" s="379"/>
      <c r="G666" s="255"/>
      <c r="H666" s="255"/>
      <c r="I666" s="85"/>
    </row>
    <row r="667" spans="1:9" s="83" customFormat="1" ht="46.8" x14ac:dyDescent="0.3">
      <c r="A667" s="117">
        <v>1</v>
      </c>
      <c r="B667" s="251" t="s">
        <v>1649</v>
      </c>
      <c r="C667" s="119" t="s">
        <v>1634</v>
      </c>
      <c r="D667" s="120">
        <v>12000000</v>
      </c>
      <c r="E667" s="206" t="s">
        <v>20</v>
      </c>
      <c r="F667" s="266">
        <f>D667</f>
        <v>12000000</v>
      </c>
      <c r="G667" s="206"/>
      <c r="H667" s="255">
        <f>F667</f>
        <v>12000000</v>
      </c>
      <c r="I667" s="149" t="s">
        <v>3813</v>
      </c>
    </row>
    <row r="668" spans="1:9" s="83" customFormat="1" ht="15.6" x14ac:dyDescent="0.3">
      <c r="A668" s="117">
        <v>2</v>
      </c>
      <c r="B668" s="251" t="s">
        <v>1648</v>
      </c>
      <c r="C668" s="119" t="s">
        <v>1635</v>
      </c>
      <c r="D668" s="120">
        <v>47500000</v>
      </c>
      <c r="E668" s="206" t="s">
        <v>20</v>
      </c>
      <c r="F668" s="266">
        <v>10000000</v>
      </c>
      <c r="G668" s="206"/>
      <c r="H668" s="255"/>
      <c r="I668" s="85"/>
    </row>
    <row r="669" spans="1:9" s="83" customFormat="1" ht="15.6" x14ac:dyDescent="0.3">
      <c r="A669" s="117">
        <v>3</v>
      </c>
      <c r="B669" s="251" t="s">
        <v>1647</v>
      </c>
      <c r="C669" s="119" t="s">
        <v>1636</v>
      </c>
      <c r="D669" s="120">
        <v>32000000</v>
      </c>
      <c r="E669" s="206" t="s">
        <v>20</v>
      </c>
      <c r="F669" s="266">
        <v>5000000</v>
      </c>
      <c r="G669" s="206"/>
      <c r="H669" s="255"/>
      <c r="I669" s="85"/>
    </row>
    <row r="670" spans="1:9" s="83" customFormat="1" ht="15.6" x14ac:dyDescent="0.3">
      <c r="A670" s="117">
        <v>4</v>
      </c>
      <c r="B670" s="251" t="s">
        <v>1646</v>
      </c>
      <c r="C670" s="119" t="s">
        <v>1637</v>
      </c>
      <c r="D670" s="120">
        <v>5500000</v>
      </c>
      <c r="E670" s="206" t="s">
        <v>20</v>
      </c>
      <c r="F670" s="266">
        <f>D670</f>
        <v>5500000</v>
      </c>
      <c r="G670" s="206"/>
      <c r="H670" s="255"/>
      <c r="I670" s="85"/>
    </row>
    <row r="671" spans="1:9" s="83" customFormat="1" ht="15.6" x14ac:dyDescent="0.3">
      <c r="A671" s="117">
        <v>5</v>
      </c>
      <c r="B671" s="251" t="s">
        <v>1645</v>
      </c>
      <c r="C671" s="119" t="s">
        <v>1638</v>
      </c>
      <c r="D671" s="120">
        <v>5000000</v>
      </c>
      <c r="E671" s="206" t="s">
        <v>20</v>
      </c>
      <c r="F671" s="266">
        <f>D671</f>
        <v>5000000</v>
      </c>
      <c r="G671" s="206"/>
      <c r="H671" s="255"/>
      <c r="I671" s="85"/>
    </row>
    <row r="672" spans="1:9" s="83" customFormat="1" ht="15.6" x14ac:dyDescent="0.3">
      <c r="A672" s="117">
        <v>6</v>
      </c>
      <c r="B672" s="251" t="s">
        <v>1644</v>
      </c>
      <c r="C672" s="119" t="s">
        <v>1639</v>
      </c>
      <c r="D672" s="120">
        <v>10000000</v>
      </c>
      <c r="E672" s="392">
        <v>1259360</v>
      </c>
      <c r="F672" s="266">
        <v>5000000</v>
      </c>
      <c r="G672" s="206"/>
      <c r="H672" s="255"/>
      <c r="I672" s="85"/>
    </row>
    <row r="673" spans="1:9" s="83" customFormat="1" ht="31.2" x14ac:dyDescent="0.3">
      <c r="A673" s="117">
        <v>7</v>
      </c>
      <c r="B673" s="251" t="s">
        <v>1643</v>
      </c>
      <c r="C673" s="119" t="s">
        <v>1640</v>
      </c>
      <c r="D673" s="120">
        <v>5000000</v>
      </c>
      <c r="E673" s="206" t="s">
        <v>20</v>
      </c>
      <c r="F673" s="266">
        <f>D673</f>
        <v>5000000</v>
      </c>
      <c r="G673" s="206"/>
      <c r="H673" s="255"/>
      <c r="I673" s="85"/>
    </row>
    <row r="674" spans="1:9" s="83" customFormat="1" ht="31.2" x14ac:dyDescent="0.3">
      <c r="A674" s="117">
        <v>8</v>
      </c>
      <c r="B674" s="251" t="s">
        <v>1642</v>
      </c>
      <c r="C674" s="119" t="s">
        <v>1641</v>
      </c>
      <c r="D674" s="120">
        <v>3000000</v>
      </c>
      <c r="E674" s="206" t="s">
        <v>20</v>
      </c>
      <c r="F674" s="266">
        <f>D674</f>
        <v>3000000</v>
      </c>
      <c r="G674" s="206"/>
      <c r="H674" s="255"/>
      <c r="I674" s="85"/>
    </row>
    <row r="675" spans="1:9" s="83" customFormat="1" ht="15" customHeight="1" x14ac:dyDescent="0.3">
      <c r="A675" s="607" t="s">
        <v>365</v>
      </c>
      <c r="B675" s="607"/>
      <c r="C675" s="607"/>
      <c r="D675" s="102">
        <v>120000000</v>
      </c>
      <c r="E675" s="464">
        <v>1259360</v>
      </c>
      <c r="F675" s="148">
        <f>SUM(F667:F674)</f>
        <v>50500000</v>
      </c>
      <c r="G675" s="148">
        <f t="shared" ref="G675:H675" si="45">SUM(G667:G674)</f>
        <v>0</v>
      </c>
      <c r="H675" s="148">
        <f t="shared" si="45"/>
        <v>12000000</v>
      </c>
      <c r="I675" s="85"/>
    </row>
    <row r="676" spans="1:9" s="83" customFormat="1" ht="15.6" x14ac:dyDescent="0.3">
      <c r="A676" s="212">
        <v>2</v>
      </c>
      <c r="B676" s="114" t="s">
        <v>1650</v>
      </c>
      <c r="C676" s="153"/>
      <c r="E676" s="184"/>
      <c r="F676" s="379"/>
      <c r="G676" s="255"/>
      <c r="H676" s="255"/>
      <c r="I676" s="85"/>
    </row>
    <row r="677" spans="1:9" s="83" customFormat="1" ht="20.399999999999999" customHeight="1" x14ac:dyDescent="0.3">
      <c r="A677" s="117">
        <v>1</v>
      </c>
      <c r="B677" s="251" t="s">
        <v>1677</v>
      </c>
      <c r="C677" s="119" t="s">
        <v>1665</v>
      </c>
      <c r="D677" s="120">
        <v>20000000</v>
      </c>
      <c r="E677" s="206" t="s">
        <v>20</v>
      </c>
      <c r="F677" s="266">
        <v>0</v>
      </c>
      <c r="G677" s="206"/>
      <c r="H677" s="255"/>
      <c r="I677" s="85"/>
    </row>
    <row r="678" spans="1:9" s="83" customFormat="1" ht="15.6" x14ac:dyDescent="0.3">
      <c r="A678" s="117">
        <v>2</v>
      </c>
      <c r="B678" s="251" t="s">
        <v>1678</v>
      </c>
      <c r="C678" s="119" t="s">
        <v>1666</v>
      </c>
      <c r="D678" s="120">
        <v>13000000</v>
      </c>
      <c r="E678" s="206" t="s">
        <v>20</v>
      </c>
      <c r="F678" s="266">
        <v>0</v>
      </c>
      <c r="G678" s="206"/>
      <c r="H678" s="255"/>
      <c r="I678" s="85"/>
    </row>
    <row r="679" spans="1:9" s="83" customFormat="1" ht="19.2" customHeight="1" x14ac:dyDescent="0.3">
      <c r="A679" s="117">
        <v>3</v>
      </c>
      <c r="B679" s="251" t="s">
        <v>1679</v>
      </c>
      <c r="C679" s="119" t="s">
        <v>1667</v>
      </c>
      <c r="D679" s="120">
        <v>10000000</v>
      </c>
      <c r="E679" s="206" t="s">
        <v>20</v>
      </c>
      <c r="F679" s="266">
        <v>0</v>
      </c>
      <c r="G679" s="206"/>
      <c r="H679" s="255"/>
      <c r="I679" s="85"/>
    </row>
    <row r="680" spans="1:9" s="83" customFormat="1" ht="31.2" x14ac:dyDescent="0.3">
      <c r="A680" s="117">
        <v>4</v>
      </c>
      <c r="B680" s="251" t="s">
        <v>1680</v>
      </c>
      <c r="C680" s="119" t="s">
        <v>1668</v>
      </c>
      <c r="D680" s="120">
        <v>3000000</v>
      </c>
      <c r="E680" s="206" t="s">
        <v>20</v>
      </c>
      <c r="F680" s="266">
        <f>D680</f>
        <v>3000000</v>
      </c>
      <c r="G680" s="206"/>
      <c r="H680" s="255"/>
      <c r="I680" s="85"/>
    </row>
    <row r="681" spans="1:9" s="83" customFormat="1" ht="46.8" x14ac:dyDescent="0.3">
      <c r="A681" s="117">
        <v>5</v>
      </c>
      <c r="B681" s="251" t="s">
        <v>1681</v>
      </c>
      <c r="C681" s="119" t="s">
        <v>1669</v>
      </c>
      <c r="D681" s="120">
        <v>5000000</v>
      </c>
      <c r="E681" s="206" t="s">
        <v>20</v>
      </c>
      <c r="F681" s="266">
        <v>2000000</v>
      </c>
      <c r="G681" s="206"/>
      <c r="H681" s="255"/>
      <c r="I681" s="85"/>
    </row>
    <row r="682" spans="1:9" s="83" customFormat="1" ht="31.2" x14ac:dyDescent="0.3">
      <c r="A682" s="117">
        <v>6</v>
      </c>
      <c r="B682" s="251" t="s">
        <v>1682</v>
      </c>
      <c r="C682" s="119" t="s">
        <v>1670</v>
      </c>
      <c r="D682" s="120">
        <v>5000000</v>
      </c>
      <c r="E682" s="206" t="s">
        <v>20</v>
      </c>
      <c r="F682" s="266">
        <v>2000000</v>
      </c>
      <c r="G682" s="206"/>
      <c r="H682" s="255"/>
      <c r="I682" s="85"/>
    </row>
    <row r="683" spans="1:9" s="83" customFormat="1" ht="15.6" x14ac:dyDescent="0.3">
      <c r="A683" s="117">
        <v>7</v>
      </c>
      <c r="B683" s="251" t="s">
        <v>1683</v>
      </c>
      <c r="C683" s="119" t="s">
        <v>1671</v>
      </c>
      <c r="D683" s="120">
        <v>5000000</v>
      </c>
      <c r="E683" s="206" t="s">
        <v>20</v>
      </c>
      <c r="F683" s="266">
        <v>2000000</v>
      </c>
      <c r="G683" s="206"/>
      <c r="H683" s="255"/>
      <c r="I683" s="85"/>
    </row>
    <row r="684" spans="1:9" s="83" customFormat="1" ht="31.2" x14ac:dyDescent="0.3">
      <c r="A684" s="117">
        <v>8</v>
      </c>
      <c r="B684" s="251" t="s">
        <v>1684</v>
      </c>
      <c r="C684" s="119" t="s">
        <v>1672</v>
      </c>
      <c r="D684" s="120">
        <v>5000000</v>
      </c>
      <c r="E684" s="392">
        <v>1500000</v>
      </c>
      <c r="F684" s="266">
        <f>D684</f>
        <v>5000000</v>
      </c>
      <c r="G684" s="206"/>
      <c r="H684" s="255">
        <f>F684</f>
        <v>5000000</v>
      </c>
      <c r="I684" s="85" t="s">
        <v>3814</v>
      </c>
    </row>
    <row r="685" spans="1:9" s="83" customFormat="1" ht="31.2" x14ac:dyDescent="0.3">
      <c r="A685" s="117">
        <v>9</v>
      </c>
      <c r="B685" s="251" t="s">
        <v>1685</v>
      </c>
      <c r="C685" s="119" t="s">
        <v>1673</v>
      </c>
      <c r="D685" s="120">
        <v>2000000</v>
      </c>
      <c r="E685" s="206" t="s">
        <v>20</v>
      </c>
      <c r="F685" s="266">
        <f>D685</f>
        <v>2000000</v>
      </c>
      <c r="G685" s="206"/>
      <c r="H685" s="255"/>
      <c r="I685" s="85"/>
    </row>
    <row r="686" spans="1:9" s="83" customFormat="1" ht="15.6" x14ac:dyDescent="0.3">
      <c r="A686" s="117">
        <v>10</v>
      </c>
      <c r="B686" s="251" t="s">
        <v>1686</v>
      </c>
      <c r="C686" s="119" t="s">
        <v>1674</v>
      </c>
      <c r="D686" s="120">
        <v>58000000</v>
      </c>
      <c r="E686" s="206" t="s">
        <v>20</v>
      </c>
      <c r="F686" s="266">
        <v>0</v>
      </c>
      <c r="G686" s="206"/>
      <c r="H686" s="255"/>
      <c r="I686" s="85"/>
    </row>
    <row r="687" spans="1:9" s="83" customFormat="1" ht="15.6" x14ac:dyDescent="0.3">
      <c r="A687" s="117">
        <v>11</v>
      </c>
      <c r="B687" s="251" t="s">
        <v>1687</v>
      </c>
      <c r="C687" s="119" t="s">
        <v>1675</v>
      </c>
      <c r="D687" s="120">
        <v>8000000</v>
      </c>
      <c r="E687" s="206" t="s">
        <v>20</v>
      </c>
      <c r="F687" s="266">
        <v>2000000</v>
      </c>
      <c r="G687" s="206"/>
      <c r="H687" s="255"/>
      <c r="I687" s="85"/>
    </row>
    <row r="688" spans="1:9" s="83" customFormat="1" ht="31.2" x14ac:dyDescent="0.3">
      <c r="A688" s="117">
        <v>12</v>
      </c>
      <c r="B688" s="251" t="s">
        <v>1688</v>
      </c>
      <c r="C688" s="119" t="s">
        <v>1676</v>
      </c>
      <c r="D688" s="120">
        <v>6000000</v>
      </c>
      <c r="E688" s="206" t="s">
        <v>20</v>
      </c>
      <c r="F688" s="266">
        <v>5000000</v>
      </c>
      <c r="G688" s="206"/>
      <c r="H688" s="255"/>
      <c r="I688" s="85"/>
    </row>
    <row r="689" spans="1:9" s="83" customFormat="1" ht="15" customHeight="1" x14ac:dyDescent="0.3">
      <c r="A689" s="607" t="s">
        <v>1664</v>
      </c>
      <c r="B689" s="607"/>
      <c r="C689" s="607"/>
      <c r="D689" s="145">
        <f>SUM(D677:D688)</f>
        <v>140000000</v>
      </c>
      <c r="E689" s="145">
        <f>SUM(E677:E688)</f>
        <v>1500000</v>
      </c>
      <c r="F689" s="145">
        <f>SUM(F677:F688)</f>
        <v>23000000</v>
      </c>
      <c r="G689" s="145">
        <f t="shared" ref="G689:H689" si="46">SUM(G677:G688)</f>
        <v>0</v>
      </c>
      <c r="H689" s="145">
        <f t="shared" si="46"/>
        <v>5000000</v>
      </c>
      <c r="I689" s="85"/>
    </row>
    <row r="690" spans="1:9" ht="15.6" x14ac:dyDescent="0.3">
      <c r="A690" s="212">
        <v>3</v>
      </c>
      <c r="B690" s="114" t="s">
        <v>2280</v>
      </c>
      <c r="C690" s="153"/>
      <c r="D690" s="83"/>
      <c r="E690" s="184"/>
      <c r="F690" s="379"/>
      <c r="G690" s="255"/>
      <c r="H690" s="542"/>
      <c r="I690" s="237"/>
    </row>
    <row r="691" spans="1:9" ht="18" customHeight="1" x14ac:dyDescent="0.3">
      <c r="A691" s="117">
        <v>1</v>
      </c>
      <c r="B691" s="251" t="s">
        <v>2310</v>
      </c>
      <c r="C691" s="119" t="s">
        <v>2298</v>
      </c>
      <c r="D691" s="120">
        <v>3000000</v>
      </c>
      <c r="E691" s="206" t="s">
        <v>20</v>
      </c>
      <c r="F691" s="266">
        <v>0</v>
      </c>
      <c r="G691" s="206"/>
      <c r="H691" s="542"/>
      <c r="I691" s="237"/>
    </row>
    <row r="692" spans="1:9" ht="15.6" x14ac:dyDescent="0.3">
      <c r="A692" s="117">
        <v>2</v>
      </c>
      <c r="B692" s="251" t="s">
        <v>2311</v>
      </c>
      <c r="C692" s="119" t="s">
        <v>2299</v>
      </c>
      <c r="D692" s="120">
        <v>1000000</v>
      </c>
      <c r="E692" s="206" t="s">
        <v>20</v>
      </c>
      <c r="F692" s="266">
        <f>D692</f>
        <v>1000000</v>
      </c>
      <c r="G692" s="206"/>
      <c r="H692" s="542"/>
      <c r="I692" s="237"/>
    </row>
    <row r="693" spans="1:9" ht="15.6" x14ac:dyDescent="0.3">
      <c r="A693" s="117">
        <v>3</v>
      </c>
      <c r="B693" s="251" t="s">
        <v>2312</v>
      </c>
      <c r="C693" s="119" t="s">
        <v>2300</v>
      </c>
      <c r="D693" s="120">
        <v>1000000</v>
      </c>
      <c r="E693" s="206" t="s">
        <v>20</v>
      </c>
      <c r="F693" s="266">
        <f>D693</f>
        <v>1000000</v>
      </c>
      <c r="G693" s="206"/>
      <c r="H693" s="542"/>
      <c r="I693" s="237"/>
    </row>
    <row r="694" spans="1:9" ht="15.6" x14ac:dyDescent="0.3">
      <c r="A694" s="117">
        <v>4</v>
      </c>
      <c r="B694" s="251" t="s">
        <v>2313</v>
      </c>
      <c r="C694" s="119" t="s">
        <v>2301</v>
      </c>
      <c r="D694" s="120">
        <v>1000000</v>
      </c>
      <c r="E694" s="206" t="s">
        <v>20</v>
      </c>
      <c r="F694" s="266">
        <f>D694</f>
        <v>1000000</v>
      </c>
      <c r="G694" s="206"/>
      <c r="H694" s="542"/>
      <c r="I694" s="237"/>
    </row>
    <row r="695" spans="1:9" ht="31.2" x14ac:dyDescent="0.3">
      <c r="A695" s="117">
        <v>5</v>
      </c>
      <c r="B695" s="251" t="s">
        <v>2314</v>
      </c>
      <c r="C695" s="119" t="s">
        <v>2302</v>
      </c>
      <c r="D695" s="120">
        <v>4000000</v>
      </c>
      <c r="E695" s="392">
        <v>890000</v>
      </c>
      <c r="F695" s="266">
        <v>2000000</v>
      </c>
      <c r="G695" s="206"/>
      <c r="H695" s="542"/>
      <c r="I695" s="237"/>
    </row>
    <row r="696" spans="1:9" ht="31.2" x14ac:dyDescent="0.3">
      <c r="A696" s="117">
        <v>6</v>
      </c>
      <c r="B696" s="251" t="s">
        <v>2315</v>
      </c>
      <c r="C696" s="119" t="s">
        <v>2303</v>
      </c>
      <c r="D696" s="120">
        <v>2000000</v>
      </c>
      <c r="E696" s="206" t="s">
        <v>20</v>
      </c>
      <c r="F696" s="266">
        <f>D696</f>
        <v>2000000</v>
      </c>
      <c r="G696" s="206"/>
      <c r="H696" s="542"/>
      <c r="I696" s="237"/>
    </row>
    <row r="697" spans="1:9" ht="15.6" x14ac:dyDescent="0.3">
      <c r="A697" s="117">
        <v>7</v>
      </c>
      <c r="B697" s="251" t="s">
        <v>2316</v>
      </c>
      <c r="C697" s="119" t="s">
        <v>2304</v>
      </c>
      <c r="D697" s="120">
        <v>2000000</v>
      </c>
      <c r="E697" s="206" t="s">
        <v>20</v>
      </c>
      <c r="F697" s="266">
        <v>0</v>
      </c>
      <c r="G697" s="206"/>
      <c r="H697" s="542"/>
      <c r="I697" s="237"/>
    </row>
    <row r="698" spans="1:9" ht="15.6" x14ac:dyDescent="0.3">
      <c r="A698" s="117">
        <v>8</v>
      </c>
      <c r="B698" s="251" t="s">
        <v>2317</v>
      </c>
      <c r="C698" s="119" t="s">
        <v>2305</v>
      </c>
      <c r="D698" s="120">
        <v>1000000</v>
      </c>
      <c r="E698" s="206" t="s">
        <v>20</v>
      </c>
      <c r="F698" s="266">
        <v>0</v>
      </c>
      <c r="G698" s="206"/>
      <c r="H698" s="542"/>
      <c r="I698" s="237"/>
    </row>
    <row r="699" spans="1:9" ht="15.6" x14ac:dyDescent="0.3">
      <c r="A699" s="607" t="s">
        <v>2297</v>
      </c>
      <c r="B699" s="607"/>
      <c r="C699" s="607"/>
      <c r="D699" s="102">
        <v>15000000</v>
      </c>
      <c r="E699" s="464">
        <v>890000</v>
      </c>
      <c r="F699" s="148">
        <f>SUM(F691:F698)</f>
        <v>7000000</v>
      </c>
      <c r="G699" s="148">
        <f>SUM(G691:G698)</f>
        <v>0</v>
      </c>
      <c r="H699" s="148">
        <f>SUM(H691:H698)</f>
        <v>0</v>
      </c>
      <c r="I699" s="237"/>
    </row>
    <row r="700" spans="1:9" ht="15.6" x14ac:dyDescent="0.3">
      <c r="A700" s="212">
        <v>4</v>
      </c>
      <c r="B700" s="114" t="s">
        <v>2016</v>
      </c>
      <c r="C700" s="153"/>
      <c r="D700" s="83"/>
      <c r="E700" s="184"/>
      <c r="F700" s="379"/>
      <c r="G700" s="255"/>
      <c r="H700" s="542"/>
      <c r="I700" s="237"/>
    </row>
    <row r="701" spans="1:9" ht="31.2" x14ac:dyDescent="0.3">
      <c r="A701" s="117">
        <v>1</v>
      </c>
      <c r="B701" s="251" t="s">
        <v>2030</v>
      </c>
      <c r="C701" s="119" t="s">
        <v>2021</v>
      </c>
      <c r="D701" s="120">
        <v>12000000</v>
      </c>
      <c r="E701" s="206" t="s">
        <v>20</v>
      </c>
      <c r="F701" s="266">
        <v>0</v>
      </c>
      <c r="G701" s="206"/>
      <c r="H701" s="542"/>
      <c r="I701" s="237"/>
    </row>
    <row r="702" spans="1:9" ht="31.2" x14ac:dyDescent="0.3">
      <c r="A702" s="117">
        <v>2</v>
      </c>
      <c r="B702" s="251" t="s">
        <v>2031</v>
      </c>
      <c r="C702" s="119" t="s">
        <v>2022</v>
      </c>
      <c r="D702" s="120">
        <v>1750000</v>
      </c>
      <c r="E702" s="206" t="s">
        <v>20</v>
      </c>
      <c r="F702" s="266">
        <f>D702</f>
        <v>1750000</v>
      </c>
      <c r="G702" s="206"/>
      <c r="H702" s="542"/>
      <c r="I702" s="237"/>
    </row>
    <row r="703" spans="1:9" ht="31.2" x14ac:dyDescent="0.3">
      <c r="A703" s="117">
        <v>3</v>
      </c>
      <c r="B703" s="251" t="s">
        <v>2032</v>
      </c>
      <c r="C703" s="119" t="s">
        <v>2023</v>
      </c>
      <c r="D703" s="120">
        <v>2000000</v>
      </c>
      <c r="E703" s="206" t="s">
        <v>20</v>
      </c>
      <c r="F703" s="266">
        <v>1000000</v>
      </c>
      <c r="G703" s="206"/>
      <c r="H703" s="542"/>
      <c r="I703" s="237"/>
    </row>
    <row r="704" spans="1:9" ht="31.2" x14ac:dyDescent="0.3">
      <c r="A704" s="117">
        <v>4</v>
      </c>
      <c r="B704" s="251" t="s">
        <v>2033</v>
      </c>
      <c r="C704" s="119" t="s">
        <v>2024</v>
      </c>
      <c r="D704" s="120">
        <v>11000000</v>
      </c>
      <c r="E704" s="206" t="s">
        <v>20</v>
      </c>
      <c r="F704" s="266">
        <v>0</v>
      </c>
      <c r="G704" s="206"/>
      <c r="H704" s="542"/>
      <c r="I704" s="237"/>
    </row>
    <row r="705" spans="1:9" ht="46.8" x14ac:dyDescent="0.3">
      <c r="A705" s="117">
        <v>5</v>
      </c>
      <c r="B705" s="251" t="s">
        <v>2034</v>
      </c>
      <c r="C705" s="119" t="s">
        <v>2025</v>
      </c>
      <c r="D705" s="120">
        <v>5000000</v>
      </c>
      <c r="E705" s="206" t="s">
        <v>20</v>
      </c>
      <c r="F705" s="266">
        <v>0</v>
      </c>
      <c r="G705" s="206"/>
      <c r="H705" s="542"/>
      <c r="I705" s="237"/>
    </row>
    <row r="706" spans="1:9" ht="15.6" x14ac:dyDescent="0.3">
      <c r="A706" s="117">
        <v>6</v>
      </c>
      <c r="B706" s="251" t="s">
        <v>2035</v>
      </c>
      <c r="C706" s="119" t="s">
        <v>2026</v>
      </c>
      <c r="D706" s="120">
        <v>5750000</v>
      </c>
      <c r="E706" s="392">
        <v>1795333.33</v>
      </c>
      <c r="F706" s="266">
        <f>D706</f>
        <v>5750000</v>
      </c>
      <c r="G706" s="206"/>
      <c r="H706" s="542"/>
      <c r="I706" s="237"/>
    </row>
    <row r="707" spans="1:9" ht="15.6" x14ac:dyDescent="0.3">
      <c r="A707" s="117">
        <v>7</v>
      </c>
      <c r="B707" s="251" t="s">
        <v>2036</v>
      </c>
      <c r="C707" s="119" t="s">
        <v>2027</v>
      </c>
      <c r="D707" s="120">
        <v>2500000</v>
      </c>
      <c r="E707" s="206" t="s">
        <v>20</v>
      </c>
      <c r="F707" s="266">
        <v>0</v>
      </c>
      <c r="G707" s="206"/>
      <c r="H707" s="542"/>
      <c r="I707" s="237"/>
    </row>
    <row r="708" spans="1:9" ht="15.6" x14ac:dyDescent="0.3">
      <c r="A708" s="117">
        <v>8</v>
      </c>
      <c r="B708" s="251" t="s">
        <v>2038</v>
      </c>
      <c r="C708" s="119" t="s">
        <v>2028</v>
      </c>
      <c r="D708" s="120">
        <v>17000000</v>
      </c>
      <c r="E708" s="206" t="s">
        <v>20</v>
      </c>
      <c r="F708" s="266">
        <v>3500000</v>
      </c>
      <c r="G708" s="206"/>
      <c r="H708" s="542"/>
      <c r="I708" s="237"/>
    </row>
    <row r="709" spans="1:9" ht="31.2" x14ac:dyDescent="0.3">
      <c r="A709" s="117">
        <v>9</v>
      </c>
      <c r="B709" s="251" t="s">
        <v>2037</v>
      </c>
      <c r="C709" s="119" t="s">
        <v>2029</v>
      </c>
      <c r="D709" s="120">
        <v>8000000</v>
      </c>
      <c r="E709" s="206" t="s">
        <v>20</v>
      </c>
      <c r="F709" s="266">
        <v>0</v>
      </c>
      <c r="G709" s="206"/>
      <c r="H709" s="542"/>
      <c r="I709" s="237"/>
    </row>
    <row r="710" spans="1:9" ht="15.6" x14ac:dyDescent="0.3">
      <c r="A710" s="607" t="s">
        <v>2020</v>
      </c>
      <c r="B710" s="607"/>
      <c r="C710" s="607"/>
      <c r="D710" s="102">
        <v>65000000</v>
      </c>
      <c r="E710" s="464">
        <v>1795333.33</v>
      </c>
      <c r="F710" s="148">
        <f>SUM(F701:F709)</f>
        <v>12000000</v>
      </c>
      <c r="G710" s="148">
        <f t="shared" ref="G710:H710" si="47">SUM(G701:G709)</f>
        <v>0</v>
      </c>
      <c r="H710" s="148">
        <f t="shared" si="47"/>
        <v>0</v>
      </c>
      <c r="I710" s="237"/>
    </row>
    <row r="711" spans="1:9" ht="15.6" x14ac:dyDescent="0.3">
      <c r="A711" s="212">
        <v>5</v>
      </c>
      <c r="B711" s="114" t="s">
        <v>476</v>
      </c>
      <c r="C711" s="133"/>
      <c r="D711" s="134"/>
      <c r="E711" s="468"/>
      <c r="F711" s="266"/>
      <c r="G711" s="206"/>
      <c r="H711" s="542"/>
      <c r="I711" s="237"/>
    </row>
    <row r="712" spans="1:9" ht="43.2" x14ac:dyDescent="0.3">
      <c r="A712" s="117">
        <v>1</v>
      </c>
      <c r="B712" s="251" t="s">
        <v>495</v>
      </c>
      <c r="C712" s="119" t="s">
        <v>480</v>
      </c>
      <c r="D712" s="120">
        <v>923000000</v>
      </c>
      <c r="E712" s="206" t="s">
        <v>20</v>
      </c>
      <c r="F712" s="380">
        <v>0</v>
      </c>
      <c r="G712" s="392">
        <v>276000000</v>
      </c>
      <c r="H712" s="575">
        <v>260000000</v>
      </c>
      <c r="I712" s="568" t="s">
        <v>3815</v>
      </c>
    </row>
    <row r="713" spans="1:9" ht="31.2" x14ac:dyDescent="0.3">
      <c r="A713" s="117">
        <v>2</v>
      </c>
      <c r="B713" s="251" t="s">
        <v>496</v>
      </c>
      <c r="C713" s="119" t="s">
        <v>481</v>
      </c>
      <c r="D713" s="120">
        <v>10000000</v>
      </c>
      <c r="E713" s="206" t="s">
        <v>20</v>
      </c>
      <c r="F713" s="266">
        <v>5000000</v>
      </c>
      <c r="G713" s="206"/>
      <c r="H713" s="542"/>
      <c r="I713" s="237"/>
    </row>
    <row r="714" spans="1:9" ht="15.6" x14ac:dyDescent="0.3">
      <c r="A714" s="117">
        <v>3</v>
      </c>
      <c r="B714" s="251" t="s">
        <v>497</v>
      </c>
      <c r="C714" s="119" t="s">
        <v>482</v>
      </c>
      <c r="D714" s="120">
        <v>5000000</v>
      </c>
      <c r="E714" s="392">
        <v>3789856.14</v>
      </c>
      <c r="F714" s="266">
        <f>D714</f>
        <v>5000000</v>
      </c>
      <c r="G714" s="206"/>
      <c r="H714" s="542"/>
      <c r="I714" s="237"/>
    </row>
    <row r="715" spans="1:9" ht="109.2" x14ac:dyDescent="0.3">
      <c r="A715" s="117">
        <v>4</v>
      </c>
      <c r="B715" s="251" t="s">
        <v>498</v>
      </c>
      <c r="C715" s="119" t="s">
        <v>483</v>
      </c>
      <c r="D715" s="120">
        <v>2000000</v>
      </c>
      <c r="E715" s="206" t="s">
        <v>20</v>
      </c>
      <c r="F715" s="266">
        <v>1000000</v>
      </c>
      <c r="G715" s="206"/>
      <c r="H715" s="542"/>
      <c r="I715" s="237"/>
    </row>
    <row r="716" spans="1:9" ht="43.2" x14ac:dyDescent="0.3">
      <c r="A716" s="117">
        <v>5</v>
      </c>
      <c r="B716" s="251" t="s">
        <v>499</v>
      </c>
      <c r="C716" s="119" t="s">
        <v>484</v>
      </c>
      <c r="D716" s="120">
        <v>60000000</v>
      </c>
      <c r="E716" s="392">
        <v>1854000</v>
      </c>
      <c r="F716" s="266">
        <v>30000000</v>
      </c>
      <c r="G716" s="206"/>
      <c r="H716" s="542">
        <f>F716</f>
        <v>30000000</v>
      </c>
      <c r="I716" s="568" t="s">
        <v>3816</v>
      </c>
    </row>
    <row r="717" spans="1:9" ht="28.8" x14ac:dyDescent="0.3">
      <c r="A717" s="117">
        <v>6</v>
      </c>
      <c r="B717" s="251" t="s">
        <v>500</v>
      </c>
      <c r="C717" s="119" t="s">
        <v>485</v>
      </c>
      <c r="D717" s="120">
        <v>10000000</v>
      </c>
      <c r="E717" s="206" t="s">
        <v>20</v>
      </c>
      <c r="F717" s="266">
        <f>D717</f>
        <v>10000000</v>
      </c>
      <c r="G717" s="206"/>
      <c r="H717" s="542">
        <f t="shared" ref="H717:H718" si="48">F717</f>
        <v>10000000</v>
      </c>
      <c r="I717" s="568" t="s">
        <v>3851</v>
      </c>
    </row>
    <row r="718" spans="1:9" ht="28.8" x14ac:dyDescent="0.3">
      <c r="A718" s="117">
        <v>7</v>
      </c>
      <c r="B718" s="251" t="s">
        <v>501</v>
      </c>
      <c r="C718" s="119" t="s">
        <v>486</v>
      </c>
      <c r="D718" s="120">
        <v>20000000</v>
      </c>
      <c r="E718" s="392">
        <v>996000</v>
      </c>
      <c r="F718" s="266">
        <v>10000000</v>
      </c>
      <c r="G718" s="206"/>
      <c r="H718" s="542">
        <f t="shared" si="48"/>
        <v>10000000</v>
      </c>
      <c r="I718" s="568" t="s">
        <v>3851</v>
      </c>
    </row>
    <row r="719" spans="1:9" ht="46.8" x14ac:dyDescent="0.3">
      <c r="A719" s="117">
        <v>8</v>
      </c>
      <c r="B719" s="251" t="s">
        <v>502</v>
      </c>
      <c r="C719" s="119" t="s">
        <v>487</v>
      </c>
      <c r="D719" s="120">
        <v>5000000</v>
      </c>
      <c r="E719" s="206" t="s">
        <v>20</v>
      </c>
      <c r="F719" s="266">
        <v>3000000</v>
      </c>
      <c r="G719" s="206"/>
      <c r="H719" s="542"/>
      <c r="I719" s="237"/>
    </row>
    <row r="720" spans="1:9" ht="31.2" x14ac:dyDescent="0.3">
      <c r="A720" s="117">
        <v>9</v>
      </c>
      <c r="B720" s="251" t="s">
        <v>503</v>
      </c>
      <c r="C720" s="119" t="s">
        <v>488</v>
      </c>
      <c r="D720" s="120">
        <v>5000000</v>
      </c>
      <c r="E720" s="206" t="s">
        <v>20</v>
      </c>
      <c r="F720" s="266">
        <v>0</v>
      </c>
      <c r="G720" s="206"/>
      <c r="H720" s="542"/>
      <c r="I720" s="237"/>
    </row>
    <row r="721" spans="1:9" ht="15.6" x14ac:dyDescent="0.3">
      <c r="A721" s="117">
        <v>10</v>
      </c>
      <c r="B721" s="251" t="s">
        <v>504</v>
      </c>
      <c r="C721" s="119" t="s">
        <v>489</v>
      </c>
      <c r="D721" s="120">
        <v>150000000</v>
      </c>
      <c r="E721" s="392">
        <v>38650000</v>
      </c>
      <c r="F721" s="266">
        <v>60000000</v>
      </c>
      <c r="G721" s="206"/>
      <c r="H721" s="542"/>
      <c r="I721" s="237"/>
    </row>
    <row r="722" spans="1:9" ht="15.6" x14ac:dyDescent="0.3">
      <c r="A722" s="117">
        <v>11</v>
      </c>
      <c r="B722" s="251" t="s">
        <v>505</v>
      </c>
      <c r="C722" s="119" t="s">
        <v>490</v>
      </c>
      <c r="D722" s="120">
        <v>10000000</v>
      </c>
      <c r="E722" s="392">
        <v>2553400</v>
      </c>
      <c r="F722" s="266">
        <v>5000000</v>
      </c>
      <c r="G722" s="206"/>
      <c r="H722" s="542"/>
      <c r="I722" s="237"/>
    </row>
    <row r="723" spans="1:9" ht="15.6" x14ac:dyDescent="0.3">
      <c r="A723" s="117">
        <v>12</v>
      </c>
      <c r="B723" s="251" t="s">
        <v>506</v>
      </c>
      <c r="C723" s="119" t="s">
        <v>491</v>
      </c>
      <c r="D723" s="120">
        <v>6000000</v>
      </c>
      <c r="E723" s="392">
        <v>2534000</v>
      </c>
      <c r="F723" s="266">
        <f>D723</f>
        <v>6000000</v>
      </c>
      <c r="G723" s="206"/>
      <c r="H723" s="542"/>
      <c r="I723" s="237"/>
    </row>
    <row r="724" spans="1:9" ht="15.6" x14ac:dyDescent="0.3">
      <c r="A724" s="117">
        <v>13</v>
      </c>
      <c r="B724" s="251" t="s">
        <v>507</v>
      </c>
      <c r="C724" s="119" t="s">
        <v>492</v>
      </c>
      <c r="D724" s="120">
        <v>5000000</v>
      </c>
      <c r="E724" s="206" t="s">
        <v>20</v>
      </c>
      <c r="F724" s="266">
        <v>0</v>
      </c>
      <c r="G724" s="206"/>
      <c r="H724" s="542"/>
      <c r="I724" s="237"/>
    </row>
    <row r="725" spans="1:9" ht="15.6" x14ac:dyDescent="0.3">
      <c r="A725" s="117">
        <v>14</v>
      </c>
      <c r="B725" s="251" t="s">
        <v>508</v>
      </c>
      <c r="C725" s="119" t="s">
        <v>493</v>
      </c>
      <c r="D725" s="120">
        <v>10000000</v>
      </c>
      <c r="E725" s="206" t="s">
        <v>20</v>
      </c>
      <c r="F725" s="266">
        <v>5000000</v>
      </c>
      <c r="G725" s="206"/>
      <c r="H725" s="542"/>
      <c r="I725" s="237"/>
    </row>
    <row r="726" spans="1:9" ht="15.6" x14ac:dyDescent="0.3">
      <c r="A726" s="117">
        <v>15</v>
      </c>
      <c r="B726" s="251" t="s">
        <v>509</v>
      </c>
      <c r="C726" s="119" t="s">
        <v>494</v>
      </c>
      <c r="D726" s="120">
        <v>2000000</v>
      </c>
      <c r="E726" s="206">
        <v>904500</v>
      </c>
      <c r="F726" s="266">
        <v>2000000</v>
      </c>
      <c r="G726" s="206"/>
      <c r="H726" s="542"/>
      <c r="I726" s="237"/>
    </row>
    <row r="727" spans="1:9" ht="15.6" x14ac:dyDescent="0.3">
      <c r="A727" s="607" t="s">
        <v>479</v>
      </c>
      <c r="B727" s="607"/>
      <c r="C727" s="607"/>
      <c r="D727" s="102">
        <v>1223000000</v>
      </c>
      <c r="E727" s="264">
        <f>SUM(E712:E726)</f>
        <v>51281756.140000001</v>
      </c>
      <c r="F727" s="264">
        <f>SUM(F712:F726)</f>
        <v>142000000</v>
      </c>
      <c r="G727" s="264">
        <f>SUM(G712:G726)</f>
        <v>276000000</v>
      </c>
      <c r="H727" s="264">
        <f>SUM(H712:H726)</f>
        <v>310000000</v>
      </c>
      <c r="I727" s="237"/>
    </row>
    <row r="728" spans="1:9" s="83" customFormat="1" ht="15.6" x14ac:dyDescent="0.3">
      <c r="A728" s="212">
        <v>6</v>
      </c>
      <c r="B728" s="114" t="s">
        <v>1981</v>
      </c>
      <c r="C728" s="153"/>
      <c r="E728" s="184"/>
      <c r="F728" s="379"/>
      <c r="G728" s="255"/>
      <c r="H728" s="255"/>
      <c r="I728" s="85"/>
    </row>
    <row r="729" spans="1:9" s="83" customFormat="1" ht="15.6" x14ac:dyDescent="0.3">
      <c r="A729" s="117">
        <v>1</v>
      </c>
      <c r="B729" s="251" t="s">
        <v>1987</v>
      </c>
      <c r="C729" s="119" t="s">
        <v>1984</v>
      </c>
      <c r="D729" s="120">
        <v>10000000</v>
      </c>
      <c r="E729" s="206" t="s">
        <v>20</v>
      </c>
      <c r="F729" s="387">
        <f>5000000-5000000</f>
        <v>0</v>
      </c>
      <c r="G729" s="265"/>
      <c r="H729" s="255"/>
      <c r="I729" s="85"/>
    </row>
    <row r="730" spans="1:9" s="83" customFormat="1" ht="93.6" customHeight="1" x14ac:dyDescent="0.3">
      <c r="A730" s="117">
        <v>2</v>
      </c>
      <c r="B730" s="251" t="s">
        <v>1988</v>
      </c>
      <c r="C730" s="119" t="s">
        <v>1985</v>
      </c>
      <c r="D730" s="122">
        <v>0</v>
      </c>
      <c r="E730" s="206" t="s">
        <v>20</v>
      </c>
      <c r="F730" s="387">
        <v>0</v>
      </c>
      <c r="G730" s="265">
        <v>50000000</v>
      </c>
      <c r="H730" s="569">
        <f>G730</f>
        <v>50000000</v>
      </c>
      <c r="I730" s="576" t="s">
        <v>3818</v>
      </c>
    </row>
    <row r="731" spans="1:9" s="83" customFormat="1" ht="31.2" x14ac:dyDescent="0.3">
      <c r="A731" s="117">
        <v>3</v>
      </c>
      <c r="B731" s="251" t="s">
        <v>1989</v>
      </c>
      <c r="C731" s="119" t="s">
        <v>1986</v>
      </c>
      <c r="D731" s="120">
        <v>70286270</v>
      </c>
      <c r="E731" s="206" t="s">
        <v>20</v>
      </c>
      <c r="F731" s="387">
        <v>0</v>
      </c>
      <c r="G731" s="265">
        <v>454972410.89999998</v>
      </c>
      <c r="H731" s="255"/>
      <c r="I731" s="85"/>
    </row>
    <row r="732" spans="1:9" s="83" customFormat="1" ht="15" customHeight="1" x14ac:dyDescent="0.3">
      <c r="A732" s="607" t="s">
        <v>1983</v>
      </c>
      <c r="B732" s="607"/>
      <c r="C732" s="607"/>
      <c r="D732" s="102">
        <v>80286270</v>
      </c>
      <c r="E732" s="98">
        <f>SUM(E729:E731)</f>
        <v>0</v>
      </c>
      <c r="F732" s="148">
        <f>SUM(F729:F731)</f>
        <v>0</v>
      </c>
      <c r="G732" s="148">
        <f>SUM(G729:G731)</f>
        <v>504972410.89999998</v>
      </c>
      <c r="H732" s="148">
        <f>SUM(H729:H731)</f>
        <v>50000000</v>
      </c>
      <c r="I732" s="85"/>
    </row>
    <row r="733" spans="1:9" ht="33.6" customHeight="1" x14ac:dyDescent="0.3">
      <c r="A733" s="82">
        <v>7</v>
      </c>
      <c r="B733" s="635" t="s">
        <v>11</v>
      </c>
      <c r="C733" s="711"/>
      <c r="D733" s="85"/>
      <c r="E733" s="255"/>
      <c r="F733" s="379"/>
      <c r="G733" s="255"/>
      <c r="H733" s="542"/>
      <c r="I733" s="237"/>
    </row>
    <row r="734" spans="1:9" ht="31.2" x14ac:dyDescent="0.3">
      <c r="A734" s="94">
        <v>1</v>
      </c>
      <c r="B734" s="95" t="s">
        <v>38</v>
      </c>
      <c r="C734" s="96" t="s">
        <v>21</v>
      </c>
      <c r="D734" s="11">
        <v>4000000</v>
      </c>
      <c r="E734" s="206" t="s">
        <v>20</v>
      </c>
      <c r="F734" s="266">
        <f>D734</f>
        <v>4000000</v>
      </c>
      <c r="G734" s="206"/>
      <c r="H734" s="542">
        <f>F734</f>
        <v>4000000</v>
      </c>
      <c r="I734" s="568" t="s">
        <v>3819</v>
      </c>
    </row>
    <row r="735" spans="1:9" ht="19.2" customHeight="1" x14ac:dyDescent="0.3">
      <c r="A735" s="94">
        <v>2</v>
      </c>
      <c r="B735" s="95" t="s">
        <v>30</v>
      </c>
      <c r="C735" s="96" t="s">
        <v>22</v>
      </c>
      <c r="D735" s="11">
        <v>1000000</v>
      </c>
      <c r="E735" s="206" t="s">
        <v>20</v>
      </c>
      <c r="F735" s="266">
        <f>D735</f>
        <v>1000000</v>
      </c>
      <c r="G735" s="206"/>
      <c r="H735" s="542"/>
      <c r="I735" s="237"/>
    </row>
    <row r="736" spans="1:9" ht="19.2" customHeight="1" x14ac:dyDescent="0.3">
      <c r="A736" s="94">
        <v>3</v>
      </c>
      <c r="B736" s="95" t="s">
        <v>31</v>
      </c>
      <c r="C736" s="96" t="s">
        <v>23</v>
      </c>
      <c r="D736" s="11">
        <v>2000000</v>
      </c>
      <c r="E736" s="206" t="s">
        <v>20</v>
      </c>
      <c r="F736" s="266">
        <v>0</v>
      </c>
      <c r="G736" s="206"/>
      <c r="H736" s="542"/>
      <c r="I736" s="237"/>
    </row>
    <row r="737" spans="1:9" ht="19.2" customHeight="1" x14ac:dyDescent="0.3">
      <c r="A737" s="94">
        <v>4</v>
      </c>
      <c r="B737" s="95" t="s">
        <v>32</v>
      </c>
      <c r="C737" s="96" t="s">
        <v>24</v>
      </c>
      <c r="D737" s="11">
        <v>6000000</v>
      </c>
      <c r="E737" s="206" t="s">
        <v>20</v>
      </c>
      <c r="F737" s="266">
        <f>D737</f>
        <v>6000000</v>
      </c>
      <c r="G737" s="206"/>
      <c r="H737" s="542"/>
      <c r="I737" s="237"/>
    </row>
    <row r="738" spans="1:9" ht="19.2" customHeight="1" x14ac:dyDescent="0.3">
      <c r="A738" s="94">
        <v>5</v>
      </c>
      <c r="B738" s="95" t="s">
        <v>33</v>
      </c>
      <c r="C738" s="96" t="s">
        <v>25</v>
      </c>
      <c r="D738" s="11">
        <v>22000000</v>
      </c>
      <c r="E738" s="206" t="s">
        <v>20</v>
      </c>
      <c r="F738" s="266">
        <v>0</v>
      </c>
      <c r="G738" s="206"/>
      <c r="H738" s="542"/>
      <c r="I738" s="237"/>
    </row>
    <row r="739" spans="1:9" ht="31.2" customHeight="1" x14ac:dyDescent="0.3">
      <c r="A739" s="94">
        <v>6</v>
      </c>
      <c r="B739" s="95" t="s">
        <v>34</v>
      </c>
      <c r="C739" s="96" t="s">
        <v>26</v>
      </c>
      <c r="D739" s="11">
        <v>3000000</v>
      </c>
      <c r="E739" s="206" t="s">
        <v>20</v>
      </c>
      <c r="F739" s="266">
        <f>D739</f>
        <v>3000000</v>
      </c>
      <c r="G739" s="206"/>
      <c r="H739" s="542">
        <f>F739</f>
        <v>3000000</v>
      </c>
      <c r="I739" s="568" t="s">
        <v>3819</v>
      </c>
    </row>
    <row r="740" spans="1:9" ht="19.2" customHeight="1" x14ac:dyDescent="0.3">
      <c r="A740" s="94">
        <v>7</v>
      </c>
      <c r="B740" s="95" t="s">
        <v>35</v>
      </c>
      <c r="C740" s="96" t="s">
        <v>27</v>
      </c>
      <c r="D740" s="11">
        <v>3000000</v>
      </c>
      <c r="E740" s="206" t="s">
        <v>20</v>
      </c>
      <c r="F740" s="266">
        <f>D740</f>
        <v>3000000</v>
      </c>
      <c r="G740" s="206"/>
      <c r="H740" s="542"/>
      <c r="I740" s="237"/>
    </row>
    <row r="741" spans="1:9" ht="19.2" customHeight="1" x14ac:dyDescent="0.3">
      <c r="A741" s="94">
        <v>8</v>
      </c>
      <c r="B741" s="95" t="s">
        <v>36</v>
      </c>
      <c r="C741" s="96" t="s">
        <v>28</v>
      </c>
      <c r="D741" s="11">
        <v>5000000</v>
      </c>
      <c r="E741" s="206" t="s">
        <v>20</v>
      </c>
      <c r="F741" s="266">
        <f>D741</f>
        <v>5000000</v>
      </c>
      <c r="G741" s="206"/>
      <c r="H741" s="542"/>
      <c r="I741" s="237"/>
    </row>
    <row r="742" spans="1:9" ht="19.2" customHeight="1" x14ac:dyDescent="0.3">
      <c r="A742" s="94">
        <v>9</v>
      </c>
      <c r="B742" s="95" t="s">
        <v>37</v>
      </c>
      <c r="C742" s="96" t="s">
        <v>29</v>
      </c>
      <c r="D742" s="11">
        <v>4000000</v>
      </c>
      <c r="E742" s="206" t="s">
        <v>20</v>
      </c>
      <c r="F742" s="266">
        <v>0</v>
      </c>
      <c r="G742" s="206"/>
      <c r="H742" s="542"/>
      <c r="I742" s="237"/>
    </row>
    <row r="743" spans="1:9" ht="15.6" x14ac:dyDescent="0.3">
      <c r="A743" s="631" t="s">
        <v>19</v>
      </c>
      <c r="B743" s="632"/>
      <c r="C743" s="633"/>
      <c r="D743" s="97">
        <f>SUM(D734:D742)</f>
        <v>50000000</v>
      </c>
      <c r="E743" s="98">
        <f>SUM(E734:E742)</f>
        <v>0</v>
      </c>
      <c r="F743" s="148">
        <f>SUM(F734:F742)</f>
        <v>22000000</v>
      </c>
      <c r="G743" s="148">
        <f t="shared" ref="G743:H743" si="49">SUM(G734:G742)</f>
        <v>0</v>
      </c>
      <c r="H743" s="148">
        <f t="shared" si="49"/>
        <v>7000000</v>
      </c>
      <c r="I743" s="237"/>
    </row>
    <row r="744" spans="1:9" ht="15.6" x14ac:dyDescent="0.3">
      <c r="A744" s="684" t="s">
        <v>3426</v>
      </c>
      <c r="B744" s="684"/>
      <c r="C744" s="684"/>
      <c r="D744" s="430">
        <f>D743+D732+D727+D710+D699+D689+D675</f>
        <v>1693286270</v>
      </c>
      <c r="E744" s="430">
        <f>E743+E732+E727+E710+E699+E689+E675</f>
        <v>56726449.469999999</v>
      </c>
      <c r="F744" s="431">
        <f>F743+F732+F727+F710+F699+F689+F675</f>
        <v>256500000</v>
      </c>
      <c r="G744" s="431">
        <f>G743+G732+G727+G710+G699+G689+G675</f>
        <v>780972410.89999998</v>
      </c>
      <c r="H744" s="431">
        <f>H743+H732+H727+H710+H699+H689+H675</f>
        <v>384000000</v>
      </c>
      <c r="I744" s="237"/>
    </row>
    <row r="745" spans="1:9" ht="15.6" x14ac:dyDescent="0.3">
      <c r="A745" s="685" t="s">
        <v>3427</v>
      </c>
      <c r="B745" s="685"/>
      <c r="C745" s="685"/>
      <c r="D745" s="685"/>
      <c r="E745" s="685"/>
      <c r="F745" s="690"/>
      <c r="G745" s="433"/>
      <c r="H745" s="542"/>
      <c r="I745" s="237"/>
    </row>
    <row r="746" spans="1:9" s="83" customFormat="1" ht="15" customHeight="1" x14ac:dyDescent="0.3">
      <c r="A746" s="179">
        <v>1</v>
      </c>
      <c r="B746" s="180" t="s">
        <v>2849</v>
      </c>
      <c r="C746" s="209"/>
      <c r="D746" s="102"/>
      <c r="E746" s="473"/>
      <c r="F746" s="385"/>
      <c r="G746" s="88"/>
      <c r="H746" s="259"/>
      <c r="I746" s="85"/>
    </row>
    <row r="747" spans="1:9" s="83" customFormat="1" ht="15" customHeight="1" x14ac:dyDescent="0.3">
      <c r="A747" s="117">
        <v>1</v>
      </c>
      <c r="B747" s="251" t="s">
        <v>2850</v>
      </c>
      <c r="C747" s="119" t="s">
        <v>2851</v>
      </c>
      <c r="D747" s="120">
        <v>15000000</v>
      </c>
      <c r="E747" s="89" t="s">
        <v>20</v>
      </c>
      <c r="F747" s="383">
        <v>0</v>
      </c>
      <c r="G747" s="101"/>
      <c r="H747" s="544"/>
      <c r="I747" s="85"/>
    </row>
    <row r="748" spans="1:9" s="83" customFormat="1" ht="15" customHeight="1" x14ac:dyDescent="0.3">
      <c r="A748" s="117">
        <v>2</v>
      </c>
      <c r="B748" s="251" t="s">
        <v>2852</v>
      </c>
      <c r="C748" s="119" t="s">
        <v>2853</v>
      </c>
      <c r="D748" s="120">
        <v>10000000</v>
      </c>
      <c r="E748" s="89" t="s">
        <v>20</v>
      </c>
      <c r="F748" s="383">
        <v>0</v>
      </c>
      <c r="G748" s="101"/>
      <c r="H748" s="544"/>
      <c r="I748" s="85"/>
    </row>
    <row r="749" spans="1:9" s="83" customFormat="1" ht="46.8" x14ac:dyDescent="0.3">
      <c r="A749" s="117">
        <v>3</v>
      </c>
      <c r="B749" s="251" t="s">
        <v>2854</v>
      </c>
      <c r="C749" s="119" t="s">
        <v>2855</v>
      </c>
      <c r="D749" s="120">
        <v>6000000</v>
      </c>
      <c r="E749" s="89" t="s">
        <v>20</v>
      </c>
      <c r="F749" s="383">
        <v>0</v>
      </c>
      <c r="G749" s="101"/>
      <c r="H749" s="544"/>
      <c r="I749" s="85"/>
    </row>
    <row r="750" spans="1:9" s="83" customFormat="1" ht="15" customHeight="1" x14ac:dyDescent="0.3">
      <c r="A750" s="117">
        <v>4</v>
      </c>
      <c r="B750" s="251" t="s">
        <v>2856</v>
      </c>
      <c r="C750" s="119" t="s">
        <v>2857</v>
      </c>
      <c r="D750" s="120">
        <v>3000000</v>
      </c>
      <c r="E750" s="89" t="s">
        <v>20</v>
      </c>
      <c r="F750" s="383">
        <f t="shared" ref="F750:F760" si="50">D750</f>
        <v>3000000</v>
      </c>
      <c r="G750" s="101"/>
      <c r="H750" s="544"/>
      <c r="I750" s="85"/>
    </row>
    <row r="751" spans="1:9" s="83" customFormat="1" ht="15" customHeight="1" x14ac:dyDescent="0.3">
      <c r="A751" s="117">
        <v>5</v>
      </c>
      <c r="B751" s="251" t="s">
        <v>2858</v>
      </c>
      <c r="C751" s="119" t="s">
        <v>2859</v>
      </c>
      <c r="D751" s="120">
        <v>10000000</v>
      </c>
      <c r="E751" s="89" t="s">
        <v>20</v>
      </c>
      <c r="F751" s="383">
        <f t="shared" si="50"/>
        <v>10000000</v>
      </c>
      <c r="G751" s="101"/>
      <c r="H751" s="544"/>
      <c r="I751" s="85"/>
    </row>
    <row r="752" spans="1:9" s="83" customFormat="1" ht="15" customHeight="1" x14ac:dyDescent="0.3">
      <c r="A752" s="117">
        <v>6</v>
      </c>
      <c r="B752" s="251" t="s">
        <v>2860</v>
      </c>
      <c r="C752" s="119" t="s">
        <v>2861</v>
      </c>
      <c r="D752" s="120">
        <v>10000000</v>
      </c>
      <c r="E752" s="89" t="s">
        <v>20</v>
      </c>
      <c r="F752" s="383">
        <v>0</v>
      </c>
      <c r="G752" s="101"/>
      <c r="H752" s="544"/>
      <c r="I752" s="85"/>
    </row>
    <row r="753" spans="1:9" s="83" customFormat="1" ht="31.2" x14ac:dyDescent="0.3">
      <c r="A753" s="117">
        <v>7</v>
      </c>
      <c r="B753" s="251" t="s">
        <v>2862</v>
      </c>
      <c r="C753" s="119" t="s">
        <v>2863</v>
      </c>
      <c r="D753" s="120">
        <v>20000000</v>
      </c>
      <c r="E753" s="89" t="s">
        <v>20</v>
      </c>
      <c r="F753" s="383">
        <v>5000000</v>
      </c>
      <c r="G753" s="101"/>
      <c r="H753" s="544"/>
      <c r="I753" s="85"/>
    </row>
    <row r="754" spans="1:9" s="83" customFormat="1" ht="15" customHeight="1" x14ac:dyDescent="0.3">
      <c r="A754" s="117">
        <v>8</v>
      </c>
      <c r="B754" s="251" t="s">
        <v>2864</v>
      </c>
      <c r="C754" s="119" t="s">
        <v>2865</v>
      </c>
      <c r="D754" s="120">
        <v>2000000</v>
      </c>
      <c r="E754" s="89" t="s">
        <v>20</v>
      </c>
      <c r="F754" s="383">
        <f t="shared" si="50"/>
        <v>2000000</v>
      </c>
      <c r="G754" s="101"/>
      <c r="H754" s="544"/>
      <c r="I754" s="85"/>
    </row>
    <row r="755" spans="1:9" s="83" customFormat="1" ht="15" customHeight="1" x14ac:dyDescent="0.3">
      <c r="A755" s="117">
        <v>9</v>
      </c>
      <c r="B755" s="251" t="s">
        <v>2866</v>
      </c>
      <c r="C755" s="119" t="s">
        <v>2867</v>
      </c>
      <c r="D755" s="120">
        <v>20000000</v>
      </c>
      <c r="E755" s="392">
        <v>17355643.199999999</v>
      </c>
      <c r="F755" s="383">
        <v>17500000</v>
      </c>
      <c r="G755" s="101"/>
      <c r="H755" s="544"/>
      <c r="I755" s="85"/>
    </row>
    <row r="756" spans="1:9" s="83" customFormat="1" ht="31.2" x14ac:dyDescent="0.3">
      <c r="A756" s="117">
        <v>10</v>
      </c>
      <c r="B756" s="251" t="s">
        <v>2868</v>
      </c>
      <c r="C756" s="119" t="s">
        <v>2869</v>
      </c>
      <c r="D756" s="120">
        <v>2500000</v>
      </c>
      <c r="E756" s="89" t="s">
        <v>20</v>
      </c>
      <c r="F756" s="383">
        <v>0</v>
      </c>
      <c r="G756" s="101"/>
      <c r="H756" s="544"/>
      <c r="I756" s="85"/>
    </row>
    <row r="757" spans="1:9" s="83" customFormat="1" ht="31.2" x14ac:dyDescent="0.3">
      <c r="A757" s="117">
        <v>11</v>
      </c>
      <c r="B757" s="251" t="s">
        <v>2870</v>
      </c>
      <c r="C757" s="119" t="s">
        <v>2871</v>
      </c>
      <c r="D757" s="120">
        <v>15000000</v>
      </c>
      <c r="E757" s="89" t="s">
        <v>20</v>
      </c>
      <c r="F757" s="383">
        <v>0</v>
      </c>
      <c r="G757" s="101"/>
      <c r="H757" s="544"/>
      <c r="I757" s="85"/>
    </row>
    <row r="758" spans="1:9" s="83" customFormat="1" ht="15" customHeight="1" x14ac:dyDescent="0.3">
      <c r="A758" s="117">
        <v>12</v>
      </c>
      <c r="B758" s="251" t="s">
        <v>2872</v>
      </c>
      <c r="C758" s="119" t="s">
        <v>2873</v>
      </c>
      <c r="D758" s="120">
        <v>20000000</v>
      </c>
      <c r="E758" s="89" t="s">
        <v>20</v>
      </c>
      <c r="F758" s="383">
        <f t="shared" si="50"/>
        <v>20000000</v>
      </c>
      <c r="G758" s="101"/>
      <c r="H758" s="544"/>
      <c r="I758" s="85"/>
    </row>
    <row r="759" spans="1:9" s="83" customFormat="1" ht="15" customHeight="1" x14ac:dyDescent="0.3">
      <c r="A759" s="117">
        <v>13</v>
      </c>
      <c r="B759" s="251" t="s">
        <v>2874</v>
      </c>
      <c r="C759" s="119" t="s">
        <v>2875</v>
      </c>
      <c r="D759" s="120">
        <v>40000000</v>
      </c>
      <c r="E759" s="89" t="s">
        <v>20</v>
      </c>
      <c r="F759" s="383">
        <v>20000000</v>
      </c>
      <c r="G759" s="101"/>
      <c r="H759" s="544"/>
      <c r="I759" s="85"/>
    </row>
    <row r="760" spans="1:9" s="83" customFormat="1" ht="15" customHeight="1" x14ac:dyDescent="0.3">
      <c r="A760" s="117">
        <v>14</v>
      </c>
      <c r="B760" s="251" t="s">
        <v>2876</v>
      </c>
      <c r="C760" s="119" t="s">
        <v>2877</v>
      </c>
      <c r="D760" s="120">
        <v>2500000</v>
      </c>
      <c r="E760" s="89" t="s">
        <v>20</v>
      </c>
      <c r="F760" s="383">
        <f t="shared" si="50"/>
        <v>2500000</v>
      </c>
      <c r="G760" s="101"/>
      <c r="H760" s="544"/>
      <c r="I760" s="85"/>
    </row>
    <row r="761" spans="1:9" s="83" customFormat="1" ht="46.8" x14ac:dyDescent="0.3">
      <c r="A761" s="117">
        <v>15</v>
      </c>
      <c r="B761" s="251" t="s">
        <v>2878</v>
      </c>
      <c r="C761" s="119" t="s">
        <v>2879</v>
      </c>
      <c r="D761" s="120">
        <v>725000000</v>
      </c>
      <c r="E761" s="89" t="s">
        <v>20</v>
      </c>
      <c r="F761" s="383">
        <v>200000000</v>
      </c>
      <c r="G761" s="101"/>
      <c r="H761" s="544"/>
      <c r="I761" s="85"/>
    </row>
    <row r="762" spans="1:9" s="83" customFormat="1" ht="62.4" x14ac:dyDescent="0.3">
      <c r="A762" s="117">
        <v>16</v>
      </c>
      <c r="B762" s="251" t="s">
        <v>2880</v>
      </c>
      <c r="C762" s="119" t="s">
        <v>2881</v>
      </c>
      <c r="D762" s="120">
        <v>11036000000</v>
      </c>
      <c r="E762" s="392">
        <v>4343138378.5900002</v>
      </c>
      <c r="F762" s="383">
        <v>0</v>
      </c>
      <c r="G762" s="101">
        <f>6977000000+47000000-1000000000</f>
        <v>6024000000</v>
      </c>
      <c r="H762" s="577">
        <v>4902000000</v>
      </c>
      <c r="I762" s="149" t="s">
        <v>3828</v>
      </c>
    </row>
    <row r="763" spans="1:9" s="83" customFormat="1" ht="15" customHeight="1" x14ac:dyDescent="0.3">
      <c r="A763" s="117">
        <v>17</v>
      </c>
      <c r="B763" s="251" t="s">
        <v>2882</v>
      </c>
      <c r="C763" s="119" t="s">
        <v>2883</v>
      </c>
      <c r="D763" s="120">
        <v>2000000</v>
      </c>
      <c r="E763" s="89" t="s">
        <v>20</v>
      </c>
      <c r="F763" s="383">
        <v>0</v>
      </c>
      <c r="G763" s="101"/>
      <c r="H763" s="578"/>
      <c r="I763" s="85"/>
    </row>
    <row r="764" spans="1:9" s="83" customFormat="1" ht="15.6" x14ac:dyDescent="0.3">
      <c r="A764" s="117">
        <v>18</v>
      </c>
      <c r="B764" s="251" t="s">
        <v>2884</v>
      </c>
      <c r="C764" s="119" t="s">
        <v>2885</v>
      </c>
      <c r="D764" s="120">
        <v>2000000000</v>
      </c>
      <c r="E764" s="89" t="s">
        <v>20</v>
      </c>
      <c r="F764" s="383">
        <v>0</v>
      </c>
      <c r="G764" s="101">
        <v>2000000000</v>
      </c>
      <c r="H764" s="577"/>
      <c r="I764" s="149"/>
    </row>
    <row r="765" spans="1:9" s="83" customFormat="1" ht="15" customHeight="1" x14ac:dyDescent="0.3">
      <c r="A765" s="117">
        <v>19</v>
      </c>
      <c r="B765" s="251" t="s">
        <v>2886</v>
      </c>
      <c r="C765" s="119" t="s">
        <v>2887</v>
      </c>
      <c r="D765" s="120">
        <v>3000000</v>
      </c>
      <c r="E765" s="89" t="s">
        <v>20</v>
      </c>
      <c r="F765" s="383">
        <f>D765</f>
        <v>3000000</v>
      </c>
      <c r="G765" s="101"/>
      <c r="H765" s="577"/>
      <c r="I765" s="85"/>
    </row>
    <row r="766" spans="1:9" s="83" customFormat="1" ht="78" x14ac:dyDescent="0.3">
      <c r="A766" s="117">
        <v>20</v>
      </c>
      <c r="B766" s="251" t="s">
        <v>2888</v>
      </c>
      <c r="C766" s="119" t="s">
        <v>2889</v>
      </c>
      <c r="D766" s="120">
        <v>1200000000</v>
      </c>
      <c r="E766" s="392">
        <v>341802301.72000003</v>
      </c>
      <c r="F766" s="383">
        <v>0</v>
      </c>
      <c r="G766" s="101">
        <v>600000000</v>
      </c>
      <c r="H766" s="577">
        <f>G766</f>
        <v>600000000</v>
      </c>
      <c r="I766" s="149" t="s">
        <v>3852</v>
      </c>
    </row>
    <row r="767" spans="1:9" s="83" customFormat="1" ht="31.2" x14ac:dyDescent="0.3">
      <c r="A767" s="117">
        <v>21</v>
      </c>
      <c r="B767" s="251" t="s">
        <v>2890</v>
      </c>
      <c r="C767" s="119" t="s">
        <v>3821</v>
      </c>
      <c r="D767" s="120">
        <v>15000000</v>
      </c>
      <c r="E767" s="89" t="s">
        <v>20</v>
      </c>
      <c r="F767" s="383">
        <f>D767</f>
        <v>15000000</v>
      </c>
      <c r="G767" s="101"/>
      <c r="H767" s="577">
        <f>F767</f>
        <v>15000000</v>
      </c>
      <c r="I767" s="85" t="s">
        <v>3820</v>
      </c>
    </row>
    <row r="768" spans="1:9" s="83" customFormat="1" ht="15" customHeight="1" x14ac:dyDescent="0.3">
      <c r="A768" s="117">
        <v>22</v>
      </c>
      <c r="B768" s="251" t="s">
        <v>2892</v>
      </c>
      <c r="C768" s="119" t="s">
        <v>2893</v>
      </c>
      <c r="D768" s="120">
        <v>300000000</v>
      </c>
      <c r="E768" s="392">
        <v>13163924.199999999</v>
      </c>
      <c r="F768" s="383">
        <v>100000000</v>
      </c>
      <c r="G768" s="101"/>
      <c r="H768" s="544"/>
      <c r="I768" s="85"/>
    </row>
    <row r="769" spans="1:9" s="83" customFormat="1" ht="15" customHeight="1" x14ac:dyDescent="0.3">
      <c r="A769" s="117">
        <v>23</v>
      </c>
      <c r="B769" s="251" t="s">
        <v>2894</v>
      </c>
      <c r="C769" s="119" t="s">
        <v>2895</v>
      </c>
      <c r="D769" s="120">
        <v>200000000</v>
      </c>
      <c r="E769" s="89" t="s">
        <v>20</v>
      </c>
      <c r="F769" s="383">
        <v>50000000</v>
      </c>
      <c r="G769" s="101"/>
      <c r="H769" s="544"/>
      <c r="I769" s="85"/>
    </row>
    <row r="770" spans="1:9" s="83" customFormat="1" ht="15" customHeight="1" x14ac:dyDescent="0.3">
      <c r="A770" s="117">
        <v>24</v>
      </c>
      <c r="B770" s="251" t="s">
        <v>2896</v>
      </c>
      <c r="C770" s="119" t="s">
        <v>3503</v>
      </c>
      <c r="D770" s="120">
        <v>167000000</v>
      </c>
      <c r="E770" s="89" t="s">
        <v>20</v>
      </c>
      <c r="F770" s="383">
        <v>73500000</v>
      </c>
      <c r="G770" s="101"/>
      <c r="H770" s="544"/>
      <c r="I770" s="85"/>
    </row>
    <row r="771" spans="1:9" s="83" customFormat="1" ht="15" customHeight="1" x14ac:dyDescent="0.3">
      <c r="A771" s="117">
        <v>25</v>
      </c>
      <c r="B771" s="251" t="s">
        <v>2898</v>
      </c>
      <c r="C771" s="119" t="s">
        <v>2899</v>
      </c>
      <c r="D771" s="120">
        <v>10000000</v>
      </c>
      <c r="E771" s="89" t="s">
        <v>20</v>
      </c>
      <c r="F771" s="383">
        <v>20000000</v>
      </c>
      <c r="G771" s="101"/>
      <c r="H771" s="544"/>
      <c r="I771" s="85"/>
    </row>
    <row r="772" spans="1:9" s="83" customFormat="1" ht="15" customHeight="1" x14ac:dyDescent="0.3">
      <c r="A772" s="117">
        <v>26</v>
      </c>
      <c r="B772" s="251" t="s">
        <v>2900</v>
      </c>
      <c r="C772" s="119" t="s">
        <v>2901</v>
      </c>
      <c r="D772" s="120">
        <v>3000000</v>
      </c>
      <c r="E772" s="89" t="s">
        <v>20</v>
      </c>
      <c r="F772" s="383">
        <f>D772</f>
        <v>3000000</v>
      </c>
      <c r="G772" s="101"/>
      <c r="H772" s="544"/>
      <c r="I772" s="85"/>
    </row>
    <row r="773" spans="1:9" s="83" customFormat="1" ht="15" customHeight="1" x14ac:dyDescent="0.3">
      <c r="A773" s="117">
        <v>27</v>
      </c>
      <c r="B773" s="251" t="s">
        <v>2902</v>
      </c>
      <c r="C773" s="119" t="s">
        <v>2903</v>
      </c>
      <c r="D773" s="115" t="s">
        <v>20</v>
      </c>
      <c r="E773" s="89" t="s">
        <v>20</v>
      </c>
      <c r="F773" s="383" t="str">
        <f>D773</f>
        <v>-</v>
      </c>
      <c r="G773" s="101"/>
      <c r="H773" s="544"/>
      <c r="I773" s="85"/>
    </row>
    <row r="774" spans="1:9" s="83" customFormat="1" ht="15" customHeight="1" x14ac:dyDescent="0.3">
      <c r="A774" s="117">
        <v>28</v>
      </c>
      <c r="B774" s="251" t="s">
        <v>2904</v>
      </c>
      <c r="C774" s="119" t="s">
        <v>2905</v>
      </c>
      <c r="D774" s="120">
        <v>5000000</v>
      </c>
      <c r="E774" s="89" t="s">
        <v>20</v>
      </c>
      <c r="F774" s="383">
        <f>D774</f>
        <v>5000000</v>
      </c>
      <c r="G774" s="101"/>
      <c r="H774" s="544"/>
      <c r="I774" s="85"/>
    </row>
    <row r="775" spans="1:9" s="83" customFormat="1" ht="15" customHeight="1" x14ac:dyDescent="0.3">
      <c r="A775" s="117">
        <v>29</v>
      </c>
      <c r="B775" s="251" t="s">
        <v>2906</v>
      </c>
      <c r="C775" s="119" t="s">
        <v>2907</v>
      </c>
      <c r="D775" s="120">
        <v>1100000000</v>
      </c>
      <c r="E775" s="89" t="s">
        <v>20</v>
      </c>
      <c r="F775" s="383">
        <v>100000000</v>
      </c>
      <c r="G775" s="101"/>
      <c r="H775" s="544"/>
      <c r="I775" s="85"/>
    </row>
    <row r="776" spans="1:9" s="83" customFormat="1" ht="15" customHeight="1" x14ac:dyDescent="0.3">
      <c r="A776" s="117">
        <v>30</v>
      </c>
      <c r="B776" s="251" t="s">
        <v>2908</v>
      </c>
      <c r="C776" s="119" t="s">
        <v>2909</v>
      </c>
      <c r="D776" s="120">
        <v>5000000</v>
      </c>
      <c r="E776" s="89" t="s">
        <v>20</v>
      </c>
      <c r="F776" s="383">
        <f>D776</f>
        <v>5000000</v>
      </c>
      <c r="G776" s="101"/>
      <c r="H776" s="544"/>
      <c r="I776" s="85"/>
    </row>
    <row r="777" spans="1:9" s="83" customFormat="1" ht="31.2" x14ac:dyDescent="0.3">
      <c r="A777" s="117">
        <v>31</v>
      </c>
      <c r="B777" s="251" t="s">
        <v>2910</v>
      </c>
      <c r="C777" s="119" t="s">
        <v>2911</v>
      </c>
      <c r="D777" s="120">
        <v>370000000</v>
      </c>
      <c r="E777" s="89" t="s">
        <v>20</v>
      </c>
      <c r="F777" s="383">
        <v>50000000</v>
      </c>
      <c r="G777" s="101"/>
      <c r="H777" s="544"/>
      <c r="I777" s="85"/>
    </row>
    <row r="778" spans="1:9" s="83" customFormat="1" ht="15" customHeight="1" x14ac:dyDescent="0.3">
      <c r="A778" s="117">
        <v>32</v>
      </c>
      <c r="B778" s="251" t="s">
        <v>2912</v>
      </c>
      <c r="C778" s="119" t="s">
        <v>2913</v>
      </c>
      <c r="D778" s="120">
        <v>5000000</v>
      </c>
      <c r="E778" s="89" t="s">
        <v>20</v>
      </c>
      <c r="F778" s="383">
        <f>D778</f>
        <v>5000000</v>
      </c>
      <c r="G778" s="101"/>
      <c r="H778" s="544"/>
      <c r="I778" s="85"/>
    </row>
    <row r="779" spans="1:9" s="83" customFormat="1" ht="31.2" x14ac:dyDescent="0.3">
      <c r="A779" s="117">
        <v>33</v>
      </c>
      <c r="B779" s="251" t="s">
        <v>2914</v>
      </c>
      <c r="C779" s="119" t="s">
        <v>2915</v>
      </c>
      <c r="D779" s="120">
        <v>3000000</v>
      </c>
      <c r="E779" s="89" t="s">
        <v>20</v>
      </c>
      <c r="F779" s="383">
        <f>D779</f>
        <v>3000000</v>
      </c>
      <c r="G779" s="101"/>
      <c r="H779" s="544"/>
      <c r="I779" s="85"/>
    </row>
    <row r="780" spans="1:9" s="83" customFormat="1" ht="15" customHeight="1" x14ac:dyDescent="0.3">
      <c r="A780" s="607" t="s">
        <v>2916</v>
      </c>
      <c r="B780" s="607"/>
      <c r="C780" s="607"/>
      <c r="D780" s="402">
        <f>SUM(D747:D779)</f>
        <v>17325000000</v>
      </c>
      <c r="E780" s="402">
        <f>SUM(E747:E779)</f>
        <v>4715460247.71</v>
      </c>
      <c r="F780" s="403">
        <f>SUM(F747:F779)</f>
        <v>712500000</v>
      </c>
      <c r="G780" s="431">
        <f>SUM(G747:G779)</f>
        <v>8624000000</v>
      </c>
      <c r="H780" s="431">
        <f>SUM(H747:H779)</f>
        <v>5517000000</v>
      </c>
      <c r="I780" s="85"/>
    </row>
    <row r="781" spans="1:9" s="83" customFormat="1" ht="15.6" x14ac:dyDescent="0.3">
      <c r="A781" s="179">
        <v>2</v>
      </c>
      <c r="B781" s="180" t="s">
        <v>2578</v>
      </c>
      <c r="C781" s="153"/>
      <c r="E781" s="184"/>
      <c r="F781" s="382"/>
      <c r="G781" s="93"/>
      <c r="H781" s="255"/>
      <c r="I781" s="85"/>
    </row>
    <row r="782" spans="1:9" s="83" customFormat="1" ht="15.6" x14ac:dyDescent="0.3">
      <c r="A782" s="94">
        <v>1</v>
      </c>
      <c r="B782" s="95" t="s">
        <v>2579</v>
      </c>
      <c r="C782" s="96" t="s">
        <v>2580</v>
      </c>
      <c r="D782" s="11">
        <v>2000000</v>
      </c>
      <c r="E782" s="206" t="s">
        <v>20</v>
      </c>
      <c r="F782" s="266">
        <f>D782</f>
        <v>2000000</v>
      </c>
      <c r="G782" s="206"/>
      <c r="H782" s="255"/>
      <c r="I782" s="85"/>
    </row>
    <row r="783" spans="1:9" s="83" customFormat="1" ht="31.2" x14ac:dyDescent="0.3">
      <c r="A783" s="94">
        <v>2</v>
      </c>
      <c r="B783" s="95" t="s">
        <v>2581</v>
      </c>
      <c r="C783" s="96" t="s">
        <v>2582</v>
      </c>
      <c r="D783" s="11">
        <v>8000000</v>
      </c>
      <c r="E783" s="206">
        <v>2940000</v>
      </c>
      <c r="F783" s="266">
        <v>3000000</v>
      </c>
      <c r="G783" s="206"/>
      <c r="H783" s="255"/>
      <c r="I783" s="85"/>
    </row>
    <row r="784" spans="1:9" s="83" customFormat="1" ht="15.6" x14ac:dyDescent="0.3">
      <c r="A784" s="94">
        <v>3</v>
      </c>
      <c r="B784" s="95" t="s">
        <v>2583</v>
      </c>
      <c r="C784" s="96" t="s">
        <v>2584</v>
      </c>
      <c r="D784" s="11">
        <v>8000000</v>
      </c>
      <c r="E784" s="206">
        <v>931000</v>
      </c>
      <c r="F784" s="266">
        <v>3000000</v>
      </c>
      <c r="G784" s="206"/>
      <c r="H784" s="255"/>
      <c r="I784" s="85"/>
    </row>
    <row r="785" spans="1:9" s="83" customFormat="1" ht="15.6" x14ac:dyDescent="0.3">
      <c r="A785" s="94">
        <v>4</v>
      </c>
      <c r="B785" s="95" t="s">
        <v>2585</v>
      </c>
      <c r="C785" s="96" t="s">
        <v>2586</v>
      </c>
      <c r="D785" s="11">
        <v>500000</v>
      </c>
      <c r="E785" s="206" t="s">
        <v>20</v>
      </c>
      <c r="F785" s="266">
        <f>D785</f>
        <v>500000</v>
      </c>
      <c r="G785" s="206"/>
      <c r="H785" s="255"/>
      <c r="I785" s="85"/>
    </row>
    <row r="786" spans="1:9" s="83" customFormat="1" ht="31.2" x14ac:dyDescent="0.3">
      <c r="A786" s="94">
        <v>5</v>
      </c>
      <c r="B786" s="95" t="s">
        <v>2587</v>
      </c>
      <c r="C786" s="96" t="s">
        <v>2588</v>
      </c>
      <c r="D786" s="11">
        <v>7500000</v>
      </c>
      <c r="E786" s="206" t="s">
        <v>20</v>
      </c>
      <c r="F786" s="266">
        <v>0</v>
      </c>
      <c r="G786" s="206"/>
      <c r="H786" s="255"/>
      <c r="I786" s="85"/>
    </row>
    <row r="787" spans="1:9" s="83" customFormat="1" ht="15.6" x14ac:dyDescent="0.3">
      <c r="A787" s="94">
        <v>6</v>
      </c>
      <c r="B787" s="95" t="s">
        <v>2589</v>
      </c>
      <c r="C787" s="96" t="s">
        <v>2590</v>
      </c>
      <c r="D787" s="11">
        <v>1000000</v>
      </c>
      <c r="E787" s="206" t="s">
        <v>20</v>
      </c>
      <c r="F787" s="266">
        <f t="shared" ref="F787:F803" si="51">D787</f>
        <v>1000000</v>
      </c>
      <c r="G787" s="206"/>
      <c r="H787" s="255"/>
      <c r="I787" s="85"/>
    </row>
    <row r="788" spans="1:9" s="83" customFormat="1" ht="15.6" x14ac:dyDescent="0.3">
      <c r="A788" s="94">
        <v>7</v>
      </c>
      <c r="B788" s="95" t="s">
        <v>2591</v>
      </c>
      <c r="C788" s="96" t="s">
        <v>2592</v>
      </c>
      <c r="D788" s="11">
        <v>9000000</v>
      </c>
      <c r="E788" s="206" t="s">
        <v>20</v>
      </c>
      <c r="F788" s="266">
        <v>2000000</v>
      </c>
      <c r="G788" s="206"/>
      <c r="H788" s="255"/>
      <c r="I788" s="85"/>
    </row>
    <row r="789" spans="1:9" s="83" customFormat="1" ht="31.2" x14ac:dyDescent="0.3">
      <c r="A789" s="94">
        <v>8</v>
      </c>
      <c r="B789" s="95" t="s">
        <v>2593</v>
      </c>
      <c r="C789" s="96" t="s">
        <v>2594</v>
      </c>
      <c r="D789" s="11">
        <v>13000000</v>
      </c>
      <c r="E789" s="206">
        <v>9254000</v>
      </c>
      <c r="F789" s="266">
        <f t="shared" si="51"/>
        <v>13000000</v>
      </c>
      <c r="G789" s="206"/>
      <c r="H789" s="255"/>
      <c r="I789" s="85"/>
    </row>
    <row r="790" spans="1:9" s="83" customFormat="1" ht="15.6" x14ac:dyDescent="0.3">
      <c r="A790" s="94">
        <v>9</v>
      </c>
      <c r="B790" s="95" t="s">
        <v>2595</v>
      </c>
      <c r="C790" s="96" t="s">
        <v>2596</v>
      </c>
      <c r="D790" s="11">
        <v>1000000</v>
      </c>
      <c r="E790" s="206" t="s">
        <v>20</v>
      </c>
      <c r="F790" s="266">
        <f t="shared" si="51"/>
        <v>1000000</v>
      </c>
      <c r="G790" s="206"/>
      <c r="H790" s="255"/>
      <c r="I790" s="85"/>
    </row>
    <row r="791" spans="1:9" s="83" customFormat="1" ht="46.8" x14ac:dyDescent="0.3">
      <c r="A791" s="94">
        <v>10</v>
      </c>
      <c r="B791" s="95" t="s">
        <v>2597</v>
      </c>
      <c r="C791" s="96" t="s">
        <v>2598</v>
      </c>
      <c r="D791" s="11">
        <v>9500000</v>
      </c>
      <c r="E791" s="206">
        <v>6000000</v>
      </c>
      <c r="F791" s="266">
        <f>E791</f>
        <v>6000000</v>
      </c>
      <c r="G791" s="206"/>
      <c r="H791" s="255"/>
      <c r="I791" s="85"/>
    </row>
    <row r="792" spans="1:9" s="83" customFormat="1" ht="15.6" x14ac:dyDescent="0.3">
      <c r="A792" s="94">
        <v>11</v>
      </c>
      <c r="B792" s="95" t="s">
        <v>2599</v>
      </c>
      <c r="C792" s="96" t="s">
        <v>2600</v>
      </c>
      <c r="D792" s="11">
        <v>1000000</v>
      </c>
      <c r="E792" s="206" t="s">
        <v>20</v>
      </c>
      <c r="F792" s="266">
        <f t="shared" si="51"/>
        <v>1000000</v>
      </c>
      <c r="G792" s="206"/>
      <c r="H792" s="255"/>
      <c r="I792" s="85"/>
    </row>
    <row r="793" spans="1:9" s="83" customFormat="1" ht="15.6" x14ac:dyDescent="0.3">
      <c r="A793" s="94">
        <v>12</v>
      </c>
      <c r="B793" s="95" t="s">
        <v>2601</v>
      </c>
      <c r="C793" s="96" t="s">
        <v>2602</v>
      </c>
      <c r="D793" s="11">
        <v>1500000</v>
      </c>
      <c r="E793" s="206" t="s">
        <v>20</v>
      </c>
      <c r="F793" s="266">
        <f t="shared" si="51"/>
        <v>1500000</v>
      </c>
      <c r="G793" s="206"/>
      <c r="H793" s="255"/>
      <c r="I793" s="85"/>
    </row>
    <row r="794" spans="1:9" s="83" customFormat="1" ht="15.6" x14ac:dyDescent="0.3">
      <c r="A794" s="94">
        <v>13</v>
      </c>
      <c r="B794" s="95" t="s">
        <v>2603</v>
      </c>
      <c r="C794" s="96" t="s">
        <v>2604</v>
      </c>
      <c r="D794" s="11">
        <v>30000000</v>
      </c>
      <c r="E794" s="206" t="s">
        <v>20</v>
      </c>
      <c r="F794" s="266">
        <f>D794-5000000</f>
        <v>25000000</v>
      </c>
      <c r="G794" s="266"/>
      <c r="H794" s="255"/>
      <c r="I794" s="85"/>
    </row>
    <row r="795" spans="1:9" s="83" customFormat="1" ht="31.2" x14ac:dyDescent="0.3">
      <c r="A795" s="94">
        <v>14</v>
      </c>
      <c r="B795" s="95" t="s">
        <v>2605</v>
      </c>
      <c r="C795" s="96" t="s">
        <v>2606</v>
      </c>
      <c r="D795" s="11">
        <v>70000000</v>
      </c>
      <c r="E795" s="206" t="s">
        <v>20</v>
      </c>
      <c r="F795" s="266">
        <v>25000000</v>
      </c>
      <c r="G795" s="266"/>
      <c r="H795" s="255"/>
      <c r="I795" s="85"/>
    </row>
    <row r="796" spans="1:9" s="83" customFormat="1" ht="15.6" x14ac:dyDescent="0.3">
      <c r="A796" s="94">
        <v>15</v>
      </c>
      <c r="B796" s="95" t="s">
        <v>2607</v>
      </c>
      <c r="C796" s="96" t="s">
        <v>2608</v>
      </c>
      <c r="D796" s="11">
        <v>3000000</v>
      </c>
      <c r="E796" s="206" t="s">
        <v>20</v>
      </c>
      <c r="F796" s="266">
        <f t="shared" si="51"/>
        <v>3000000</v>
      </c>
      <c r="G796" s="206"/>
      <c r="H796" s="255"/>
      <c r="I796" s="85"/>
    </row>
    <row r="797" spans="1:9" s="83" customFormat="1" ht="15.6" x14ac:dyDescent="0.3">
      <c r="A797" s="94">
        <v>16</v>
      </c>
      <c r="B797" s="95" t="s">
        <v>2609</v>
      </c>
      <c r="C797" s="96" t="s">
        <v>2610</v>
      </c>
      <c r="D797" s="11">
        <v>9000000</v>
      </c>
      <c r="E797" s="206" t="s">
        <v>20</v>
      </c>
      <c r="F797" s="266">
        <v>5000000</v>
      </c>
      <c r="G797" s="206"/>
      <c r="H797" s="255"/>
      <c r="I797" s="85"/>
    </row>
    <row r="798" spans="1:9" s="83" customFormat="1" ht="15.6" x14ac:dyDescent="0.3">
      <c r="A798" s="94">
        <v>17</v>
      </c>
      <c r="B798" s="95" t="s">
        <v>2611</v>
      </c>
      <c r="C798" s="96" t="s">
        <v>2612</v>
      </c>
      <c r="D798" s="11">
        <v>2000000</v>
      </c>
      <c r="E798" s="206" t="s">
        <v>20</v>
      </c>
      <c r="F798" s="266">
        <v>1000000</v>
      </c>
      <c r="G798" s="206"/>
      <c r="H798" s="255"/>
      <c r="I798" s="85"/>
    </row>
    <row r="799" spans="1:9" s="83" customFormat="1" ht="15.6" x14ac:dyDescent="0.3">
      <c r="A799" s="94">
        <v>18</v>
      </c>
      <c r="B799" s="95" t="s">
        <v>2613</v>
      </c>
      <c r="C799" s="96" t="s">
        <v>2614</v>
      </c>
      <c r="D799" s="11">
        <v>1000000</v>
      </c>
      <c r="E799" s="206" t="s">
        <v>20</v>
      </c>
      <c r="F799" s="266">
        <f t="shared" si="51"/>
        <v>1000000</v>
      </c>
      <c r="G799" s="206"/>
      <c r="H799" s="255"/>
      <c r="I799" s="85"/>
    </row>
    <row r="800" spans="1:9" s="83" customFormat="1" ht="46.8" x14ac:dyDescent="0.3">
      <c r="A800" s="94">
        <v>19</v>
      </c>
      <c r="B800" s="95" t="s">
        <v>2615</v>
      </c>
      <c r="C800" s="96" t="s">
        <v>2616</v>
      </c>
      <c r="D800" s="11">
        <v>5000000</v>
      </c>
      <c r="E800" s="206" t="s">
        <v>20</v>
      </c>
      <c r="F800" s="266">
        <v>0</v>
      </c>
      <c r="G800" s="206"/>
      <c r="H800" s="255"/>
      <c r="I800" s="85"/>
    </row>
    <row r="801" spans="1:9" s="83" customFormat="1" ht="15.6" x14ac:dyDescent="0.3">
      <c r="A801" s="94">
        <v>20</v>
      </c>
      <c r="B801" s="95" t="s">
        <v>2617</v>
      </c>
      <c r="C801" s="96" t="s">
        <v>2618</v>
      </c>
      <c r="D801" s="11">
        <v>1000000</v>
      </c>
      <c r="E801" s="206" t="s">
        <v>20</v>
      </c>
      <c r="F801" s="266">
        <f t="shared" si="51"/>
        <v>1000000</v>
      </c>
      <c r="G801" s="206"/>
      <c r="H801" s="255"/>
      <c r="I801" s="85"/>
    </row>
    <row r="802" spans="1:9" s="83" customFormat="1" ht="46.8" x14ac:dyDescent="0.3">
      <c r="A802" s="94">
        <v>21</v>
      </c>
      <c r="B802" s="95" t="s">
        <v>2619</v>
      </c>
      <c r="C802" s="96" t="s">
        <v>2620</v>
      </c>
      <c r="D802" s="11">
        <v>3000000</v>
      </c>
      <c r="E802" s="206" t="s">
        <v>20</v>
      </c>
      <c r="F802" s="266">
        <v>1000000</v>
      </c>
      <c r="G802" s="206"/>
      <c r="H802" s="255"/>
      <c r="I802" s="85"/>
    </row>
    <row r="803" spans="1:9" s="83" customFormat="1" ht="15.6" x14ac:dyDescent="0.3">
      <c r="A803" s="94">
        <v>22</v>
      </c>
      <c r="B803" s="95" t="s">
        <v>2621</v>
      </c>
      <c r="C803" s="96" t="s">
        <v>2622</v>
      </c>
      <c r="D803" s="11">
        <v>1000000</v>
      </c>
      <c r="E803" s="206" t="s">
        <v>20</v>
      </c>
      <c r="F803" s="266">
        <f t="shared" si="51"/>
        <v>1000000</v>
      </c>
      <c r="G803" s="206"/>
      <c r="H803" s="255"/>
      <c r="I803" s="85"/>
    </row>
    <row r="804" spans="1:9" s="83" customFormat="1" ht="15.6" x14ac:dyDescent="0.3">
      <c r="A804" s="94">
        <v>23</v>
      </c>
      <c r="B804" s="95" t="s">
        <v>2623</v>
      </c>
      <c r="C804" s="96" t="s">
        <v>490</v>
      </c>
      <c r="D804" s="11">
        <v>3000000</v>
      </c>
      <c r="E804" s="206" t="s">
        <v>20</v>
      </c>
      <c r="F804" s="266">
        <v>0</v>
      </c>
      <c r="G804" s="206"/>
      <c r="H804" s="255"/>
      <c r="I804" s="85"/>
    </row>
    <row r="805" spans="1:9" s="83" customFormat="1" ht="31.2" x14ac:dyDescent="0.3">
      <c r="A805" s="94">
        <v>24</v>
      </c>
      <c r="B805" s="95" t="s">
        <v>2624</v>
      </c>
      <c r="C805" s="96" t="s">
        <v>2625</v>
      </c>
      <c r="D805" s="11">
        <v>2000000</v>
      </c>
      <c r="E805" s="206" t="s">
        <v>20</v>
      </c>
      <c r="F805" s="266">
        <v>0</v>
      </c>
      <c r="G805" s="206"/>
      <c r="H805" s="255"/>
      <c r="I805" s="85"/>
    </row>
    <row r="806" spans="1:9" s="83" customFormat="1" ht="31.2" x14ac:dyDescent="0.3">
      <c r="A806" s="94">
        <v>25</v>
      </c>
      <c r="B806" s="95" t="s">
        <v>2626</v>
      </c>
      <c r="C806" s="96" t="s">
        <v>2627</v>
      </c>
      <c r="D806" s="11">
        <v>7000000</v>
      </c>
      <c r="E806" s="206" t="s">
        <v>20</v>
      </c>
      <c r="F806" s="266">
        <v>2000000</v>
      </c>
      <c r="G806" s="206"/>
      <c r="H806" s="255"/>
      <c r="I806" s="85"/>
    </row>
    <row r="807" spans="1:9" s="83" customFormat="1" ht="62.4" x14ac:dyDescent="0.3">
      <c r="A807" s="94">
        <v>26</v>
      </c>
      <c r="B807" s="95" t="s">
        <v>2628</v>
      </c>
      <c r="C807" s="96" t="s">
        <v>2629</v>
      </c>
      <c r="D807" s="11">
        <v>1000000</v>
      </c>
      <c r="E807" s="206" t="s">
        <v>20</v>
      </c>
      <c r="F807" s="266">
        <f>D807</f>
        <v>1000000</v>
      </c>
      <c r="G807" s="206"/>
      <c r="H807" s="255"/>
      <c r="I807" s="85"/>
    </row>
    <row r="808" spans="1:9" s="83" customFormat="1" ht="15" customHeight="1" x14ac:dyDescent="0.3">
      <c r="A808" s="608" t="s">
        <v>2630</v>
      </c>
      <c r="B808" s="608"/>
      <c r="C808" s="608"/>
      <c r="D808" s="102">
        <v>200000000</v>
      </c>
      <c r="E808" s="464">
        <v>19125000</v>
      </c>
      <c r="F808" s="148">
        <f>SUM(F782:F807)</f>
        <v>100000000</v>
      </c>
      <c r="G808" s="148">
        <f t="shared" ref="G808:H808" si="52">SUM(G782:G807)</f>
        <v>0</v>
      </c>
      <c r="H808" s="148">
        <f t="shared" si="52"/>
        <v>0</v>
      </c>
      <c r="I808" s="85"/>
    </row>
    <row r="809" spans="1:9" s="83" customFormat="1" ht="15.6" x14ac:dyDescent="0.3">
      <c r="A809" s="212">
        <v>3</v>
      </c>
      <c r="B809" s="112" t="s">
        <v>2407</v>
      </c>
      <c r="C809" s="153"/>
      <c r="E809" s="184"/>
      <c r="F809" s="382"/>
      <c r="G809" s="93"/>
      <c r="H809" s="255"/>
      <c r="I809" s="85"/>
    </row>
    <row r="810" spans="1:9" s="83" customFormat="1" ht="15.6" x14ac:dyDescent="0.3">
      <c r="A810" s="117">
        <v>1</v>
      </c>
      <c r="B810" s="251" t="s">
        <v>2408</v>
      </c>
      <c r="C810" s="119" t="s">
        <v>2409</v>
      </c>
      <c r="D810" s="120">
        <v>40000000</v>
      </c>
      <c r="E810" s="206" t="s">
        <v>20</v>
      </c>
      <c r="F810" s="383">
        <v>20000000</v>
      </c>
      <c r="G810" s="101"/>
      <c r="H810" s="255"/>
      <c r="I810" s="85"/>
    </row>
    <row r="811" spans="1:9" s="83" customFormat="1" ht="15.6" x14ac:dyDescent="0.3">
      <c r="A811" s="117">
        <v>2</v>
      </c>
      <c r="B811" s="251" t="s">
        <v>2410</v>
      </c>
      <c r="C811" s="119" t="s">
        <v>2411</v>
      </c>
      <c r="D811" s="120">
        <v>150000000</v>
      </c>
      <c r="E811" s="206" t="s">
        <v>20</v>
      </c>
      <c r="F811" s="383">
        <v>0</v>
      </c>
      <c r="G811" s="101"/>
      <c r="H811" s="255"/>
      <c r="I811" s="85"/>
    </row>
    <row r="812" spans="1:9" s="83" customFormat="1" ht="31.2" x14ac:dyDescent="0.3">
      <c r="A812" s="117">
        <v>3</v>
      </c>
      <c r="B812" s="251" t="s">
        <v>2412</v>
      </c>
      <c r="C812" s="119" t="s">
        <v>2413</v>
      </c>
      <c r="D812" s="88" t="s">
        <v>20</v>
      </c>
      <c r="E812" s="206">
        <v>0</v>
      </c>
      <c r="F812" s="383" t="str">
        <f>D812</f>
        <v>-</v>
      </c>
      <c r="G812" s="101"/>
      <c r="H812" s="255"/>
      <c r="I812" s="85"/>
    </row>
    <row r="813" spans="1:9" s="83" customFormat="1" ht="31.2" x14ac:dyDescent="0.3">
      <c r="A813" s="117">
        <v>4</v>
      </c>
      <c r="B813" s="251" t="s">
        <v>2414</v>
      </c>
      <c r="C813" s="119" t="s">
        <v>2415</v>
      </c>
      <c r="D813" s="120">
        <v>3050000000</v>
      </c>
      <c r="E813" s="206">
        <v>0</v>
      </c>
      <c r="F813" s="266">
        <v>0</v>
      </c>
      <c r="G813" s="101">
        <v>0</v>
      </c>
      <c r="H813" s="255"/>
      <c r="I813" s="85"/>
    </row>
    <row r="814" spans="1:9" s="83" customFormat="1" ht="31.2" x14ac:dyDescent="0.3">
      <c r="A814" s="117">
        <v>5</v>
      </c>
      <c r="B814" s="251" t="s">
        <v>2416</v>
      </c>
      <c r="C814" s="119" t="s">
        <v>2417</v>
      </c>
      <c r="D814" s="120">
        <v>1125450000</v>
      </c>
      <c r="E814" s="206" t="s">
        <v>20</v>
      </c>
      <c r="F814" s="266">
        <v>0</v>
      </c>
      <c r="G814" s="101">
        <v>0</v>
      </c>
      <c r="H814" s="255"/>
      <c r="I814" s="85"/>
    </row>
    <row r="815" spans="1:9" s="83" customFormat="1" ht="46.8" x14ac:dyDescent="0.3">
      <c r="A815" s="117">
        <v>6</v>
      </c>
      <c r="B815" s="251" t="s">
        <v>2418</v>
      </c>
      <c r="C815" s="119" t="s">
        <v>2419</v>
      </c>
      <c r="D815" s="120">
        <v>60000000</v>
      </c>
      <c r="E815" s="206">
        <v>7876936.2199999997</v>
      </c>
      <c r="F815" s="266">
        <v>0</v>
      </c>
      <c r="G815" s="383">
        <v>60000000</v>
      </c>
      <c r="H815" s="255">
        <f>G815</f>
        <v>60000000</v>
      </c>
      <c r="I815" s="149" t="s">
        <v>3853</v>
      </c>
    </row>
    <row r="816" spans="1:9" s="83" customFormat="1" ht="46.8" x14ac:dyDescent="0.3">
      <c r="A816" s="117">
        <v>7</v>
      </c>
      <c r="B816" s="251" t="s">
        <v>2420</v>
      </c>
      <c r="C816" s="119" t="s">
        <v>2421</v>
      </c>
      <c r="D816" s="120">
        <v>500000000</v>
      </c>
      <c r="E816" s="206">
        <v>371969739.91000003</v>
      </c>
      <c r="F816" s="266">
        <v>0</v>
      </c>
      <c r="G816" s="383">
        <v>500000000</v>
      </c>
      <c r="H816" s="255">
        <f>G816</f>
        <v>500000000</v>
      </c>
      <c r="I816" s="149" t="s">
        <v>3853</v>
      </c>
    </row>
    <row r="817" spans="1:9" s="83" customFormat="1" ht="46.8" x14ac:dyDescent="0.3">
      <c r="A817" s="117">
        <v>8</v>
      </c>
      <c r="B817" s="251" t="s">
        <v>2422</v>
      </c>
      <c r="C817" s="119" t="s">
        <v>2423</v>
      </c>
      <c r="D817" s="120">
        <v>183000000</v>
      </c>
      <c r="E817" s="206">
        <v>183000000</v>
      </c>
      <c r="F817" s="266">
        <v>0</v>
      </c>
      <c r="G817" s="101">
        <v>183000000</v>
      </c>
      <c r="H817" s="569">
        <f>G817</f>
        <v>183000000</v>
      </c>
      <c r="I817" s="149" t="s">
        <v>3854</v>
      </c>
    </row>
    <row r="818" spans="1:9" s="83" customFormat="1" ht="31.2" x14ac:dyDescent="0.3">
      <c r="A818" s="117">
        <v>9</v>
      </c>
      <c r="B818" s="251" t="s">
        <v>2424</v>
      </c>
      <c r="C818" s="119" t="s">
        <v>2425</v>
      </c>
      <c r="D818" s="120">
        <v>1525000000</v>
      </c>
      <c r="E818" s="206" t="s">
        <v>20</v>
      </c>
      <c r="F818" s="266">
        <v>0</v>
      </c>
      <c r="G818" s="101">
        <v>1525000000</v>
      </c>
      <c r="H818" s="255"/>
      <c r="I818" s="149"/>
    </row>
    <row r="819" spans="1:9" s="83" customFormat="1" ht="62.4" x14ac:dyDescent="0.3">
      <c r="A819" s="117">
        <v>10</v>
      </c>
      <c r="B819" s="524" t="s">
        <v>3759</v>
      </c>
      <c r="C819" s="119" t="s">
        <v>3755</v>
      </c>
      <c r="D819" s="120">
        <v>0</v>
      </c>
      <c r="E819" s="206" t="s">
        <v>20</v>
      </c>
      <c r="F819" s="101">
        <v>50000000</v>
      </c>
      <c r="G819" s="101"/>
      <c r="H819" s="569">
        <f>F819</f>
        <v>50000000</v>
      </c>
      <c r="I819" s="149" t="s">
        <v>3822</v>
      </c>
    </row>
    <row r="820" spans="1:9" s="83" customFormat="1" ht="15" customHeight="1" x14ac:dyDescent="0.3">
      <c r="A820" s="607" t="s">
        <v>2426</v>
      </c>
      <c r="B820" s="607"/>
      <c r="C820" s="607"/>
      <c r="D820" s="168">
        <f>SUM(D810:D819)</f>
        <v>6633450000</v>
      </c>
      <c r="E820" s="168">
        <f>SUM(E810:E819)</f>
        <v>562846676.13000011</v>
      </c>
      <c r="F820" s="168">
        <f>SUM(F810:F819)</f>
        <v>70000000</v>
      </c>
      <c r="G820" s="168">
        <f>SUM(G810:G819)</f>
        <v>2268000000</v>
      </c>
      <c r="H820" s="168">
        <f>SUM(H810:H819)</f>
        <v>793000000</v>
      </c>
      <c r="I820" s="85"/>
    </row>
    <row r="821" spans="1:9" s="83" customFormat="1" ht="15" customHeight="1" x14ac:dyDescent="0.3">
      <c r="A821" s="213">
        <v>4</v>
      </c>
      <c r="B821" s="114">
        <v>0</v>
      </c>
      <c r="C821" s="152"/>
      <c r="D821" s="110"/>
      <c r="E821" s="467"/>
      <c r="F821" s="379"/>
      <c r="G821" s="255"/>
      <c r="H821" s="259"/>
      <c r="I821" s="85"/>
    </row>
    <row r="822" spans="1:9" s="83" customFormat="1" ht="15" customHeight="1" x14ac:dyDescent="0.3">
      <c r="A822" s="117">
        <v>1</v>
      </c>
      <c r="B822" s="251" t="s">
        <v>1364</v>
      </c>
      <c r="C822" s="119" t="s">
        <v>1352</v>
      </c>
      <c r="D822" s="120">
        <v>20000000</v>
      </c>
      <c r="E822" s="206" t="s">
        <v>20</v>
      </c>
      <c r="F822" s="266">
        <v>0</v>
      </c>
      <c r="G822" s="206"/>
      <c r="H822" s="259"/>
      <c r="I822" s="85"/>
    </row>
    <row r="823" spans="1:9" s="83" customFormat="1" ht="15" customHeight="1" x14ac:dyDescent="0.3">
      <c r="A823" s="117">
        <v>2</v>
      </c>
      <c r="B823" s="251" t="s">
        <v>1365</v>
      </c>
      <c r="C823" s="119" t="s">
        <v>1353</v>
      </c>
      <c r="D823" s="120">
        <v>263000000</v>
      </c>
      <c r="E823" s="392">
        <f>277799653.61-35000000</f>
        <v>242799653.61000001</v>
      </c>
      <c r="F823" s="388">
        <v>382000000</v>
      </c>
      <c r="G823" s="267"/>
      <c r="H823" s="259"/>
      <c r="I823" s="85"/>
    </row>
    <row r="824" spans="1:9" s="83" customFormat="1" ht="15" customHeight="1" x14ac:dyDescent="0.3">
      <c r="A824" s="117">
        <v>3</v>
      </c>
      <c r="B824" s="251" t="s">
        <v>1366</v>
      </c>
      <c r="C824" s="119" t="s">
        <v>1354</v>
      </c>
      <c r="D824" s="120">
        <v>50000000</v>
      </c>
      <c r="E824" s="206" t="s">
        <v>20</v>
      </c>
      <c r="F824" s="266">
        <v>10000000</v>
      </c>
      <c r="G824" s="206"/>
      <c r="H824" s="259"/>
      <c r="I824" s="85"/>
    </row>
    <row r="825" spans="1:9" s="83" customFormat="1" ht="15" customHeight="1" x14ac:dyDescent="0.3">
      <c r="A825" s="117">
        <v>4</v>
      </c>
      <c r="B825" s="251" t="s">
        <v>1367</v>
      </c>
      <c r="C825" s="119" t="s">
        <v>1355</v>
      </c>
      <c r="D825" s="120">
        <v>35000000</v>
      </c>
      <c r="E825" s="206" t="s">
        <v>20</v>
      </c>
      <c r="F825" s="266">
        <v>0</v>
      </c>
      <c r="G825" s="206"/>
      <c r="H825" s="259"/>
      <c r="I825" s="85"/>
    </row>
    <row r="826" spans="1:9" s="83" customFormat="1" ht="15" customHeight="1" x14ac:dyDescent="0.3">
      <c r="A826" s="117">
        <v>5</v>
      </c>
      <c r="B826" s="251" t="s">
        <v>1368</v>
      </c>
      <c r="C826" s="119" t="s">
        <v>1356</v>
      </c>
      <c r="D826" s="120">
        <v>10000000</v>
      </c>
      <c r="E826" s="392">
        <v>2537799.7799999998</v>
      </c>
      <c r="F826" s="266">
        <v>5000000</v>
      </c>
      <c r="G826" s="206"/>
      <c r="H826" s="259"/>
      <c r="I826" s="85"/>
    </row>
    <row r="827" spans="1:9" s="83" customFormat="1" ht="15" customHeight="1" x14ac:dyDescent="0.3">
      <c r="A827" s="117">
        <v>6</v>
      </c>
      <c r="B827" s="251" t="s">
        <v>1369</v>
      </c>
      <c r="C827" s="119" t="s">
        <v>1357</v>
      </c>
      <c r="D827" s="120">
        <v>10000000</v>
      </c>
      <c r="E827" s="206" t="s">
        <v>20</v>
      </c>
      <c r="F827" s="266">
        <v>2000000</v>
      </c>
      <c r="G827" s="206"/>
      <c r="H827" s="259"/>
      <c r="I827" s="85"/>
    </row>
    <row r="828" spans="1:9" s="83" customFormat="1" ht="15" customHeight="1" x14ac:dyDescent="0.3">
      <c r="A828" s="117">
        <v>7</v>
      </c>
      <c r="B828" s="251" t="s">
        <v>1370</v>
      </c>
      <c r="C828" s="119" t="s">
        <v>1358</v>
      </c>
      <c r="D828" s="120">
        <v>20000000</v>
      </c>
      <c r="E828" s="392">
        <v>4030350</v>
      </c>
      <c r="F828" s="266">
        <v>5000000</v>
      </c>
      <c r="G828" s="206"/>
      <c r="H828" s="259"/>
      <c r="I828" s="85"/>
    </row>
    <row r="829" spans="1:9" s="83" customFormat="1" ht="15" customHeight="1" x14ac:dyDescent="0.3">
      <c r="A829" s="117">
        <v>8</v>
      </c>
      <c r="B829" s="251" t="s">
        <v>1371</v>
      </c>
      <c r="C829" s="119" t="s">
        <v>1359</v>
      </c>
      <c r="D829" s="120">
        <v>20000000</v>
      </c>
      <c r="E829" s="392">
        <v>4347000</v>
      </c>
      <c r="F829" s="266">
        <v>10000000</v>
      </c>
      <c r="G829" s="206"/>
      <c r="H829" s="259"/>
      <c r="I829" s="85"/>
    </row>
    <row r="830" spans="1:9" s="83" customFormat="1" ht="15" customHeight="1" x14ac:dyDescent="0.3">
      <c r="A830" s="117">
        <v>9</v>
      </c>
      <c r="B830" s="251" t="s">
        <v>1372</v>
      </c>
      <c r="C830" s="119" t="s">
        <v>1360</v>
      </c>
      <c r="D830" s="120">
        <v>25000000</v>
      </c>
      <c r="E830" s="206" t="s">
        <v>20</v>
      </c>
      <c r="F830" s="266">
        <v>5000000</v>
      </c>
      <c r="G830" s="206"/>
      <c r="H830" s="259"/>
      <c r="I830" s="85"/>
    </row>
    <row r="831" spans="1:9" s="83" customFormat="1" ht="15" customHeight="1" x14ac:dyDescent="0.3">
      <c r="A831" s="117">
        <v>10</v>
      </c>
      <c r="B831" s="251" t="s">
        <v>1373</v>
      </c>
      <c r="C831" s="119" t="s">
        <v>1361</v>
      </c>
      <c r="D831" s="120">
        <v>25000000</v>
      </c>
      <c r="E831" s="392">
        <v>2461757.7799999998</v>
      </c>
      <c r="F831" s="266">
        <v>10000000</v>
      </c>
      <c r="G831" s="206"/>
      <c r="H831" s="259"/>
      <c r="I831" s="85"/>
    </row>
    <row r="832" spans="1:9" s="83" customFormat="1" ht="15" customHeight="1" x14ac:dyDescent="0.3">
      <c r="A832" s="117">
        <v>11</v>
      </c>
      <c r="B832" s="251" t="s">
        <v>1374</v>
      </c>
      <c r="C832" s="119" t="s">
        <v>1362</v>
      </c>
      <c r="D832" s="120">
        <v>20000000</v>
      </c>
      <c r="E832" s="206" t="s">
        <v>20</v>
      </c>
      <c r="F832" s="266">
        <v>5000000</v>
      </c>
      <c r="G832" s="206"/>
      <c r="H832" s="259"/>
      <c r="I832" s="85"/>
    </row>
    <row r="833" spans="1:9" s="83" customFormat="1" ht="15" customHeight="1" x14ac:dyDescent="0.3">
      <c r="A833" s="117">
        <v>12</v>
      </c>
      <c r="B833" s="252">
        <v>5060001860106</v>
      </c>
      <c r="C833" s="119" t="s">
        <v>1363</v>
      </c>
      <c r="D833" s="120">
        <v>2000000</v>
      </c>
      <c r="E833" s="206" t="s">
        <v>20</v>
      </c>
      <c r="F833" s="266">
        <v>1000000</v>
      </c>
      <c r="G833" s="206"/>
      <c r="H833" s="259"/>
      <c r="I833" s="85"/>
    </row>
    <row r="834" spans="1:9" s="83" customFormat="1" ht="15" customHeight="1" x14ac:dyDescent="0.3">
      <c r="A834" s="607" t="s">
        <v>1351</v>
      </c>
      <c r="B834" s="607"/>
      <c r="C834" s="607"/>
      <c r="D834" s="102">
        <v>500000000</v>
      </c>
      <c r="E834" s="464">
        <v>291176561.17000002</v>
      </c>
      <c r="F834" s="148">
        <f>SUM(F822:F833)</f>
        <v>435000000</v>
      </c>
      <c r="G834" s="148">
        <f>SUM(G822:G833)</f>
        <v>0</v>
      </c>
      <c r="H834" s="148">
        <f>SUM(H822:H833)</f>
        <v>0</v>
      </c>
      <c r="I834" s="85"/>
    </row>
    <row r="835" spans="1:9" s="83" customFormat="1" ht="15.6" x14ac:dyDescent="0.3">
      <c r="A835" s="212">
        <v>5</v>
      </c>
      <c r="B835" s="112" t="s">
        <v>473</v>
      </c>
      <c r="C835" s="131"/>
      <c r="D835" s="132"/>
      <c r="E835" s="474"/>
      <c r="F835" s="266"/>
      <c r="G835" s="206"/>
      <c r="H835" s="255"/>
      <c r="I835" s="85"/>
    </row>
    <row r="836" spans="1:9" s="83" customFormat="1" ht="22.8" customHeight="1" x14ac:dyDescent="0.3">
      <c r="A836" s="117">
        <v>1</v>
      </c>
      <c r="B836" s="251" t="s">
        <v>475</v>
      </c>
      <c r="C836" s="119" t="s">
        <v>472</v>
      </c>
      <c r="D836" s="120">
        <v>60000000</v>
      </c>
      <c r="E836" s="392">
        <v>17860505.629999999</v>
      </c>
      <c r="F836" s="266">
        <f>D836</f>
        <v>60000000</v>
      </c>
      <c r="G836" s="206"/>
      <c r="H836" s="255"/>
      <c r="I836" s="85"/>
    </row>
    <row r="837" spans="1:9" s="83" customFormat="1" ht="15" customHeight="1" x14ac:dyDescent="0.3">
      <c r="A837" s="607" t="s">
        <v>474</v>
      </c>
      <c r="B837" s="607"/>
      <c r="C837" s="607"/>
      <c r="D837" s="102">
        <v>60000000</v>
      </c>
      <c r="E837" s="464">
        <v>17860505.629999999</v>
      </c>
      <c r="F837" s="148">
        <f>F836</f>
        <v>60000000</v>
      </c>
      <c r="G837" s="148">
        <f t="shared" ref="G837:H837" si="53">G836</f>
        <v>0</v>
      </c>
      <c r="H837" s="148">
        <f t="shared" si="53"/>
        <v>0</v>
      </c>
      <c r="I837" s="85"/>
    </row>
    <row r="838" spans="1:9" s="83" customFormat="1" ht="15.6" x14ac:dyDescent="0.3">
      <c r="A838" s="212">
        <v>6</v>
      </c>
      <c r="B838" s="112" t="s">
        <v>1990</v>
      </c>
      <c r="C838" s="153"/>
      <c r="E838" s="184"/>
      <c r="F838" s="379"/>
      <c r="G838" s="255"/>
      <c r="H838" s="255"/>
      <c r="I838" s="85"/>
    </row>
    <row r="839" spans="1:9" s="83" customFormat="1" ht="31.2" x14ac:dyDescent="0.3">
      <c r="A839" s="117">
        <v>1</v>
      </c>
      <c r="B839" s="251" t="s">
        <v>1993</v>
      </c>
      <c r="C839" s="119" t="s">
        <v>1991</v>
      </c>
      <c r="D839" s="120">
        <v>50000000</v>
      </c>
      <c r="E839" s="206" t="s">
        <v>20</v>
      </c>
      <c r="F839" s="266">
        <f>D839/2</f>
        <v>25000000</v>
      </c>
      <c r="G839" s="206"/>
      <c r="H839" s="255"/>
      <c r="I839" s="85"/>
    </row>
    <row r="840" spans="1:9" s="83" customFormat="1" ht="15.6" x14ac:dyDescent="0.3">
      <c r="A840" s="117">
        <v>2</v>
      </c>
      <c r="B840" s="251" t="s">
        <v>1994</v>
      </c>
      <c r="C840" s="119" t="s">
        <v>1992</v>
      </c>
      <c r="D840" s="120">
        <v>50000000</v>
      </c>
      <c r="E840" s="206" t="s">
        <v>20</v>
      </c>
      <c r="F840" s="266">
        <v>10000000</v>
      </c>
      <c r="G840" s="206"/>
      <c r="H840" s="255"/>
      <c r="I840" s="85"/>
    </row>
    <row r="841" spans="1:9" s="83" customFormat="1" ht="15" customHeight="1" x14ac:dyDescent="0.3">
      <c r="A841" s="607" t="s">
        <v>1995</v>
      </c>
      <c r="B841" s="607"/>
      <c r="C841" s="607"/>
      <c r="D841" s="102">
        <v>100000000</v>
      </c>
      <c r="E841" s="98">
        <v>0</v>
      </c>
      <c r="F841" s="148">
        <f>SUM(F838:F840)</f>
        <v>35000000</v>
      </c>
      <c r="G841" s="148">
        <f>SUM(G838:G840)</f>
        <v>0</v>
      </c>
      <c r="H841" s="148">
        <f>SUM(H838:H840)</f>
        <v>0</v>
      </c>
      <c r="I841" s="85"/>
    </row>
    <row r="842" spans="1:9" s="83" customFormat="1" ht="15.6" x14ac:dyDescent="0.3">
      <c r="A842" s="212">
        <v>7</v>
      </c>
      <c r="B842" s="114" t="s">
        <v>1997</v>
      </c>
      <c r="C842" s="153"/>
      <c r="E842" s="184"/>
      <c r="F842" s="379"/>
      <c r="G842" s="255"/>
      <c r="H842" s="255"/>
      <c r="I842" s="85"/>
    </row>
    <row r="843" spans="1:9" s="83" customFormat="1" ht="15.6" x14ac:dyDescent="0.3">
      <c r="A843" s="117">
        <v>1</v>
      </c>
      <c r="B843" s="251" t="s">
        <v>2008</v>
      </c>
      <c r="C843" s="119" t="s">
        <v>2000</v>
      </c>
      <c r="D843" s="120">
        <v>10000000</v>
      </c>
      <c r="E843" s="206" t="s">
        <v>20</v>
      </c>
      <c r="F843" s="266">
        <v>5000000</v>
      </c>
      <c r="G843" s="206"/>
      <c r="H843" s="255"/>
      <c r="I843" s="85"/>
    </row>
    <row r="844" spans="1:9" s="83" customFormat="1" ht="31.2" x14ac:dyDescent="0.3">
      <c r="A844" s="117">
        <v>2</v>
      </c>
      <c r="B844" s="251" t="s">
        <v>2009</v>
      </c>
      <c r="C844" s="119" t="s">
        <v>2001</v>
      </c>
      <c r="D844" s="120">
        <v>100000000</v>
      </c>
      <c r="E844" s="392">
        <v>68611111.109999999</v>
      </c>
      <c r="F844" s="266">
        <f>D844</f>
        <v>100000000</v>
      </c>
      <c r="G844" s="206"/>
      <c r="H844" s="255"/>
      <c r="I844" s="85"/>
    </row>
    <row r="845" spans="1:9" s="83" customFormat="1" ht="15.6" x14ac:dyDescent="0.3">
      <c r="A845" s="117">
        <v>3</v>
      </c>
      <c r="B845" s="251" t="s">
        <v>2010</v>
      </c>
      <c r="C845" s="119" t="s">
        <v>2002</v>
      </c>
      <c r="D845" s="120">
        <v>15000000</v>
      </c>
      <c r="E845" s="392">
        <v>700000</v>
      </c>
      <c r="F845" s="266">
        <v>5000000</v>
      </c>
      <c r="G845" s="206"/>
      <c r="H845" s="255"/>
      <c r="I845" s="85"/>
    </row>
    <row r="846" spans="1:9" s="83" customFormat="1" ht="31.2" x14ac:dyDescent="0.3">
      <c r="A846" s="117">
        <v>4</v>
      </c>
      <c r="B846" s="251" t="s">
        <v>2011</v>
      </c>
      <c r="C846" s="119" t="s">
        <v>2003</v>
      </c>
      <c r="D846" s="120">
        <v>20000000</v>
      </c>
      <c r="E846" s="206" t="s">
        <v>20</v>
      </c>
      <c r="F846" s="266">
        <v>10000000</v>
      </c>
      <c r="G846" s="206"/>
      <c r="H846" s="255"/>
      <c r="I846" s="85"/>
    </row>
    <row r="847" spans="1:9" s="83" customFormat="1" ht="31.2" x14ac:dyDescent="0.3">
      <c r="A847" s="117">
        <v>5</v>
      </c>
      <c r="B847" s="251" t="s">
        <v>2012</v>
      </c>
      <c r="C847" s="119" t="s">
        <v>2004</v>
      </c>
      <c r="D847" s="120">
        <v>5000000</v>
      </c>
      <c r="E847" s="392">
        <v>600000</v>
      </c>
      <c r="F847" s="266">
        <f>D847/2</f>
        <v>2500000</v>
      </c>
      <c r="G847" s="206"/>
      <c r="H847" s="255"/>
      <c r="I847" s="85"/>
    </row>
    <row r="848" spans="1:9" s="83" customFormat="1" ht="31.2" x14ac:dyDescent="0.3">
      <c r="A848" s="117">
        <v>6</v>
      </c>
      <c r="B848" s="251" t="s">
        <v>2013</v>
      </c>
      <c r="C848" s="119" t="s">
        <v>2005</v>
      </c>
      <c r="D848" s="120">
        <v>40000000</v>
      </c>
      <c r="E848" s="206" t="s">
        <v>20</v>
      </c>
      <c r="F848" s="266">
        <v>20000000</v>
      </c>
      <c r="G848" s="206"/>
      <c r="H848" s="255"/>
      <c r="I848" s="85"/>
    </row>
    <row r="849" spans="1:9" s="83" customFormat="1" ht="15.6" x14ac:dyDescent="0.3">
      <c r="A849" s="117">
        <v>7</v>
      </c>
      <c r="B849" s="251" t="s">
        <v>2014</v>
      </c>
      <c r="C849" s="119" t="s">
        <v>2006</v>
      </c>
      <c r="D849" s="120">
        <v>50000000</v>
      </c>
      <c r="E849" s="206" t="s">
        <v>20</v>
      </c>
      <c r="F849" s="266">
        <v>20000000</v>
      </c>
      <c r="G849" s="206"/>
      <c r="H849" s="255"/>
      <c r="I849" s="85"/>
    </row>
    <row r="850" spans="1:9" s="83" customFormat="1" ht="15.6" x14ac:dyDescent="0.3">
      <c r="A850" s="117">
        <v>8</v>
      </c>
      <c r="B850" s="251" t="s">
        <v>2015</v>
      </c>
      <c r="C850" s="119" t="s">
        <v>2007</v>
      </c>
      <c r="D850" s="120">
        <v>10000000</v>
      </c>
      <c r="E850" s="206" t="s">
        <v>20</v>
      </c>
      <c r="F850" s="266">
        <f>D850</f>
        <v>10000000</v>
      </c>
      <c r="G850" s="206"/>
      <c r="H850" s="255"/>
      <c r="I850" s="85"/>
    </row>
    <row r="851" spans="1:9" s="83" customFormat="1" ht="15" customHeight="1" x14ac:dyDescent="0.3">
      <c r="A851" s="607" t="s">
        <v>1999</v>
      </c>
      <c r="B851" s="607"/>
      <c r="C851" s="607"/>
      <c r="D851" s="102">
        <v>250000000</v>
      </c>
      <c r="E851" s="464">
        <v>69911111.109999999</v>
      </c>
      <c r="F851" s="148">
        <f>SUM(F843:F850)</f>
        <v>172500000</v>
      </c>
      <c r="G851" s="148">
        <f>SUM(G843:G850)</f>
        <v>0</v>
      </c>
      <c r="H851" s="255"/>
      <c r="I851" s="85"/>
    </row>
    <row r="852" spans="1:9" s="83" customFormat="1" ht="15.6" x14ac:dyDescent="0.3">
      <c r="A852" s="212">
        <v>8</v>
      </c>
      <c r="B852" s="114" t="s">
        <v>1850</v>
      </c>
      <c r="C852" s="154"/>
      <c r="D852" s="126"/>
      <c r="E852" s="471"/>
      <c r="F852" s="381"/>
      <c r="G852" s="259"/>
      <c r="H852" s="255"/>
      <c r="I852" s="85"/>
    </row>
    <row r="853" spans="1:9" s="83" customFormat="1" ht="15.6" x14ac:dyDescent="0.3">
      <c r="A853" s="117">
        <v>1</v>
      </c>
      <c r="B853" s="251" t="s">
        <v>1869</v>
      </c>
      <c r="C853" s="429" t="s">
        <v>3787</v>
      </c>
      <c r="D853" s="120">
        <v>10000000</v>
      </c>
      <c r="E853" s="206" t="s">
        <v>20</v>
      </c>
      <c r="F853" s="266">
        <v>12000000</v>
      </c>
      <c r="G853" s="206"/>
      <c r="H853" s="255"/>
      <c r="I853" s="85"/>
    </row>
    <row r="854" spans="1:9" s="83" customFormat="1" ht="15.6" x14ac:dyDescent="0.3">
      <c r="A854" s="117">
        <v>2</v>
      </c>
      <c r="B854" s="251" t="s">
        <v>1870</v>
      </c>
      <c r="C854" s="119" t="s">
        <v>1859</v>
      </c>
      <c r="D854" s="120">
        <v>10000000</v>
      </c>
      <c r="E854" s="206" t="s">
        <v>20</v>
      </c>
      <c r="F854" s="266">
        <v>5000000</v>
      </c>
      <c r="G854" s="206"/>
      <c r="H854" s="255"/>
      <c r="I854" s="85"/>
    </row>
    <row r="855" spans="1:9" s="83" customFormat="1" ht="31.2" x14ac:dyDescent="0.3">
      <c r="A855" s="117">
        <v>3</v>
      </c>
      <c r="B855" s="251" t="s">
        <v>1871</v>
      </c>
      <c r="C855" s="119" t="s">
        <v>1860</v>
      </c>
      <c r="D855" s="120">
        <v>28000000</v>
      </c>
      <c r="E855" s="206" t="s">
        <v>20</v>
      </c>
      <c r="F855" s="266">
        <v>20000000</v>
      </c>
      <c r="G855" s="206"/>
      <c r="H855" s="255"/>
      <c r="I855" s="85"/>
    </row>
    <row r="856" spans="1:9" s="83" customFormat="1" ht="31.2" x14ac:dyDescent="0.3">
      <c r="A856" s="117">
        <v>4</v>
      </c>
      <c r="B856" s="251" t="s">
        <v>1872</v>
      </c>
      <c r="C856" s="119" t="s">
        <v>1861</v>
      </c>
      <c r="D856" s="120">
        <v>906811784.88999999</v>
      </c>
      <c r="E856" s="206" t="s">
        <v>20</v>
      </c>
      <c r="F856" s="439">
        <v>256811784.16999999</v>
      </c>
      <c r="G856" s="123"/>
      <c r="H856" s="255"/>
      <c r="I856" s="85"/>
    </row>
    <row r="857" spans="1:9" s="83" customFormat="1" ht="15.6" x14ac:dyDescent="0.3">
      <c r="A857" s="117">
        <v>5</v>
      </c>
      <c r="B857" s="251" t="s">
        <v>1873</v>
      </c>
      <c r="C857" s="119" t="s">
        <v>1862</v>
      </c>
      <c r="D857" s="120">
        <v>25000000</v>
      </c>
      <c r="E857" s="206" t="s">
        <v>20</v>
      </c>
      <c r="F857" s="266">
        <v>0</v>
      </c>
      <c r="G857" s="206"/>
      <c r="H857" s="255"/>
      <c r="I857" s="85"/>
    </row>
    <row r="858" spans="1:9" s="83" customFormat="1" ht="15.6" x14ac:dyDescent="0.3">
      <c r="A858" s="117">
        <v>6</v>
      </c>
      <c r="B858" s="251" t="s">
        <v>1874</v>
      </c>
      <c r="C858" s="119" t="s">
        <v>1863</v>
      </c>
      <c r="D858" s="120">
        <v>30000000</v>
      </c>
      <c r="E858" s="206" t="s">
        <v>20</v>
      </c>
      <c r="F858" s="266">
        <v>10000000</v>
      </c>
      <c r="G858" s="206"/>
      <c r="H858" s="255"/>
      <c r="I858" s="85"/>
    </row>
    <row r="859" spans="1:9" s="83" customFormat="1" ht="15.6" x14ac:dyDescent="0.3">
      <c r="A859" s="117">
        <v>7</v>
      </c>
      <c r="B859" s="251" t="s">
        <v>1875</v>
      </c>
      <c r="C859" s="119" t="s">
        <v>1864</v>
      </c>
      <c r="D859" s="120">
        <v>26000000</v>
      </c>
      <c r="E859" s="206" t="s">
        <v>20</v>
      </c>
      <c r="F859" s="266">
        <v>10000000</v>
      </c>
      <c r="G859" s="206"/>
      <c r="H859" s="255"/>
      <c r="I859" s="85"/>
    </row>
    <row r="860" spans="1:9" s="83" customFormat="1" ht="15.6" x14ac:dyDescent="0.3">
      <c r="A860" s="117">
        <v>8</v>
      </c>
      <c r="B860" s="251" t="s">
        <v>1876</v>
      </c>
      <c r="C860" s="119" t="s">
        <v>1865</v>
      </c>
      <c r="D860" s="120">
        <v>5000000</v>
      </c>
      <c r="E860" s="206" t="s">
        <v>20</v>
      </c>
      <c r="F860" s="266">
        <v>0</v>
      </c>
      <c r="G860" s="206"/>
      <c r="H860" s="255"/>
      <c r="I860" s="85"/>
    </row>
    <row r="861" spans="1:9" s="83" customFormat="1" ht="15" customHeight="1" x14ac:dyDescent="0.3">
      <c r="A861" s="117">
        <v>9</v>
      </c>
      <c r="B861" s="251" t="s">
        <v>1877</v>
      </c>
      <c r="C861" s="119" t="s">
        <v>1866</v>
      </c>
      <c r="D861" s="120">
        <v>5000000</v>
      </c>
      <c r="E861" s="206" t="s">
        <v>20</v>
      </c>
      <c r="F861" s="266">
        <v>2000000</v>
      </c>
      <c r="G861" s="206"/>
      <c r="H861" s="255"/>
      <c r="I861" s="85"/>
    </row>
    <row r="862" spans="1:9" s="83" customFormat="1" ht="15.6" x14ac:dyDescent="0.3">
      <c r="A862" s="117">
        <v>10</v>
      </c>
      <c r="B862" s="251" t="s">
        <v>1878</v>
      </c>
      <c r="C862" s="119" t="s">
        <v>1867</v>
      </c>
      <c r="D862" s="120">
        <v>5000000</v>
      </c>
      <c r="E862" s="206" t="s">
        <v>20</v>
      </c>
      <c r="F862" s="266">
        <v>2000000</v>
      </c>
      <c r="G862" s="206"/>
      <c r="H862" s="255"/>
      <c r="I862" s="85"/>
    </row>
    <row r="863" spans="1:9" s="83" customFormat="1" ht="15.6" x14ac:dyDescent="0.3">
      <c r="A863" s="117">
        <v>11</v>
      </c>
      <c r="B863" s="251" t="s">
        <v>1879</v>
      </c>
      <c r="C863" s="119" t="s">
        <v>1868</v>
      </c>
      <c r="D863" s="120">
        <v>40000000</v>
      </c>
      <c r="E863" s="206" t="s">
        <v>20</v>
      </c>
      <c r="F863" s="266">
        <v>20000000</v>
      </c>
      <c r="G863" s="206"/>
      <c r="H863" s="255"/>
      <c r="I863" s="85"/>
    </row>
    <row r="864" spans="1:9" s="83" customFormat="1" ht="15" customHeight="1" x14ac:dyDescent="0.3">
      <c r="A864" s="607" t="s">
        <v>1857</v>
      </c>
      <c r="B864" s="607"/>
      <c r="C864" s="607"/>
      <c r="D864" s="102">
        <v>1090811784.8900001</v>
      </c>
      <c r="E864" s="98">
        <v>0</v>
      </c>
      <c r="F864" s="148">
        <f>SUM(F853:F863)</f>
        <v>337811784.16999996</v>
      </c>
      <c r="G864" s="148"/>
      <c r="H864" s="255"/>
      <c r="I864" s="85"/>
    </row>
    <row r="865" spans="1:9" s="83" customFormat="1" ht="15.6" x14ac:dyDescent="0.3">
      <c r="A865" s="212">
        <v>9</v>
      </c>
      <c r="B865" s="114" t="s">
        <v>2200</v>
      </c>
      <c r="C865" s="153"/>
      <c r="E865" s="184"/>
      <c r="F865" s="379"/>
      <c r="G865" s="255"/>
      <c r="H865" s="255"/>
      <c r="I865" s="85"/>
    </row>
    <row r="866" spans="1:9" s="83" customFormat="1" ht="15.6" x14ac:dyDescent="0.3">
      <c r="A866" s="117">
        <v>1</v>
      </c>
      <c r="B866" s="251" t="s">
        <v>2222</v>
      </c>
      <c r="C866" s="119" t="s">
        <v>2203</v>
      </c>
      <c r="D866" s="115" t="s">
        <v>20</v>
      </c>
      <c r="E866" s="206" t="s">
        <v>20</v>
      </c>
      <c r="F866" s="266" t="str">
        <f>D866</f>
        <v>-</v>
      </c>
      <c r="G866" s="206"/>
      <c r="H866" s="255"/>
      <c r="I866" s="85"/>
    </row>
    <row r="867" spans="1:9" s="83" customFormat="1" ht="15.6" x14ac:dyDescent="0.3">
      <c r="A867" s="117">
        <v>2</v>
      </c>
      <c r="B867" s="251" t="s">
        <v>2223</v>
      </c>
      <c r="C867" s="119" t="s">
        <v>2204</v>
      </c>
      <c r="D867" s="120">
        <v>6000000</v>
      </c>
      <c r="E867" s="206" t="s">
        <v>20</v>
      </c>
      <c r="F867" s="266">
        <v>1000000</v>
      </c>
      <c r="G867" s="206"/>
      <c r="H867" s="255"/>
      <c r="I867" s="85"/>
    </row>
    <row r="868" spans="1:9" s="83" customFormat="1" ht="15.6" x14ac:dyDescent="0.3">
      <c r="A868" s="117">
        <v>3</v>
      </c>
      <c r="B868" s="251" t="s">
        <v>2224</v>
      </c>
      <c r="C868" s="119" t="s">
        <v>2205</v>
      </c>
      <c r="D868" s="120">
        <v>1600000</v>
      </c>
      <c r="E868" s="206" t="s">
        <v>20</v>
      </c>
      <c r="F868" s="266">
        <v>0</v>
      </c>
      <c r="G868" s="206"/>
      <c r="H868" s="255"/>
      <c r="I868" s="85"/>
    </row>
    <row r="869" spans="1:9" s="83" customFormat="1" ht="15.6" x14ac:dyDescent="0.3">
      <c r="A869" s="117">
        <v>4</v>
      </c>
      <c r="B869" s="251" t="s">
        <v>2225</v>
      </c>
      <c r="C869" s="119" t="s">
        <v>2206</v>
      </c>
      <c r="D869" s="120">
        <v>50000000</v>
      </c>
      <c r="E869" s="206" t="s">
        <v>20</v>
      </c>
      <c r="F869" s="266">
        <v>0</v>
      </c>
      <c r="G869" s="206"/>
      <c r="H869" s="255"/>
      <c r="I869" s="85"/>
    </row>
    <row r="870" spans="1:9" s="83" customFormat="1" ht="31.2" x14ac:dyDescent="0.3">
      <c r="A870" s="117">
        <v>5</v>
      </c>
      <c r="B870" s="251" t="s">
        <v>2226</v>
      </c>
      <c r="C870" s="119" t="s">
        <v>2207</v>
      </c>
      <c r="D870" s="120">
        <v>3000000</v>
      </c>
      <c r="E870" s="206" t="s">
        <v>20</v>
      </c>
      <c r="F870" s="266">
        <f>D870</f>
        <v>3000000</v>
      </c>
      <c r="G870" s="206"/>
      <c r="H870" s="255"/>
      <c r="I870" s="85"/>
    </row>
    <row r="871" spans="1:9" s="83" customFormat="1" ht="31.2" x14ac:dyDescent="0.3">
      <c r="A871" s="117">
        <v>6</v>
      </c>
      <c r="B871" s="251" t="s">
        <v>2227</v>
      </c>
      <c r="C871" s="119" t="s">
        <v>2208</v>
      </c>
      <c r="D871" s="120">
        <v>1500000</v>
      </c>
      <c r="E871" s="392">
        <v>915000</v>
      </c>
      <c r="F871" s="266">
        <f>D871</f>
        <v>1500000</v>
      </c>
      <c r="G871" s="206"/>
      <c r="H871" s="255"/>
      <c r="I871" s="85"/>
    </row>
    <row r="872" spans="1:9" s="83" customFormat="1" ht="15.6" x14ac:dyDescent="0.3">
      <c r="A872" s="117">
        <v>7</v>
      </c>
      <c r="B872" s="251" t="s">
        <v>2228</v>
      </c>
      <c r="C872" s="119" t="s">
        <v>2209</v>
      </c>
      <c r="D872" s="120">
        <v>1500000</v>
      </c>
      <c r="E872" s="206" t="s">
        <v>20</v>
      </c>
      <c r="F872" s="266">
        <f>D872</f>
        <v>1500000</v>
      </c>
      <c r="G872" s="206"/>
      <c r="H872" s="255"/>
      <c r="I872" s="85"/>
    </row>
    <row r="873" spans="1:9" s="83" customFormat="1" ht="46.8" x14ac:dyDescent="0.3">
      <c r="A873" s="117">
        <v>8</v>
      </c>
      <c r="B873" s="251" t="s">
        <v>2229</v>
      </c>
      <c r="C873" s="119" t="s">
        <v>2210</v>
      </c>
      <c r="D873" s="120">
        <v>10000000</v>
      </c>
      <c r="E873" s="206" t="s">
        <v>20</v>
      </c>
      <c r="F873" s="266">
        <f>D873</f>
        <v>10000000</v>
      </c>
      <c r="G873" s="206"/>
      <c r="H873" s="569">
        <f>F873</f>
        <v>10000000</v>
      </c>
      <c r="I873" s="149" t="s">
        <v>3854</v>
      </c>
    </row>
    <row r="874" spans="1:9" s="83" customFormat="1" ht="31.2" x14ac:dyDescent="0.3">
      <c r="A874" s="117">
        <v>9</v>
      </c>
      <c r="B874" s="251" t="s">
        <v>2230</v>
      </c>
      <c r="C874" s="119" t="s">
        <v>2211</v>
      </c>
      <c r="D874" s="120">
        <v>500000</v>
      </c>
      <c r="E874" s="206" t="s">
        <v>20</v>
      </c>
      <c r="F874" s="266">
        <f>D874</f>
        <v>500000</v>
      </c>
      <c r="G874" s="206"/>
      <c r="H874" s="255"/>
      <c r="I874" s="85"/>
    </row>
    <row r="875" spans="1:9" s="83" customFormat="1" ht="46.8" x14ac:dyDescent="0.3">
      <c r="A875" s="117">
        <v>10</v>
      </c>
      <c r="B875" s="251" t="s">
        <v>2231</v>
      </c>
      <c r="C875" s="119" t="s">
        <v>2212</v>
      </c>
      <c r="D875" s="120">
        <v>750000000</v>
      </c>
      <c r="E875" s="206" t="s">
        <v>20</v>
      </c>
      <c r="F875" s="266">
        <f>100000000-28000000+100000000</f>
        <v>172000000</v>
      </c>
      <c r="G875" s="206"/>
      <c r="H875" s="569">
        <f>F875</f>
        <v>172000000</v>
      </c>
      <c r="I875" s="149" t="s">
        <v>3854</v>
      </c>
    </row>
    <row r="876" spans="1:9" s="83" customFormat="1" ht="15.6" x14ac:dyDescent="0.3">
      <c r="A876" s="117">
        <v>11</v>
      </c>
      <c r="B876" s="251" t="s">
        <v>2232</v>
      </c>
      <c r="C876" s="119" t="s">
        <v>2213</v>
      </c>
      <c r="D876" s="120">
        <v>1500000</v>
      </c>
      <c r="E876" s="206" t="s">
        <v>20</v>
      </c>
      <c r="F876" s="266">
        <f>D876</f>
        <v>1500000</v>
      </c>
      <c r="G876" s="206"/>
      <c r="H876" s="255"/>
      <c r="I876" s="85"/>
    </row>
    <row r="877" spans="1:9" s="83" customFormat="1" ht="15.6" x14ac:dyDescent="0.3">
      <c r="A877" s="117">
        <v>12</v>
      </c>
      <c r="B877" s="251" t="s">
        <v>2233</v>
      </c>
      <c r="C877" s="119" t="s">
        <v>2214</v>
      </c>
      <c r="D877" s="120">
        <v>1000000</v>
      </c>
      <c r="E877" s="392">
        <v>475000</v>
      </c>
      <c r="F877" s="266">
        <f t="shared" ref="F877:F886" si="54">D877</f>
        <v>1000000</v>
      </c>
      <c r="G877" s="206"/>
      <c r="H877" s="255"/>
      <c r="I877" s="85"/>
    </row>
    <row r="878" spans="1:9" s="83" customFormat="1" ht="15.6" x14ac:dyDescent="0.3">
      <c r="A878" s="117">
        <v>13</v>
      </c>
      <c r="B878" s="251" t="s">
        <v>2234</v>
      </c>
      <c r="C878" s="119" t="s">
        <v>2215</v>
      </c>
      <c r="D878" s="120">
        <v>1000000</v>
      </c>
      <c r="E878" s="392">
        <v>925000</v>
      </c>
      <c r="F878" s="266">
        <f t="shared" si="54"/>
        <v>1000000</v>
      </c>
      <c r="G878" s="206"/>
      <c r="H878" s="255"/>
      <c r="I878" s="85"/>
    </row>
    <row r="879" spans="1:9" s="83" customFormat="1" ht="15.6" x14ac:dyDescent="0.3">
      <c r="A879" s="117">
        <v>14</v>
      </c>
      <c r="B879" s="251" t="s">
        <v>2235</v>
      </c>
      <c r="C879" s="119" t="s">
        <v>2216</v>
      </c>
      <c r="D879" s="120">
        <v>200000</v>
      </c>
      <c r="E879" s="206" t="s">
        <v>20</v>
      </c>
      <c r="F879" s="266">
        <f t="shared" si="54"/>
        <v>200000</v>
      </c>
      <c r="G879" s="206"/>
      <c r="H879" s="255"/>
      <c r="I879" s="85"/>
    </row>
    <row r="880" spans="1:9" s="83" customFormat="1" ht="15.6" x14ac:dyDescent="0.3">
      <c r="A880" s="117">
        <v>15</v>
      </c>
      <c r="B880" s="251" t="s">
        <v>2236</v>
      </c>
      <c r="C880" s="119" t="s">
        <v>2217</v>
      </c>
      <c r="D880" s="120">
        <v>200000</v>
      </c>
      <c r="E880" s="206" t="s">
        <v>20</v>
      </c>
      <c r="F880" s="266">
        <f t="shared" si="54"/>
        <v>200000</v>
      </c>
      <c r="G880" s="206"/>
      <c r="H880" s="255"/>
      <c r="I880" s="85"/>
    </row>
    <row r="881" spans="1:9" s="83" customFormat="1" ht="31.2" x14ac:dyDescent="0.3">
      <c r="A881" s="117">
        <v>16</v>
      </c>
      <c r="B881" s="251" t="s">
        <v>2237</v>
      </c>
      <c r="C881" s="119" t="s">
        <v>2218</v>
      </c>
      <c r="D881" s="120">
        <v>1500000</v>
      </c>
      <c r="E881" s="206" t="s">
        <v>20</v>
      </c>
      <c r="F881" s="266">
        <f>D881-400000</f>
        <v>1100000</v>
      </c>
      <c r="G881" s="206"/>
      <c r="H881" s="255"/>
      <c r="I881" s="85"/>
    </row>
    <row r="882" spans="1:9" s="83" customFormat="1" ht="15.6" x14ac:dyDescent="0.3">
      <c r="A882" s="117">
        <v>17</v>
      </c>
      <c r="B882" s="251" t="s">
        <v>2238</v>
      </c>
      <c r="C882" s="119" t="s">
        <v>490</v>
      </c>
      <c r="D882" s="120">
        <v>1500000</v>
      </c>
      <c r="E882" s="206" t="s">
        <v>20</v>
      </c>
      <c r="F882" s="266">
        <f>D882</f>
        <v>1500000</v>
      </c>
      <c r="G882" s="206"/>
      <c r="H882" s="255"/>
      <c r="I882" s="85"/>
    </row>
    <row r="883" spans="1:9" s="83" customFormat="1" ht="54.6" customHeight="1" x14ac:dyDescent="0.3">
      <c r="A883" s="117">
        <v>18</v>
      </c>
      <c r="B883" s="251" t="s">
        <v>2239</v>
      </c>
      <c r="C883" s="119" t="s">
        <v>2219</v>
      </c>
      <c r="D883" s="120">
        <v>3000000</v>
      </c>
      <c r="E883" s="206" t="s">
        <v>20</v>
      </c>
      <c r="F883" s="266">
        <f t="shared" si="54"/>
        <v>3000000</v>
      </c>
      <c r="G883" s="206"/>
      <c r="H883" s="569">
        <f>F883</f>
        <v>3000000</v>
      </c>
      <c r="I883" s="149" t="s">
        <v>3823</v>
      </c>
    </row>
    <row r="884" spans="1:9" s="83" customFormat="1" ht="31.2" x14ac:dyDescent="0.3">
      <c r="A884" s="117">
        <v>19</v>
      </c>
      <c r="B884" s="251" t="s">
        <v>2240</v>
      </c>
      <c r="C884" s="119" t="s">
        <v>2220</v>
      </c>
      <c r="D884" s="120">
        <v>915000000</v>
      </c>
      <c r="E884" s="392">
        <v>19810000</v>
      </c>
      <c r="F884" s="266"/>
      <c r="G884" s="206">
        <v>320000000</v>
      </c>
      <c r="H884" s="255"/>
      <c r="I884" s="85"/>
    </row>
    <row r="885" spans="1:9" s="83" customFormat="1" ht="46.8" x14ac:dyDescent="0.3">
      <c r="A885" s="117">
        <v>19</v>
      </c>
      <c r="B885" s="524" t="s">
        <v>3760</v>
      </c>
      <c r="C885" s="119" t="s">
        <v>3686</v>
      </c>
      <c r="D885" s="440">
        <v>0</v>
      </c>
      <c r="E885" s="392">
        <v>0</v>
      </c>
      <c r="F885" s="266"/>
      <c r="G885" s="380">
        <v>250000000</v>
      </c>
      <c r="H885" s="569">
        <f>G885</f>
        <v>250000000</v>
      </c>
      <c r="I885" s="149" t="s">
        <v>3854</v>
      </c>
    </row>
    <row r="886" spans="1:9" s="83" customFormat="1" ht="15.6" x14ac:dyDescent="0.3">
      <c r="A886" s="117">
        <v>20</v>
      </c>
      <c r="B886" s="251" t="s">
        <v>2241</v>
      </c>
      <c r="C886" s="119" t="s">
        <v>2221</v>
      </c>
      <c r="D886" s="120">
        <v>1000000</v>
      </c>
      <c r="E886" s="206" t="s">
        <v>20</v>
      </c>
      <c r="F886" s="266">
        <f t="shared" si="54"/>
        <v>1000000</v>
      </c>
      <c r="G886" s="206"/>
      <c r="H886" s="255"/>
      <c r="I886" s="85"/>
    </row>
    <row r="887" spans="1:9" s="83" customFormat="1" ht="15.6" x14ac:dyDescent="0.3">
      <c r="A887" s="610" t="s">
        <v>2202</v>
      </c>
      <c r="B887" s="610"/>
      <c r="C887" s="610"/>
      <c r="D887" s="102">
        <v>1750000000</v>
      </c>
      <c r="E887" s="464">
        <v>22125000</v>
      </c>
      <c r="F887" s="148">
        <f>SUM(F866:F886)</f>
        <v>200000000</v>
      </c>
      <c r="G887" s="148">
        <f>SUM(G866:G886)</f>
        <v>570000000</v>
      </c>
      <c r="H887" s="148">
        <f>SUM(H866:H886)</f>
        <v>435000000</v>
      </c>
      <c r="I887" s="85"/>
    </row>
    <row r="888" spans="1:9" s="83" customFormat="1" ht="15.6" x14ac:dyDescent="0.3">
      <c r="A888" s="213">
        <v>10</v>
      </c>
      <c r="B888" s="114" t="s">
        <v>1569</v>
      </c>
      <c r="C888" s="152"/>
      <c r="D888" s="110"/>
      <c r="E888" s="467"/>
      <c r="F888" s="381"/>
      <c r="G888" s="259"/>
      <c r="H888" s="255"/>
      <c r="I888" s="85"/>
    </row>
    <row r="889" spans="1:9" s="83" customFormat="1" ht="31.2" x14ac:dyDescent="0.3">
      <c r="A889" s="117">
        <v>1</v>
      </c>
      <c r="B889" s="251" t="s">
        <v>1590</v>
      </c>
      <c r="C889" s="119" t="s">
        <v>1571</v>
      </c>
      <c r="D889" s="120">
        <v>13147500</v>
      </c>
      <c r="E889" s="206" t="s">
        <v>20</v>
      </c>
      <c r="F889" s="266">
        <v>0</v>
      </c>
      <c r="G889" s="206"/>
      <c r="H889" s="255"/>
      <c r="I889" s="85"/>
    </row>
    <row r="890" spans="1:9" s="83" customFormat="1" ht="15.6" x14ac:dyDescent="0.3">
      <c r="A890" s="117">
        <v>2</v>
      </c>
      <c r="B890" s="251" t="s">
        <v>1591</v>
      </c>
      <c r="C890" s="119" t="s">
        <v>1572</v>
      </c>
      <c r="D890" s="115" t="s">
        <v>20</v>
      </c>
      <c r="E890" s="206" t="s">
        <v>20</v>
      </c>
      <c r="F890" s="266" t="str">
        <f t="shared" ref="F890:F906" si="55">D890</f>
        <v>-</v>
      </c>
      <c r="G890" s="206"/>
      <c r="H890" s="255"/>
      <c r="I890" s="85"/>
    </row>
    <row r="891" spans="1:9" s="83" customFormat="1" ht="15.6" x14ac:dyDescent="0.3">
      <c r="A891" s="117">
        <v>3</v>
      </c>
      <c r="B891" s="251" t="s">
        <v>1592</v>
      </c>
      <c r="C891" s="119" t="s">
        <v>530</v>
      </c>
      <c r="D891" s="120">
        <v>5000000</v>
      </c>
      <c r="E891" s="392">
        <v>3807156</v>
      </c>
      <c r="F891" s="266">
        <f t="shared" si="55"/>
        <v>5000000</v>
      </c>
      <c r="G891" s="206"/>
      <c r="H891" s="255"/>
      <c r="I891" s="85"/>
    </row>
    <row r="892" spans="1:9" s="83" customFormat="1" ht="31.2" x14ac:dyDescent="0.3">
      <c r="A892" s="117">
        <v>4</v>
      </c>
      <c r="B892" s="251" t="s">
        <v>1593</v>
      </c>
      <c r="C892" s="119" t="s">
        <v>1573</v>
      </c>
      <c r="D892" s="120">
        <v>32000000</v>
      </c>
      <c r="E892" s="206" t="s">
        <v>20</v>
      </c>
      <c r="F892" s="266">
        <v>10000000</v>
      </c>
      <c r="G892" s="206"/>
      <c r="H892" s="255"/>
      <c r="I892" s="85"/>
    </row>
    <row r="893" spans="1:9" s="83" customFormat="1" ht="31.2" x14ac:dyDescent="0.3">
      <c r="A893" s="117">
        <v>5</v>
      </c>
      <c r="B893" s="251" t="s">
        <v>1594</v>
      </c>
      <c r="C893" s="119" t="s">
        <v>1574</v>
      </c>
      <c r="D893" s="120">
        <v>1500000</v>
      </c>
      <c r="E893" s="206" t="s">
        <v>20</v>
      </c>
      <c r="F893" s="266">
        <f t="shared" si="55"/>
        <v>1500000</v>
      </c>
      <c r="G893" s="206"/>
      <c r="H893" s="255"/>
      <c r="I893" s="85"/>
    </row>
    <row r="894" spans="1:9" s="83" customFormat="1" ht="31.2" x14ac:dyDescent="0.3">
      <c r="A894" s="117">
        <v>6</v>
      </c>
      <c r="B894" s="251" t="s">
        <v>1595</v>
      </c>
      <c r="C894" s="119" t="s">
        <v>1575</v>
      </c>
      <c r="D894" s="120">
        <v>5000000</v>
      </c>
      <c r="E894" s="206" t="s">
        <v>20</v>
      </c>
      <c r="F894" s="266">
        <v>0</v>
      </c>
      <c r="G894" s="206"/>
      <c r="H894" s="255"/>
      <c r="I894" s="85"/>
    </row>
    <row r="895" spans="1:9" s="83" customFormat="1" ht="78" x14ac:dyDescent="0.3">
      <c r="A895" s="117">
        <v>7</v>
      </c>
      <c r="B895" s="251" t="s">
        <v>1596</v>
      </c>
      <c r="C895" s="119" t="s">
        <v>1576</v>
      </c>
      <c r="D895" s="120">
        <v>2000000</v>
      </c>
      <c r="E895" s="206" t="s">
        <v>20</v>
      </c>
      <c r="F895" s="266">
        <f t="shared" si="55"/>
        <v>2000000</v>
      </c>
      <c r="G895" s="206"/>
      <c r="H895" s="255"/>
      <c r="I895" s="85"/>
    </row>
    <row r="896" spans="1:9" s="83" customFormat="1" ht="31.2" x14ac:dyDescent="0.3">
      <c r="A896" s="117">
        <v>8</v>
      </c>
      <c r="B896" s="251" t="s">
        <v>1597</v>
      </c>
      <c r="C896" s="119" t="s">
        <v>1577</v>
      </c>
      <c r="D896" s="120">
        <v>2000000</v>
      </c>
      <c r="E896" s="206" t="s">
        <v>20</v>
      </c>
      <c r="F896" s="266">
        <v>0</v>
      </c>
      <c r="G896" s="206"/>
      <c r="H896" s="255"/>
      <c r="I896" s="85"/>
    </row>
    <row r="897" spans="1:9" s="83" customFormat="1" ht="31.2" x14ac:dyDescent="0.3">
      <c r="A897" s="117">
        <v>9</v>
      </c>
      <c r="B897" s="251" t="s">
        <v>1598</v>
      </c>
      <c r="C897" s="119" t="s">
        <v>1578</v>
      </c>
      <c r="D897" s="120">
        <v>1000000</v>
      </c>
      <c r="E897" s="206" t="s">
        <v>20</v>
      </c>
      <c r="F897" s="266">
        <v>0</v>
      </c>
      <c r="G897" s="206"/>
      <c r="H897" s="255"/>
      <c r="I897" s="85"/>
    </row>
    <row r="898" spans="1:9" s="83" customFormat="1" ht="20.399999999999999" customHeight="1" x14ac:dyDescent="0.3">
      <c r="A898" s="117">
        <v>10</v>
      </c>
      <c r="B898" s="251" t="s">
        <v>1599</v>
      </c>
      <c r="C898" s="119" t="s">
        <v>1579</v>
      </c>
      <c r="D898" s="120">
        <v>2200000</v>
      </c>
      <c r="E898" s="206" t="s">
        <v>20</v>
      </c>
      <c r="F898" s="266">
        <f t="shared" si="55"/>
        <v>2200000</v>
      </c>
      <c r="G898" s="206"/>
      <c r="H898" s="255"/>
      <c r="I898" s="85"/>
    </row>
    <row r="899" spans="1:9" s="83" customFormat="1" ht="20.399999999999999" customHeight="1" x14ac:dyDescent="0.3">
      <c r="A899" s="117">
        <v>11</v>
      </c>
      <c r="B899" s="251" t="s">
        <v>1600</v>
      </c>
      <c r="C899" s="119" t="s">
        <v>1580</v>
      </c>
      <c r="D899" s="120">
        <v>500000</v>
      </c>
      <c r="E899" s="206" t="s">
        <v>20</v>
      </c>
      <c r="F899" s="266">
        <f t="shared" si="55"/>
        <v>500000</v>
      </c>
      <c r="G899" s="206"/>
      <c r="H899" s="255"/>
      <c r="I899" s="85"/>
    </row>
    <row r="900" spans="1:9" s="83" customFormat="1" ht="20.399999999999999" customHeight="1" x14ac:dyDescent="0.3">
      <c r="A900" s="117">
        <v>12</v>
      </c>
      <c r="B900" s="251" t="s">
        <v>1609</v>
      </c>
      <c r="C900" s="119" t="s">
        <v>376</v>
      </c>
      <c r="D900" s="120">
        <v>200000</v>
      </c>
      <c r="E900" s="206" t="s">
        <v>20</v>
      </c>
      <c r="F900" s="266">
        <f t="shared" si="55"/>
        <v>200000</v>
      </c>
      <c r="G900" s="206"/>
      <c r="H900" s="255"/>
      <c r="I900" s="85"/>
    </row>
    <row r="901" spans="1:9" s="83" customFormat="1" ht="20.399999999999999" customHeight="1" x14ac:dyDescent="0.3">
      <c r="A901" s="117">
        <v>13</v>
      </c>
      <c r="B901" s="251" t="s">
        <v>1610</v>
      </c>
      <c r="C901" s="119" t="s">
        <v>375</v>
      </c>
      <c r="D901" s="120">
        <v>1000000</v>
      </c>
      <c r="E901" s="206" t="s">
        <v>20</v>
      </c>
      <c r="F901" s="266">
        <f t="shared" si="55"/>
        <v>1000000</v>
      </c>
      <c r="G901" s="206"/>
      <c r="H901" s="255"/>
      <c r="I901" s="85"/>
    </row>
    <row r="902" spans="1:9" s="83" customFormat="1" ht="20.399999999999999" customHeight="1" x14ac:dyDescent="0.3">
      <c r="A902" s="117">
        <v>14</v>
      </c>
      <c r="B902" s="251" t="s">
        <v>1611</v>
      </c>
      <c r="C902" s="119" t="s">
        <v>1581</v>
      </c>
      <c r="D902" s="120">
        <v>2500000</v>
      </c>
      <c r="E902" s="206" t="s">
        <v>20</v>
      </c>
      <c r="F902" s="266">
        <f t="shared" si="55"/>
        <v>2500000</v>
      </c>
      <c r="G902" s="206"/>
      <c r="H902" s="255"/>
      <c r="I902" s="85"/>
    </row>
    <row r="903" spans="1:9" s="83" customFormat="1" ht="20.399999999999999" customHeight="1" x14ac:dyDescent="0.3">
      <c r="A903" s="117">
        <v>15</v>
      </c>
      <c r="B903" s="251" t="s">
        <v>1608</v>
      </c>
      <c r="C903" s="119" t="s">
        <v>1582</v>
      </c>
      <c r="D903" s="120">
        <v>1000000</v>
      </c>
      <c r="E903" s="206" t="s">
        <v>20</v>
      </c>
      <c r="F903" s="266">
        <f t="shared" si="55"/>
        <v>1000000</v>
      </c>
      <c r="G903" s="206"/>
      <c r="H903" s="255"/>
      <c r="I903" s="85"/>
    </row>
    <row r="904" spans="1:9" s="83" customFormat="1" ht="20.399999999999999" customHeight="1" x14ac:dyDescent="0.3">
      <c r="A904" s="117">
        <v>16</v>
      </c>
      <c r="B904" s="251" t="s">
        <v>1607</v>
      </c>
      <c r="C904" s="119" t="s">
        <v>1583</v>
      </c>
      <c r="D904" s="120">
        <v>950000</v>
      </c>
      <c r="E904" s="206" t="s">
        <v>20</v>
      </c>
      <c r="F904" s="266">
        <f t="shared" si="55"/>
        <v>950000</v>
      </c>
      <c r="G904" s="206"/>
      <c r="H904" s="255"/>
      <c r="I904" s="85"/>
    </row>
    <row r="905" spans="1:9" s="83" customFormat="1" ht="20.399999999999999" customHeight="1" x14ac:dyDescent="0.3">
      <c r="A905" s="117">
        <v>17</v>
      </c>
      <c r="B905" s="251" t="s">
        <v>1606</v>
      </c>
      <c r="C905" s="119" t="s">
        <v>1584</v>
      </c>
      <c r="D905" s="120">
        <v>250000</v>
      </c>
      <c r="E905" s="206" t="s">
        <v>20</v>
      </c>
      <c r="F905" s="266">
        <v>0</v>
      </c>
      <c r="G905" s="206"/>
      <c r="H905" s="255"/>
      <c r="I905" s="85"/>
    </row>
    <row r="906" spans="1:9" s="83" customFormat="1" ht="31.2" x14ac:dyDescent="0.3">
      <c r="A906" s="117">
        <v>18</v>
      </c>
      <c r="B906" s="251" t="s">
        <v>1605</v>
      </c>
      <c r="C906" s="119" t="s">
        <v>1585</v>
      </c>
      <c r="D906" s="120">
        <v>2000000</v>
      </c>
      <c r="E906" s="206" t="s">
        <v>20</v>
      </c>
      <c r="F906" s="266">
        <f t="shared" si="55"/>
        <v>2000000</v>
      </c>
      <c r="G906" s="206"/>
      <c r="H906" s="255"/>
      <c r="I906" s="85"/>
    </row>
    <row r="907" spans="1:9" s="83" customFormat="1" ht="46.8" x14ac:dyDescent="0.3">
      <c r="A907" s="117">
        <v>19</v>
      </c>
      <c r="B907" s="251" t="s">
        <v>1604</v>
      </c>
      <c r="C907" s="119" t="s">
        <v>1586</v>
      </c>
      <c r="D907" s="120">
        <v>3000000</v>
      </c>
      <c r="E907" s="206" t="s">
        <v>20</v>
      </c>
      <c r="F907" s="266">
        <v>0</v>
      </c>
      <c r="G907" s="206"/>
      <c r="H907" s="255"/>
      <c r="I907" s="85"/>
    </row>
    <row r="908" spans="1:9" s="83" customFormat="1" ht="78" x14ac:dyDescent="0.3">
      <c r="A908" s="117">
        <v>20</v>
      </c>
      <c r="B908" s="251" t="s">
        <v>1603</v>
      </c>
      <c r="C908" s="119" t="s">
        <v>1587</v>
      </c>
      <c r="D908" s="120">
        <v>3252500</v>
      </c>
      <c r="E908" s="206" t="s">
        <v>20</v>
      </c>
      <c r="F908" s="266">
        <v>0</v>
      </c>
      <c r="G908" s="206"/>
      <c r="H908" s="255"/>
      <c r="I908" s="85"/>
    </row>
    <row r="909" spans="1:9" s="83" customFormat="1" ht="31.2" x14ac:dyDescent="0.3">
      <c r="A909" s="117">
        <v>21</v>
      </c>
      <c r="B909" s="251" t="s">
        <v>1602</v>
      </c>
      <c r="C909" s="119" t="s">
        <v>1588</v>
      </c>
      <c r="D909" s="120">
        <v>1500000</v>
      </c>
      <c r="E909" s="206" t="s">
        <v>20</v>
      </c>
      <c r="F909" s="266">
        <v>0</v>
      </c>
      <c r="G909" s="206"/>
      <c r="H909" s="255"/>
      <c r="I909" s="85"/>
    </row>
    <row r="910" spans="1:9" s="83" customFormat="1" ht="50.4" customHeight="1" x14ac:dyDescent="0.3">
      <c r="A910" s="117">
        <v>22</v>
      </c>
      <c r="B910" s="251" t="s">
        <v>1601</v>
      </c>
      <c r="C910" s="119" t="s">
        <v>1589</v>
      </c>
      <c r="D910" s="120">
        <v>500000000</v>
      </c>
      <c r="E910" s="392">
        <v>15000000</v>
      </c>
      <c r="F910" s="441">
        <v>30000000</v>
      </c>
      <c r="G910" s="206"/>
      <c r="H910" s="569">
        <f>F910</f>
        <v>30000000</v>
      </c>
      <c r="I910" s="149" t="s">
        <v>3823</v>
      </c>
    </row>
    <row r="911" spans="1:9" s="600" customFormat="1" ht="15.6" x14ac:dyDescent="0.3">
      <c r="A911" s="590"/>
      <c r="B911" s="591"/>
      <c r="C911" s="592" t="s">
        <v>3742</v>
      </c>
      <c r="D911" s="597"/>
      <c r="E911" s="265"/>
      <c r="F911" s="387"/>
      <c r="G911" s="265"/>
      <c r="H911" s="598">
        <f>'sector summary'!K9</f>
        <v>500000000</v>
      </c>
      <c r="I911" s="599" t="s">
        <v>3868</v>
      </c>
    </row>
    <row r="912" spans="1:9" s="83" customFormat="1" ht="15" customHeight="1" x14ac:dyDescent="0.3">
      <c r="A912" s="607" t="s">
        <v>1570</v>
      </c>
      <c r="B912" s="607"/>
      <c r="C912" s="607"/>
      <c r="D912" s="102">
        <v>580000000</v>
      </c>
      <c r="E912" s="464">
        <v>18807156</v>
      </c>
      <c r="F912" s="148">
        <f>SUM(F889:F910)</f>
        <v>58850000</v>
      </c>
      <c r="G912" s="148">
        <f t="shared" ref="G912:H912" si="56">SUM(G889:G910)</f>
        <v>0</v>
      </c>
      <c r="H912" s="148">
        <f t="shared" si="56"/>
        <v>30000000</v>
      </c>
      <c r="I912" s="85"/>
    </row>
    <row r="913" spans="1:9" s="83" customFormat="1" ht="15.6" x14ac:dyDescent="0.3">
      <c r="A913" s="108">
        <v>11</v>
      </c>
      <c r="B913" s="114" t="s">
        <v>1479</v>
      </c>
      <c r="C913" s="153"/>
      <c r="E913" s="184"/>
      <c r="F913" s="379"/>
      <c r="G913" s="255"/>
      <c r="H913" s="255"/>
      <c r="I913" s="85"/>
    </row>
    <row r="914" spans="1:9" s="83" customFormat="1" ht="31.2" x14ac:dyDescent="0.3">
      <c r="A914" s="94">
        <v>1</v>
      </c>
      <c r="B914" s="95" t="s">
        <v>1526</v>
      </c>
      <c r="C914" s="96" t="s">
        <v>1483</v>
      </c>
      <c r="D914" s="11">
        <v>1000000</v>
      </c>
      <c r="E914" s="206" t="s">
        <v>20</v>
      </c>
      <c r="F914" s="266">
        <v>0</v>
      </c>
      <c r="G914" s="206"/>
      <c r="H914" s="255"/>
      <c r="I914" s="85"/>
    </row>
    <row r="915" spans="1:9" s="83" customFormat="1" ht="31.2" x14ac:dyDescent="0.3">
      <c r="A915" s="94">
        <v>2</v>
      </c>
      <c r="B915" s="95" t="s">
        <v>1525</v>
      </c>
      <c r="C915" s="96" t="s">
        <v>1484</v>
      </c>
      <c r="D915" s="11">
        <v>1000000</v>
      </c>
      <c r="E915" s="206" t="s">
        <v>20</v>
      </c>
      <c r="F915" s="266">
        <v>0</v>
      </c>
      <c r="G915" s="206"/>
      <c r="H915" s="255"/>
      <c r="I915" s="85"/>
    </row>
    <row r="916" spans="1:9" s="83" customFormat="1" ht="15.6" x14ac:dyDescent="0.3">
      <c r="A916" s="94">
        <v>3</v>
      </c>
      <c r="B916" s="95" t="s">
        <v>1524</v>
      </c>
      <c r="C916" s="96" t="s">
        <v>1485</v>
      </c>
      <c r="D916" s="11">
        <v>500000</v>
      </c>
      <c r="E916" s="206" t="s">
        <v>20</v>
      </c>
      <c r="F916" s="266">
        <v>0</v>
      </c>
      <c r="G916" s="206"/>
      <c r="H916" s="255"/>
      <c r="I916" s="85"/>
    </row>
    <row r="917" spans="1:9" s="83" customFormat="1" ht="15.6" x14ac:dyDescent="0.3">
      <c r="A917" s="94">
        <v>4</v>
      </c>
      <c r="B917" s="95" t="s">
        <v>1523</v>
      </c>
      <c r="C917" s="96" t="s">
        <v>900</v>
      </c>
      <c r="D917" s="11">
        <v>500000</v>
      </c>
      <c r="E917" s="206" t="s">
        <v>20</v>
      </c>
      <c r="F917" s="266">
        <v>0</v>
      </c>
      <c r="G917" s="206"/>
      <c r="H917" s="255"/>
      <c r="I917" s="85"/>
    </row>
    <row r="918" spans="1:9" s="83" customFormat="1" ht="15.6" x14ac:dyDescent="0.3">
      <c r="A918" s="94">
        <v>5</v>
      </c>
      <c r="B918" s="95" t="s">
        <v>1522</v>
      </c>
      <c r="C918" s="96" t="s">
        <v>1486</v>
      </c>
      <c r="D918" s="11">
        <v>1000000</v>
      </c>
      <c r="E918" s="206" t="s">
        <v>20</v>
      </c>
      <c r="F918" s="266">
        <v>0</v>
      </c>
      <c r="G918" s="206"/>
      <c r="H918" s="255"/>
      <c r="I918" s="85"/>
    </row>
    <row r="919" spans="1:9" s="83" customFormat="1" ht="15.6" x14ac:dyDescent="0.3">
      <c r="A919" s="94">
        <v>6</v>
      </c>
      <c r="B919" s="95" t="s">
        <v>1521</v>
      </c>
      <c r="C919" s="96" t="s">
        <v>1487</v>
      </c>
      <c r="D919" s="11">
        <v>750000</v>
      </c>
      <c r="E919" s="206" t="s">
        <v>20</v>
      </c>
      <c r="F919" s="266">
        <v>0</v>
      </c>
      <c r="G919" s="206"/>
      <c r="H919" s="255"/>
      <c r="I919" s="85"/>
    </row>
    <row r="920" spans="1:9" s="83" customFormat="1" ht="15.6" x14ac:dyDescent="0.3">
      <c r="A920" s="94">
        <v>7</v>
      </c>
      <c r="B920" s="95" t="s">
        <v>1520</v>
      </c>
      <c r="C920" s="96" t="s">
        <v>1488</v>
      </c>
      <c r="D920" s="11">
        <v>750000</v>
      </c>
      <c r="E920" s="206" t="s">
        <v>20</v>
      </c>
      <c r="F920" s="266">
        <v>0</v>
      </c>
      <c r="G920" s="206"/>
      <c r="H920" s="255"/>
      <c r="I920" s="85"/>
    </row>
    <row r="921" spans="1:9" s="83" customFormat="1" ht="15.6" x14ac:dyDescent="0.3">
      <c r="A921" s="94">
        <v>8</v>
      </c>
      <c r="B921" s="95" t="s">
        <v>1519</v>
      </c>
      <c r="C921" s="96" t="s">
        <v>363</v>
      </c>
      <c r="D921" s="11">
        <v>2000000</v>
      </c>
      <c r="E921" s="206" t="s">
        <v>20</v>
      </c>
      <c r="F921" s="266">
        <v>0</v>
      </c>
      <c r="G921" s="206"/>
      <c r="H921" s="255"/>
      <c r="I921" s="85"/>
    </row>
    <row r="922" spans="1:9" s="83" customFormat="1" ht="15.6" x14ac:dyDescent="0.3">
      <c r="A922" s="94">
        <v>9</v>
      </c>
      <c r="B922" s="95" t="s">
        <v>1517</v>
      </c>
      <c r="C922" s="96" t="s">
        <v>1489</v>
      </c>
      <c r="D922" s="11">
        <v>10000000</v>
      </c>
      <c r="E922" s="206">
        <v>284000</v>
      </c>
      <c r="F922" s="266">
        <v>1000000</v>
      </c>
      <c r="G922" s="206"/>
      <c r="H922" s="255"/>
      <c r="I922" s="85"/>
    </row>
    <row r="923" spans="1:9" s="83" customFormat="1" ht="31.2" x14ac:dyDescent="0.3">
      <c r="A923" s="94">
        <v>10</v>
      </c>
      <c r="B923" s="95" t="s">
        <v>1516</v>
      </c>
      <c r="C923" s="96" t="s">
        <v>1490</v>
      </c>
      <c r="D923" s="11">
        <v>5000000</v>
      </c>
      <c r="E923" s="206">
        <v>900000</v>
      </c>
      <c r="F923" s="266">
        <v>2000000</v>
      </c>
      <c r="G923" s="206"/>
      <c r="H923" s="255"/>
      <c r="I923" s="85"/>
    </row>
    <row r="924" spans="1:9" s="83" customFormat="1" ht="15.6" x14ac:dyDescent="0.3">
      <c r="A924" s="94">
        <v>11</v>
      </c>
      <c r="B924" s="95" t="s">
        <v>1518</v>
      </c>
      <c r="C924" s="96" t="s">
        <v>1491</v>
      </c>
      <c r="D924" s="11">
        <v>40000000</v>
      </c>
      <c r="E924" s="206">
        <v>980000</v>
      </c>
      <c r="F924" s="266">
        <v>10000000</v>
      </c>
      <c r="G924" s="206"/>
      <c r="H924" s="255"/>
      <c r="I924" s="85"/>
    </row>
    <row r="925" spans="1:9" s="83" customFormat="1" ht="15.6" x14ac:dyDescent="0.3">
      <c r="A925" s="94">
        <v>12</v>
      </c>
      <c r="B925" s="95" t="s">
        <v>1515</v>
      </c>
      <c r="C925" s="96" t="s">
        <v>1492</v>
      </c>
      <c r="D925" s="115">
        <v>0</v>
      </c>
      <c r="E925" s="206" t="s">
        <v>20</v>
      </c>
      <c r="F925" s="266">
        <f>D925</f>
        <v>0</v>
      </c>
      <c r="G925" s="206"/>
      <c r="H925" s="255"/>
      <c r="I925" s="85"/>
    </row>
    <row r="926" spans="1:9" s="83" customFormat="1" ht="31.2" x14ac:dyDescent="0.3">
      <c r="A926" s="94">
        <v>13</v>
      </c>
      <c r="B926" s="95" t="s">
        <v>1514</v>
      </c>
      <c r="C926" s="96" t="s">
        <v>1493</v>
      </c>
      <c r="D926" s="11">
        <v>6000000</v>
      </c>
      <c r="E926" s="206" t="s">
        <v>20</v>
      </c>
      <c r="F926" s="266">
        <v>0</v>
      </c>
      <c r="G926" s="206"/>
      <c r="H926" s="255"/>
      <c r="I926" s="85"/>
    </row>
    <row r="927" spans="1:9" s="83" customFormat="1" ht="31.2" x14ac:dyDescent="0.3">
      <c r="A927" s="94">
        <v>14</v>
      </c>
      <c r="B927" s="95" t="s">
        <v>1513</v>
      </c>
      <c r="C927" s="96" t="s">
        <v>1494</v>
      </c>
      <c r="D927" s="11">
        <v>12000000</v>
      </c>
      <c r="E927" s="206">
        <v>2394000</v>
      </c>
      <c r="F927" s="266">
        <v>5000000</v>
      </c>
      <c r="G927" s="206"/>
      <c r="H927" s="255"/>
      <c r="I927" s="85"/>
    </row>
    <row r="928" spans="1:9" s="83" customFormat="1" ht="15.6" x14ac:dyDescent="0.3">
      <c r="A928" s="94">
        <v>15</v>
      </c>
      <c r="B928" s="95" t="s">
        <v>1512</v>
      </c>
      <c r="C928" s="96" t="s">
        <v>1495</v>
      </c>
      <c r="D928" s="11">
        <v>15000000</v>
      </c>
      <c r="E928" s="206" t="s">
        <v>20</v>
      </c>
      <c r="F928" s="266">
        <v>5000000</v>
      </c>
      <c r="G928" s="206"/>
      <c r="H928" s="255"/>
      <c r="I928" s="85"/>
    </row>
    <row r="929" spans="1:9" s="83" customFormat="1" ht="15.6" x14ac:dyDescent="0.3">
      <c r="A929" s="94">
        <v>16</v>
      </c>
      <c r="B929" s="95" t="s">
        <v>1511</v>
      </c>
      <c r="C929" s="96" t="s">
        <v>1496</v>
      </c>
      <c r="D929" s="11">
        <v>50000000</v>
      </c>
      <c r="E929" s="206" t="s">
        <v>20</v>
      </c>
      <c r="F929" s="266">
        <v>0</v>
      </c>
      <c r="G929" s="206">
        <v>10000000</v>
      </c>
      <c r="H929" s="255"/>
      <c r="I929" s="85"/>
    </row>
    <row r="930" spans="1:9" s="83" customFormat="1" ht="15.6" x14ac:dyDescent="0.3">
      <c r="A930" s="94">
        <v>17</v>
      </c>
      <c r="B930" s="95" t="s">
        <v>1510</v>
      </c>
      <c r="C930" s="96" t="s">
        <v>1497</v>
      </c>
      <c r="D930" s="11">
        <v>500000000</v>
      </c>
      <c r="E930" s="206" t="s">
        <v>20</v>
      </c>
      <c r="F930" s="266">
        <v>0</v>
      </c>
      <c r="G930" s="206">
        <v>50000000</v>
      </c>
      <c r="H930" s="255"/>
      <c r="I930" s="85"/>
    </row>
    <row r="931" spans="1:9" s="83" customFormat="1" ht="46.8" x14ac:dyDescent="0.3">
      <c r="A931" s="94">
        <v>18</v>
      </c>
      <c r="B931" s="95" t="s">
        <v>1509</v>
      </c>
      <c r="C931" s="96" t="s">
        <v>1498</v>
      </c>
      <c r="D931" s="11">
        <v>500000</v>
      </c>
      <c r="E931" s="206" t="s">
        <v>20</v>
      </c>
      <c r="F931" s="266">
        <v>0</v>
      </c>
      <c r="G931" s="206"/>
      <c r="H931" s="255"/>
      <c r="I931" s="85"/>
    </row>
    <row r="932" spans="1:9" s="83" customFormat="1" ht="31.2" x14ac:dyDescent="0.3">
      <c r="A932" s="94">
        <v>19</v>
      </c>
      <c r="B932" s="95" t="s">
        <v>1508</v>
      </c>
      <c r="C932" s="96" t="s">
        <v>1499</v>
      </c>
      <c r="D932" s="11">
        <v>700000</v>
      </c>
      <c r="E932" s="206" t="s">
        <v>20</v>
      </c>
      <c r="F932" s="266">
        <v>0</v>
      </c>
      <c r="G932" s="206"/>
      <c r="H932" s="255"/>
      <c r="I932" s="85"/>
    </row>
    <row r="933" spans="1:9" s="83" customFormat="1" ht="15.6" x14ac:dyDescent="0.3">
      <c r="A933" s="94">
        <v>20</v>
      </c>
      <c r="B933" s="95" t="s">
        <v>1507</v>
      </c>
      <c r="C933" s="96" t="s">
        <v>1500</v>
      </c>
      <c r="D933" s="11">
        <v>200000</v>
      </c>
      <c r="E933" s="206" t="s">
        <v>20</v>
      </c>
      <c r="F933" s="266">
        <v>0</v>
      </c>
      <c r="G933" s="206"/>
      <c r="H933" s="255"/>
      <c r="I933" s="85"/>
    </row>
    <row r="934" spans="1:9" s="83" customFormat="1" ht="15.6" x14ac:dyDescent="0.3">
      <c r="A934" s="94">
        <v>21</v>
      </c>
      <c r="B934" s="95" t="s">
        <v>1506</v>
      </c>
      <c r="C934" s="96" t="s">
        <v>1501</v>
      </c>
      <c r="D934" s="11">
        <v>100000</v>
      </c>
      <c r="E934" s="206" t="s">
        <v>20</v>
      </c>
      <c r="F934" s="266">
        <v>0</v>
      </c>
      <c r="G934" s="206"/>
      <c r="H934" s="255"/>
      <c r="I934" s="85"/>
    </row>
    <row r="935" spans="1:9" s="83" customFormat="1" ht="15.6" x14ac:dyDescent="0.3">
      <c r="A935" s="94">
        <v>22</v>
      </c>
      <c r="B935" s="95" t="s">
        <v>1505</v>
      </c>
      <c r="C935" s="96" t="s">
        <v>375</v>
      </c>
      <c r="D935" s="11">
        <v>600000</v>
      </c>
      <c r="E935" s="206" t="s">
        <v>20</v>
      </c>
      <c r="F935" s="266">
        <v>0</v>
      </c>
      <c r="G935" s="206"/>
      <c r="H935" s="255"/>
      <c r="I935" s="85"/>
    </row>
    <row r="936" spans="1:9" s="83" customFormat="1" ht="15.6" x14ac:dyDescent="0.3">
      <c r="A936" s="94">
        <v>23</v>
      </c>
      <c r="B936" s="95" t="s">
        <v>1504</v>
      </c>
      <c r="C936" s="96" t="s">
        <v>377</v>
      </c>
      <c r="D936" s="11">
        <v>300000</v>
      </c>
      <c r="E936" s="206" t="s">
        <v>20</v>
      </c>
      <c r="F936" s="266">
        <v>0</v>
      </c>
      <c r="G936" s="206"/>
      <c r="H936" s="255"/>
      <c r="I936" s="85"/>
    </row>
    <row r="937" spans="1:9" s="83" customFormat="1" ht="15.6" x14ac:dyDescent="0.3">
      <c r="A937" s="94">
        <v>24</v>
      </c>
      <c r="B937" s="95" t="s">
        <v>1503</v>
      </c>
      <c r="C937" s="96" t="s">
        <v>1502</v>
      </c>
      <c r="D937" s="11">
        <v>100000</v>
      </c>
      <c r="E937" s="206" t="s">
        <v>20</v>
      </c>
      <c r="F937" s="266">
        <v>0</v>
      </c>
      <c r="G937" s="206"/>
      <c r="H937" s="255"/>
      <c r="I937" s="85"/>
    </row>
    <row r="938" spans="1:9" s="83" customFormat="1" ht="15" customHeight="1" x14ac:dyDescent="0.3">
      <c r="A938" s="608" t="s">
        <v>1482</v>
      </c>
      <c r="B938" s="608"/>
      <c r="C938" s="608"/>
      <c r="D938" s="113">
        <v>648000000</v>
      </c>
      <c r="E938" s="472">
        <v>4558000</v>
      </c>
      <c r="F938" s="148">
        <f>SUM(F914:F937)</f>
        <v>23000000</v>
      </c>
      <c r="G938" s="148">
        <f>SUM(G914:G937)</f>
        <v>60000000</v>
      </c>
      <c r="H938" s="148">
        <f>SUM(H914:H937)</f>
        <v>0</v>
      </c>
      <c r="I938" s="85"/>
    </row>
    <row r="939" spans="1:9" s="83" customFormat="1" ht="15" customHeight="1" x14ac:dyDescent="0.3">
      <c r="A939" s="212">
        <v>12</v>
      </c>
      <c r="B939" s="112" t="s">
        <v>2545</v>
      </c>
      <c r="C939" s="154"/>
      <c r="D939" s="126"/>
      <c r="E939" s="471"/>
      <c r="F939" s="390"/>
      <c r="G939" s="268"/>
      <c r="H939" s="259"/>
      <c r="I939" s="85"/>
    </row>
    <row r="940" spans="1:9" s="83" customFormat="1" ht="15.6" x14ac:dyDescent="0.3">
      <c r="A940" s="94">
        <v>1</v>
      </c>
      <c r="B940" s="95" t="s">
        <v>2546</v>
      </c>
      <c r="C940" s="96" t="s">
        <v>2547</v>
      </c>
      <c r="D940" s="11">
        <v>600000000</v>
      </c>
      <c r="E940" s="206" t="s">
        <v>20</v>
      </c>
      <c r="F940" s="383">
        <v>250000000</v>
      </c>
      <c r="G940" s="101"/>
      <c r="H940" s="259"/>
      <c r="I940" s="85"/>
    </row>
    <row r="941" spans="1:9" s="83" customFormat="1" ht="15" customHeight="1" x14ac:dyDescent="0.3">
      <c r="A941" s="608" t="s">
        <v>2548</v>
      </c>
      <c r="B941" s="608"/>
      <c r="C941" s="608"/>
      <c r="D941" s="113">
        <v>600000000</v>
      </c>
      <c r="E941" s="98">
        <f>SUM(E940)</f>
        <v>0</v>
      </c>
      <c r="F941" s="148">
        <f>SUM(F940)</f>
        <v>250000000</v>
      </c>
      <c r="G941" s="148">
        <f t="shared" ref="G941:H941" si="57">SUM(G940)</f>
        <v>0</v>
      </c>
      <c r="H941" s="148">
        <f t="shared" si="57"/>
        <v>0</v>
      </c>
      <c r="I941" s="85"/>
    </row>
    <row r="942" spans="1:9" s="83" customFormat="1" ht="15.6" x14ac:dyDescent="0.3">
      <c r="A942" s="136">
        <v>13</v>
      </c>
      <c r="B942" s="114" t="s">
        <v>1753</v>
      </c>
      <c r="C942" s="154"/>
      <c r="D942" s="126"/>
      <c r="E942" s="471"/>
      <c r="F942" s="381"/>
      <c r="G942" s="259"/>
      <c r="H942" s="255"/>
      <c r="I942" s="85"/>
    </row>
    <row r="943" spans="1:9" s="83" customFormat="1" ht="15.6" x14ac:dyDescent="0.3">
      <c r="A943" s="117">
        <v>1</v>
      </c>
      <c r="B943" s="251" t="s">
        <v>1767</v>
      </c>
      <c r="C943" s="119" t="s">
        <v>1756</v>
      </c>
      <c r="D943" s="120">
        <v>10000000</v>
      </c>
      <c r="E943" s="206" t="s">
        <v>20</v>
      </c>
      <c r="F943" s="266">
        <v>3000000</v>
      </c>
      <c r="G943" s="206"/>
      <c r="H943" s="255"/>
      <c r="I943" s="85"/>
    </row>
    <row r="944" spans="1:9" s="83" customFormat="1" ht="15.6" x14ac:dyDescent="0.3">
      <c r="A944" s="117">
        <v>2</v>
      </c>
      <c r="B944" s="251" t="s">
        <v>1768</v>
      </c>
      <c r="C944" s="119" t="s">
        <v>1757</v>
      </c>
      <c r="D944" s="120">
        <v>3000000</v>
      </c>
      <c r="E944" s="206" t="s">
        <v>20</v>
      </c>
      <c r="F944" s="266">
        <f>D944</f>
        <v>3000000</v>
      </c>
      <c r="G944" s="206"/>
      <c r="H944" s="255"/>
      <c r="I944" s="85"/>
    </row>
    <row r="945" spans="1:9" s="83" customFormat="1" ht="15.6" x14ac:dyDescent="0.3">
      <c r="A945" s="117">
        <v>3</v>
      </c>
      <c r="B945" s="251" t="s">
        <v>1769</v>
      </c>
      <c r="C945" s="119" t="s">
        <v>1758</v>
      </c>
      <c r="D945" s="120">
        <v>3000000</v>
      </c>
      <c r="E945" s="392">
        <v>1936000</v>
      </c>
      <c r="F945" s="266">
        <f>D945</f>
        <v>3000000</v>
      </c>
      <c r="G945" s="206"/>
      <c r="H945" s="255"/>
      <c r="I945" s="85"/>
    </row>
    <row r="946" spans="1:9" s="83" customFormat="1" ht="15.6" x14ac:dyDescent="0.3">
      <c r="A946" s="117">
        <v>4</v>
      </c>
      <c r="B946" s="251" t="s">
        <v>1770</v>
      </c>
      <c r="C946" s="119" t="s">
        <v>1759</v>
      </c>
      <c r="D946" s="120">
        <v>55000000</v>
      </c>
      <c r="E946" s="392">
        <v>51578889.890000001</v>
      </c>
      <c r="F946" s="266">
        <v>52000000</v>
      </c>
      <c r="G946" s="206"/>
      <c r="H946" s="255"/>
      <c r="I946" s="85"/>
    </row>
    <row r="947" spans="1:9" s="83" customFormat="1" ht="31.2" x14ac:dyDescent="0.3">
      <c r="A947" s="117">
        <v>5</v>
      </c>
      <c r="B947" s="251" t="s">
        <v>1771</v>
      </c>
      <c r="C947" s="119" t="s">
        <v>1760</v>
      </c>
      <c r="D947" s="120">
        <v>1000000</v>
      </c>
      <c r="E947" s="392">
        <v>823000</v>
      </c>
      <c r="F947" s="266">
        <f>D947</f>
        <v>1000000</v>
      </c>
      <c r="G947" s="206"/>
      <c r="H947" s="255"/>
      <c r="I947" s="85"/>
    </row>
    <row r="948" spans="1:9" s="83" customFormat="1" ht="15.6" x14ac:dyDescent="0.3">
      <c r="A948" s="117">
        <v>6</v>
      </c>
      <c r="B948" s="251" t="s">
        <v>1772</v>
      </c>
      <c r="C948" s="119" t="s">
        <v>1761</v>
      </c>
      <c r="D948" s="120">
        <v>3000000</v>
      </c>
      <c r="E948" s="392">
        <v>970000</v>
      </c>
      <c r="F948" s="266">
        <v>2000000</v>
      </c>
      <c r="G948" s="206"/>
      <c r="H948" s="255"/>
      <c r="I948" s="85"/>
    </row>
    <row r="949" spans="1:9" s="83" customFormat="1" ht="15" customHeight="1" x14ac:dyDescent="0.3">
      <c r="A949" s="607" t="s">
        <v>1755</v>
      </c>
      <c r="B949" s="607"/>
      <c r="C949" s="607"/>
      <c r="D949" s="102">
        <v>75000000</v>
      </c>
      <c r="E949" s="464">
        <v>55307889.890000001</v>
      </c>
      <c r="F949" s="148">
        <f>SUM(F943:F948)</f>
        <v>64000000</v>
      </c>
      <c r="G949" s="148">
        <f>SUM(G943:G948)</f>
        <v>0</v>
      </c>
      <c r="H949" s="148">
        <f>SUM(H943:H948)</f>
        <v>0</v>
      </c>
      <c r="I949" s="85"/>
    </row>
    <row r="950" spans="1:9" s="83" customFormat="1" ht="15" customHeight="1" x14ac:dyDescent="0.3">
      <c r="A950" s="607" t="s">
        <v>3428</v>
      </c>
      <c r="B950" s="607"/>
      <c r="C950" s="607"/>
      <c r="D950" s="98">
        <f>D949+D941+D938+D912+D887+D864+D851+D841+D837+D834+D820+D808+D780</f>
        <v>29812261784.889999</v>
      </c>
      <c r="E950" s="98">
        <f>E949+E941+E938+E912+E887+E864+E851+E841+E837+E834+E820+E808+E780</f>
        <v>5777178147.6400003</v>
      </c>
      <c r="F950" s="148">
        <f>F949+F941+F938+F912+F887+F864+F851+F841+F837+F834+F820+F808+F780</f>
        <v>2518661784.1700001</v>
      </c>
      <c r="G950" s="536">
        <f>G949+G941+G938+G912+G887+G864+G851+G841+G837+G834+G820+G808+G780</f>
        <v>11522000000</v>
      </c>
      <c r="H950" s="536">
        <f t="shared" ref="H950:I950" si="58">H949+H941+H938+H912+H887+H864+H851+H841+H837+H834+H820+H808+H780</f>
        <v>6775000000</v>
      </c>
      <c r="I950" s="536">
        <f t="shared" si="58"/>
        <v>0</v>
      </c>
    </row>
    <row r="951" spans="1:9" s="83" customFormat="1" ht="15" customHeight="1" x14ac:dyDescent="0.3">
      <c r="A951" s="680" t="s">
        <v>3429</v>
      </c>
      <c r="B951" s="680"/>
      <c r="C951" s="680"/>
      <c r="D951" s="680"/>
      <c r="E951" s="680"/>
      <c r="F951" s="704"/>
      <c r="G951" s="269"/>
      <c r="H951" s="556"/>
      <c r="I951" s="85"/>
    </row>
    <row r="952" spans="1:9" s="83" customFormat="1" ht="15.6" x14ac:dyDescent="0.3">
      <c r="A952" s="136">
        <v>1</v>
      </c>
      <c r="B952" s="114" t="s">
        <v>1007</v>
      </c>
      <c r="C952" s="154"/>
      <c r="D952" s="126"/>
      <c r="E952" s="471"/>
      <c r="F952" s="381"/>
      <c r="G952" s="259"/>
      <c r="H952" s="255"/>
      <c r="I952" s="85"/>
    </row>
    <row r="953" spans="1:9" s="83" customFormat="1" ht="15.6" x14ac:dyDescent="0.3">
      <c r="A953" s="117">
        <v>1</v>
      </c>
      <c r="B953" s="251" t="s">
        <v>1078</v>
      </c>
      <c r="C953" s="119" t="s">
        <v>1013</v>
      </c>
      <c r="D953" s="115" t="s">
        <v>20</v>
      </c>
      <c r="E953" s="206" t="s">
        <v>20</v>
      </c>
      <c r="F953" s="266" t="s">
        <v>20</v>
      </c>
      <c r="G953" s="206"/>
      <c r="H953" s="255"/>
      <c r="I953" s="85"/>
    </row>
    <row r="954" spans="1:9" s="83" customFormat="1" ht="31.2" x14ac:dyDescent="0.3">
      <c r="A954" s="117">
        <v>2</v>
      </c>
      <c r="B954" s="251" t="s">
        <v>1077</v>
      </c>
      <c r="C954" s="119" t="s">
        <v>1014</v>
      </c>
      <c r="D954" s="120">
        <v>800000</v>
      </c>
      <c r="E954" s="206" t="s">
        <v>20</v>
      </c>
      <c r="F954" s="266">
        <v>0</v>
      </c>
      <c r="G954" s="206"/>
      <c r="H954" s="255"/>
      <c r="I954" s="85"/>
    </row>
    <row r="955" spans="1:9" s="83" customFormat="1" ht="62.4" x14ac:dyDescent="0.3">
      <c r="A955" s="117">
        <v>3</v>
      </c>
      <c r="B955" s="251" t="s">
        <v>1076</v>
      </c>
      <c r="C955" s="119" t="s">
        <v>1015</v>
      </c>
      <c r="D955" s="120">
        <v>35000000</v>
      </c>
      <c r="E955" s="392">
        <v>1911100</v>
      </c>
      <c r="F955" s="266">
        <v>10000000</v>
      </c>
      <c r="G955" s="206"/>
      <c r="H955" s="255"/>
      <c r="I955" s="85"/>
    </row>
    <row r="956" spans="1:9" s="83" customFormat="1" ht="31.2" x14ac:dyDescent="0.3">
      <c r="A956" s="117">
        <v>4</v>
      </c>
      <c r="B956" s="251" t="s">
        <v>1075</v>
      </c>
      <c r="C956" s="119" t="s">
        <v>1016</v>
      </c>
      <c r="D956" s="120">
        <v>50000000</v>
      </c>
      <c r="E956" s="392">
        <v>990000</v>
      </c>
      <c r="F956" s="266">
        <v>10000000</v>
      </c>
      <c r="G956" s="206"/>
      <c r="H956" s="255"/>
      <c r="I956" s="85"/>
    </row>
    <row r="957" spans="1:9" s="83" customFormat="1" ht="31.2" x14ac:dyDescent="0.3">
      <c r="A957" s="117">
        <v>5</v>
      </c>
      <c r="B957" s="251" t="s">
        <v>1074</v>
      </c>
      <c r="C957" s="119" t="s">
        <v>1017</v>
      </c>
      <c r="D957" s="120">
        <v>2000000</v>
      </c>
      <c r="E957" s="206" t="s">
        <v>20</v>
      </c>
      <c r="F957" s="266">
        <v>0</v>
      </c>
      <c r="G957" s="206"/>
      <c r="H957" s="255"/>
      <c r="I957" s="85"/>
    </row>
    <row r="958" spans="1:9" s="83" customFormat="1" ht="31.2" x14ac:dyDescent="0.3">
      <c r="A958" s="117">
        <v>6</v>
      </c>
      <c r="B958" s="251" t="s">
        <v>1073</v>
      </c>
      <c r="C958" s="119" t="s">
        <v>1018</v>
      </c>
      <c r="D958" s="120">
        <v>6000000</v>
      </c>
      <c r="E958" s="392">
        <v>905000</v>
      </c>
      <c r="F958" s="266">
        <v>3000000</v>
      </c>
      <c r="G958" s="206"/>
      <c r="H958" s="255"/>
      <c r="I958" s="85"/>
    </row>
    <row r="959" spans="1:9" s="83" customFormat="1" ht="31.2" x14ac:dyDescent="0.3">
      <c r="A959" s="117">
        <v>7</v>
      </c>
      <c r="B959" s="251" t="s">
        <v>1072</v>
      </c>
      <c r="C959" s="119" t="s">
        <v>1019</v>
      </c>
      <c r="D959" s="120">
        <v>4000000</v>
      </c>
      <c r="E959" s="392">
        <v>786171.43</v>
      </c>
      <c r="F959" s="266">
        <v>2000000</v>
      </c>
      <c r="G959" s="206"/>
      <c r="H959" s="255"/>
      <c r="I959" s="85"/>
    </row>
    <row r="960" spans="1:9" s="83" customFormat="1" ht="31.2" x14ac:dyDescent="0.3">
      <c r="A960" s="117">
        <v>8</v>
      </c>
      <c r="B960" s="251" t="s">
        <v>1071</v>
      </c>
      <c r="C960" s="119" t="s">
        <v>1020</v>
      </c>
      <c r="D960" s="120">
        <v>2000000</v>
      </c>
      <c r="E960" s="392">
        <v>990000</v>
      </c>
      <c r="F960" s="266">
        <f>D960</f>
        <v>2000000</v>
      </c>
      <c r="G960" s="206"/>
      <c r="H960" s="255"/>
      <c r="I960" s="85"/>
    </row>
    <row r="961" spans="1:9" s="83" customFormat="1" ht="31.2" x14ac:dyDescent="0.3">
      <c r="A961" s="117">
        <v>9</v>
      </c>
      <c r="B961" s="251" t="s">
        <v>1070</v>
      </c>
      <c r="C961" s="119" t="s">
        <v>1021</v>
      </c>
      <c r="D961" s="120">
        <v>4000000</v>
      </c>
      <c r="E961" s="206" t="s">
        <v>20</v>
      </c>
      <c r="F961" s="266">
        <v>0</v>
      </c>
      <c r="G961" s="206"/>
      <c r="H961" s="255"/>
      <c r="I961" s="85"/>
    </row>
    <row r="962" spans="1:9" s="83" customFormat="1" ht="15.6" x14ac:dyDescent="0.3">
      <c r="A962" s="117">
        <v>10</v>
      </c>
      <c r="B962" s="251" t="s">
        <v>1069</v>
      </c>
      <c r="C962" s="119" t="s">
        <v>1022</v>
      </c>
      <c r="D962" s="115" t="s">
        <v>20</v>
      </c>
      <c r="E962" s="206" t="s">
        <v>20</v>
      </c>
      <c r="F962" s="266" t="str">
        <f>D962</f>
        <v>-</v>
      </c>
      <c r="G962" s="206"/>
      <c r="H962" s="255"/>
      <c r="I962" s="85"/>
    </row>
    <row r="963" spans="1:9" s="83" customFormat="1" ht="31.2" x14ac:dyDescent="0.3">
      <c r="A963" s="117">
        <v>11</v>
      </c>
      <c r="B963" s="251" t="s">
        <v>1068</v>
      </c>
      <c r="C963" s="119" t="s">
        <v>1023</v>
      </c>
      <c r="D963" s="115" t="s">
        <v>20</v>
      </c>
      <c r="E963" s="206" t="s">
        <v>20</v>
      </c>
      <c r="F963" s="266" t="str">
        <f>D963</f>
        <v>-</v>
      </c>
      <c r="G963" s="206"/>
      <c r="H963" s="255"/>
      <c r="I963" s="85"/>
    </row>
    <row r="964" spans="1:9" s="83" customFormat="1" ht="15.6" x14ac:dyDescent="0.3">
      <c r="A964" s="117">
        <v>12</v>
      </c>
      <c r="B964" s="251" t="s">
        <v>1067</v>
      </c>
      <c r="C964" s="119" t="s">
        <v>1024</v>
      </c>
      <c r="D964" s="120">
        <v>50000000</v>
      </c>
      <c r="E964" s="206" t="s">
        <v>20</v>
      </c>
      <c r="F964" s="266">
        <v>15000000</v>
      </c>
      <c r="G964" s="206"/>
      <c r="H964" s="255"/>
      <c r="I964" s="85"/>
    </row>
    <row r="965" spans="1:9" s="83" customFormat="1" ht="31.2" x14ac:dyDescent="0.3">
      <c r="A965" s="117">
        <v>13</v>
      </c>
      <c r="B965" s="251" t="s">
        <v>1066</v>
      </c>
      <c r="C965" s="119" t="s">
        <v>1025</v>
      </c>
      <c r="D965" s="115" t="s">
        <v>20</v>
      </c>
      <c r="E965" s="206" t="s">
        <v>20</v>
      </c>
      <c r="F965" s="266" t="str">
        <f>D965</f>
        <v>-</v>
      </c>
      <c r="G965" s="206"/>
      <c r="H965" s="255"/>
      <c r="I965" s="85"/>
    </row>
    <row r="966" spans="1:9" s="83" customFormat="1" ht="46.8" x14ac:dyDescent="0.3">
      <c r="A966" s="117">
        <v>14</v>
      </c>
      <c r="B966" s="251" t="s">
        <v>1065</v>
      </c>
      <c r="C966" s="119" t="s">
        <v>1026</v>
      </c>
      <c r="D966" s="120">
        <v>570000000</v>
      </c>
      <c r="E966" s="392">
        <v>127797952.56999999</v>
      </c>
      <c r="F966" s="441">
        <v>250000000</v>
      </c>
      <c r="G966" s="206"/>
      <c r="H966" s="255"/>
      <c r="I966" s="85"/>
    </row>
    <row r="967" spans="1:9" s="83" customFormat="1" ht="15.6" x14ac:dyDescent="0.3">
      <c r="A967" s="117">
        <v>15</v>
      </c>
      <c r="B967" s="251" t="s">
        <v>1064</v>
      </c>
      <c r="C967" s="119" t="s">
        <v>1027</v>
      </c>
      <c r="D967" s="120">
        <v>23000000</v>
      </c>
      <c r="E967" s="206" t="s">
        <v>20</v>
      </c>
      <c r="F967" s="266">
        <v>10000000</v>
      </c>
      <c r="G967" s="206"/>
      <c r="H967" s="255"/>
      <c r="I967" s="85"/>
    </row>
    <row r="968" spans="1:9" s="83" customFormat="1" ht="31.2" x14ac:dyDescent="0.3">
      <c r="A968" s="117">
        <v>16</v>
      </c>
      <c r="B968" s="251" t="s">
        <v>1063</v>
      </c>
      <c r="C968" s="119" t="s">
        <v>1028</v>
      </c>
      <c r="D968" s="120">
        <v>1200000</v>
      </c>
      <c r="E968" s="206" t="s">
        <v>20</v>
      </c>
      <c r="F968" s="266">
        <f>D968</f>
        <v>1200000</v>
      </c>
      <c r="G968" s="206"/>
      <c r="H968" s="255"/>
      <c r="I968" s="85"/>
    </row>
    <row r="969" spans="1:9" s="83" customFormat="1" ht="15.6" x14ac:dyDescent="0.3">
      <c r="A969" s="117">
        <v>17</v>
      </c>
      <c r="B969" s="251" t="s">
        <v>1062</v>
      </c>
      <c r="C969" s="119" t="s">
        <v>1029</v>
      </c>
      <c r="D969" s="120">
        <v>100000000</v>
      </c>
      <c r="E969" s="392">
        <v>1500000</v>
      </c>
      <c r="F969" s="266">
        <v>50000000</v>
      </c>
      <c r="G969" s="206"/>
      <c r="H969" s="255"/>
      <c r="I969" s="85"/>
    </row>
    <row r="970" spans="1:9" s="83" customFormat="1" ht="46.8" x14ac:dyDescent="0.3">
      <c r="A970" s="117">
        <v>18</v>
      </c>
      <c r="B970" s="251" t="s">
        <v>1061</v>
      </c>
      <c r="C970" s="119" t="s">
        <v>1030</v>
      </c>
      <c r="D970" s="115" t="s">
        <v>20</v>
      </c>
      <c r="E970" s="206" t="s">
        <v>20</v>
      </c>
      <c r="F970" s="266" t="str">
        <f>D970</f>
        <v>-</v>
      </c>
      <c r="G970" s="206"/>
      <c r="H970" s="255"/>
      <c r="I970" s="85"/>
    </row>
    <row r="971" spans="1:9" s="83" customFormat="1" ht="78" x14ac:dyDescent="0.3">
      <c r="A971" s="117">
        <v>19</v>
      </c>
      <c r="B971" s="251" t="s">
        <v>1060</v>
      </c>
      <c r="C971" s="119" t="s">
        <v>1031</v>
      </c>
      <c r="D971" s="120">
        <v>3000000</v>
      </c>
      <c r="E971" s="392">
        <v>920000</v>
      </c>
      <c r="F971" s="266">
        <f>D971</f>
        <v>3000000</v>
      </c>
      <c r="G971" s="206"/>
      <c r="H971" s="255"/>
      <c r="I971" s="85"/>
    </row>
    <row r="972" spans="1:9" s="83" customFormat="1" ht="31.2" x14ac:dyDescent="0.3">
      <c r="A972" s="117">
        <v>20</v>
      </c>
      <c r="B972" s="251" t="s">
        <v>1059</v>
      </c>
      <c r="C972" s="119" t="s">
        <v>1032</v>
      </c>
      <c r="D972" s="120">
        <v>2000000</v>
      </c>
      <c r="E972" s="392">
        <v>1985000</v>
      </c>
      <c r="F972" s="266">
        <f>D972</f>
        <v>2000000</v>
      </c>
      <c r="G972" s="206"/>
      <c r="H972" s="255"/>
      <c r="I972" s="85"/>
    </row>
    <row r="973" spans="1:9" s="83" customFormat="1" ht="31.2" x14ac:dyDescent="0.3">
      <c r="A973" s="117">
        <v>21</v>
      </c>
      <c r="B973" s="251" t="s">
        <v>1058</v>
      </c>
      <c r="C973" s="119" t="s">
        <v>1033</v>
      </c>
      <c r="D973" s="120">
        <v>2000000</v>
      </c>
      <c r="E973" s="206" t="s">
        <v>20</v>
      </c>
      <c r="F973" s="266">
        <v>0</v>
      </c>
      <c r="G973" s="206"/>
      <c r="H973" s="255"/>
      <c r="I973" s="85"/>
    </row>
    <row r="974" spans="1:9" s="83" customFormat="1" ht="31.2" x14ac:dyDescent="0.3">
      <c r="A974" s="117">
        <v>22</v>
      </c>
      <c r="B974" s="251" t="s">
        <v>1057</v>
      </c>
      <c r="C974" s="119" t="s">
        <v>1034</v>
      </c>
      <c r="D974" s="120">
        <v>2000000</v>
      </c>
      <c r="E974" s="392">
        <v>1638000</v>
      </c>
      <c r="F974" s="266">
        <f>D974</f>
        <v>2000000</v>
      </c>
      <c r="G974" s="206"/>
      <c r="H974" s="255"/>
      <c r="I974" s="85"/>
    </row>
    <row r="975" spans="1:9" s="83" customFormat="1" ht="109.2" x14ac:dyDescent="0.3">
      <c r="A975" s="117">
        <v>23</v>
      </c>
      <c r="B975" s="251" t="s">
        <v>1056</v>
      </c>
      <c r="C975" s="119" t="s">
        <v>1035</v>
      </c>
      <c r="D975" s="120">
        <v>10000000</v>
      </c>
      <c r="E975" s="392">
        <v>996000</v>
      </c>
      <c r="F975" s="266">
        <v>5000000</v>
      </c>
      <c r="G975" s="206"/>
      <c r="H975" s="255"/>
      <c r="I975" s="85"/>
    </row>
    <row r="976" spans="1:9" s="83" customFormat="1" ht="21" customHeight="1" x14ac:dyDescent="0.3">
      <c r="A976" s="117">
        <v>24</v>
      </c>
      <c r="B976" s="251" t="s">
        <v>1055</v>
      </c>
      <c r="C976" s="119" t="s">
        <v>1036</v>
      </c>
      <c r="D976" s="120">
        <v>56000000</v>
      </c>
      <c r="E976" s="392">
        <v>31346000</v>
      </c>
      <c r="F976" s="266">
        <f>D976</f>
        <v>56000000</v>
      </c>
      <c r="G976" s="206"/>
      <c r="H976" s="255"/>
      <c r="I976" s="85"/>
    </row>
    <row r="977" spans="1:9" s="83" customFormat="1" ht="31.2" x14ac:dyDescent="0.3">
      <c r="A977" s="117">
        <v>25</v>
      </c>
      <c r="B977" s="251" t="s">
        <v>1054</v>
      </c>
      <c r="C977" s="119" t="s">
        <v>1037</v>
      </c>
      <c r="D977" s="115" t="s">
        <v>20</v>
      </c>
      <c r="E977" s="206" t="s">
        <v>20</v>
      </c>
      <c r="F977" s="266" t="str">
        <f>D977</f>
        <v>-</v>
      </c>
      <c r="G977" s="206"/>
      <c r="H977" s="255"/>
      <c r="I977" s="85"/>
    </row>
    <row r="978" spans="1:9" s="83" customFormat="1" ht="15.6" x14ac:dyDescent="0.3">
      <c r="A978" s="117">
        <v>26</v>
      </c>
      <c r="B978" s="251" t="s">
        <v>1053</v>
      </c>
      <c r="C978" s="119" t="s">
        <v>1038</v>
      </c>
      <c r="D978" s="115" t="s">
        <v>20</v>
      </c>
      <c r="E978" s="206" t="s">
        <v>20</v>
      </c>
      <c r="F978" s="266" t="str">
        <f>D978</f>
        <v>-</v>
      </c>
      <c r="G978" s="206"/>
      <c r="H978" s="255"/>
      <c r="I978" s="85"/>
    </row>
    <row r="979" spans="1:9" s="83" customFormat="1" ht="15.6" x14ac:dyDescent="0.3">
      <c r="A979" s="117">
        <v>27</v>
      </c>
      <c r="B979" s="251" t="s">
        <v>1052</v>
      </c>
      <c r="C979" s="119" t="s">
        <v>1039</v>
      </c>
      <c r="D979" s="115" t="s">
        <v>20</v>
      </c>
      <c r="E979" s="206" t="s">
        <v>20</v>
      </c>
      <c r="F979" s="266" t="str">
        <f>D979</f>
        <v>-</v>
      </c>
      <c r="G979" s="206"/>
      <c r="H979" s="255"/>
      <c r="I979" s="85"/>
    </row>
    <row r="980" spans="1:9" s="83" customFormat="1" ht="15.6" x14ac:dyDescent="0.3">
      <c r="A980" s="117">
        <v>28</v>
      </c>
      <c r="B980" s="251" t="s">
        <v>1051</v>
      </c>
      <c r="C980" s="119" t="s">
        <v>1040</v>
      </c>
      <c r="D980" s="120">
        <v>20000000</v>
      </c>
      <c r="E980" s="206" t="s">
        <v>20</v>
      </c>
      <c r="F980" s="266">
        <v>10000000</v>
      </c>
      <c r="G980" s="206"/>
      <c r="H980" s="255"/>
      <c r="I980" s="85"/>
    </row>
    <row r="981" spans="1:9" s="83" customFormat="1" ht="62.4" x14ac:dyDescent="0.3">
      <c r="A981" s="117">
        <v>29</v>
      </c>
      <c r="B981" s="251" t="s">
        <v>1050</v>
      </c>
      <c r="C981" s="119" t="s">
        <v>1041</v>
      </c>
      <c r="D981" s="115" t="s">
        <v>20</v>
      </c>
      <c r="E981" s="206" t="s">
        <v>20</v>
      </c>
      <c r="F981" s="266" t="str">
        <f>D981</f>
        <v>-</v>
      </c>
      <c r="G981" s="206"/>
      <c r="H981" s="255"/>
      <c r="I981" s="85"/>
    </row>
    <row r="982" spans="1:9" s="83" customFormat="1" ht="31.2" x14ac:dyDescent="0.3">
      <c r="A982" s="117">
        <v>30</v>
      </c>
      <c r="B982" s="251" t="s">
        <v>1049</v>
      </c>
      <c r="C982" s="119" t="s">
        <v>1042</v>
      </c>
      <c r="D982" s="120">
        <v>2000000</v>
      </c>
      <c r="E982" s="392">
        <v>1360000</v>
      </c>
      <c r="F982" s="266">
        <f>D982</f>
        <v>2000000</v>
      </c>
      <c r="G982" s="206"/>
      <c r="H982" s="255"/>
      <c r="I982" s="85"/>
    </row>
    <row r="983" spans="1:9" s="83" customFormat="1" ht="15.6" x14ac:dyDescent="0.3">
      <c r="A983" s="117">
        <v>31</v>
      </c>
      <c r="B983" s="251" t="s">
        <v>1048</v>
      </c>
      <c r="C983" s="119" t="s">
        <v>1043</v>
      </c>
      <c r="D983" s="115" t="s">
        <v>20</v>
      </c>
      <c r="E983" s="206" t="s">
        <v>20</v>
      </c>
      <c r="F983" s="266" t="str">
        <f>D983</f>
        <v>-</v>
      </c>
      <c r="G983" s="206"/>
      <c r="H983" s="255"/>
      <c r="I983" s="85"/>
    </row>
    <row r="984" spans="1:9" s="83" customFormat="1" ht="15.6" x14ac:dyDescent="0.3">
      <c r="A984" s="117">
        <v>32</v>
      </c>
      <c r="B984" s="251" t="s">
        <v>1047</v>
      </c>
      <c r="C984" s="119" t="s">
        <v>1044</v>
      </c>
      <c r="D984" s="120">
        <v>5000000</v>
      </c>
      <c r="E984" s="206" t="s">
        <v>20</v>
      </c>
      <c r="F984" s="266">
        <v>2000000</v>
      </c>
      <c r="G984" s="206"/>
      <c r="H984" s="255"/>
      <c r="I984" s="85"/>
    </row>
    <row r="985" spans="1:9" s="83" customFormat="1" ht="15.75" customHeight="1" x14ac:dyDescent="0.3">
      <c r="A985" s="117">
        <v>33</v>
      </c>
      <c r="B985" s="251" t="s">
        <v>1046</v>
      </c>
      <c r="C985" s="119" t="s">
        <v>1045</v>
      </c>
      <c r="D985" s="115" t="s">
        <v>20</v>
      </c>
      <c r="E985" s="206" t="s">
        <v>20</v>
      </c>
      <c r="F985" s="266" t="str">
        <f>D985</f>
        <v>-</v>
      </c>
      <c r="G985" s="206"/>
      <c r="H985" s="255"/>
      <c r="I985" s="85"/>
    </row>
    <row r="986" spans="1:9" s="600" customFormat="1" ht="15.6" x14ac:dyDescent="0.3">
      <c r="A986" s="590"/>
      <c r="B986" s="591"/>
      <c r="C986" s="592" t="s">
        <v>3742</v>
      </c>
      <c r="D986" s="597"/>
      <c r="E986" s="265"/>
      <c r="F986" s="387"/>
      <c r="G986" s="265"/>
      <c r="H986" s="598">
        <f>'sector summary'!K10</f>
        <v>500000000</v>
      </c>
      <c r="I986" s="599" t="s">
        <v>3868</v>
      </c>
    </row>
    <row r="987" spans="1:9" s="83" customFormat="1" ht="15" customHeight="1" x14ac:dyDescent="0.3">
      <c r="A987" s="607" t="s">
        <v>1012</v>
      </c>
      <c r="B987" s="607"/>
      <c r="C987" s="607"/>
      <c r="D987" s="102">
        <v>950000000</v>
      </c>
      <c r="E987" s="464">
        <v>173125224</v>
      </c>
      <c r="F987" s="148">
        <f>SUM(F953:F985)</f>
        <v>435200000</v>
      </c>
      <c r="G987" s="148">
        <f>SUM(G953:G985)</f>
        <v>0</v>
      </c>
      <c r="H987" s="148">
        <f>SUM(H953:H985)</f>
        <v>0</v>
      </c>
      <c r="I987" s="85"/>
    </row>
    <row r="988" spans="1:9" s="83" customFormat="1" ht="15.6" x14ac:dyDescent="0.3">
      <c r="A988" s="212">
        <v>2</v>
      </c>
      <c r="B988" s="114" t="s">
        <v>2365</v>
      </c>
      <c r="C988" s="153"/>
      <c r="E988" s="184"/>
      <c r="F988" s="382"/>
      <c r="G988" s="93"/>
      <c r="H988" s="255"/>
      <c r="I988" s="85"/>
    </row>
    <row r="989" spans="1:9" s="83" customFormat="1" ht="15.6" x14ac:dyDescent="0.3">
      <c r="A989" s="117">
        <v>1</v>
      </c>
      <c r="B989" s="251" t="s">
        <v>2367</v>
      </c>
      <c r="C989" s="119" t="s">
        <v>2368</v>
      </c>
      <c r="D989" s="120">
        <v>10000000</v>
      </c>
      <c r="E989" s="206" t="s">
        <v>20</v>
      </c>
      <c r="F989" s="266">
        <v>0</v>
      </c>
      <c r="G989" s="101"/>
      <c r="H989" s="255"/>
      <c r="I989" s="85"/>
    </row>
    <row r="990" spans="1:9" s="83" customFormat="1" ht="31.2" x14ac:dyDescent="0.3">
      <c r="A990" s="117">
        <v>2</v>
      </c>
      <c r="B990" s="251" t="s">
        <v>2369</v>
      </c>
      <c r="C990" s="119" t="s">
        <v>2370</v>
      </c>
      <c r="D990" s="120">
        <v>8000000</v>
      </c>
      <c r="E990" s="206" t="s">
        <v>20</v>
      </c>
      <c r="F990" s="383">
        <v>5000000</v>
      </c>
      <c r="G990" s="101"/>
      <c r="H990" s="255"/>
      <c r="I990" s="85"/>
    </row>
    <row r="991" spans="1:9" s="83" customFormat="1" ht="46.8" x14ac:dyDescent="0.3">
      <c r="A991" s="117">
        <v>3</v>
      </c>
      <c r="B991" s="251" t="s">
        <v>2371</v>
      </c>
      <c r="C991" s="119" t="s">
        <v>2372</v>
      </c>
      <c r="D991" s="120">
        <v>8000000</v>
      </c>
      <c r="E991" s="206" t="s">
        <v>20</v>
      </c>
      <c r="F991" s="383">
        <v>4000000</v>
      </c>
      <c r="G991" s="101"/>
      <c r="H991" s="255"/>
      <c r="I991" s="85"/>
    </row>
    <row r="992" spans="1:9" s="83" customFormat="1" ht="31.2" x14ac:dyDescent="0.3">
      <c r="A992" s="117">
        <v>4</v>
      </c>
      <c r="B992" s="251" t="s">
        <v>2373</v>
      </c>
      <c r="C992" s="119" t="s">
        <v>2374</v>
      </c>
      <c r="D992" s="88" t="s">
        <v>20</v>
      </c>
      <c r="E992" s="206" t="s">
        <v>20</v>
      </c>
      <c r="F992" s="383" t="str">
        <f>D992</f>
        <v>-</v>
      </c>
      <c r="G992" s="101"/>
      <c r="H992" s="255"/>
      <c r="I992" s="85"/>
    </row>
    <row r="993" spans="1:9" s="83" customFormat="1" ht="15.6" x14ac:dyDescent="0.3">
      <c r="A993" s="117">
        <v>5</v>
      </c>
      <c r="B993" s="251" t="s">
        <v>2375</v>
      </c>
      <c r="C993" s="119" t="s">
        <v>2376</v>
      </c>
      <c r="D993" s="120">
        <v>1000000</v>
      </c>
      <c r="E993" s="206" t="s">
        <v>20</v>
      </c>
      <c r="F993" s="266">
        <v>0</v>
      </c>
      <c r="G993" s="101"/>
      <c r="H993" s="255"/>
      <c r="I993" s="85"/>
    </row>
    <row r="994" spans="1:9" s="83" customFormat="1" ht="15.6" x14ac:dyDescent="0.3">
      <c r="A994" s="117">
        <v>6</v>
      </c>
      <c r="B994" s="251" t="s">
        <v>2377</v>
      </c>
      <c r="C994" s="119" t="s">
        <v>2378</v>
      </c>
      <c r="D994" s="120">
        <v>1000000</v>
      </c>
      <c r="E994" s="206" t="s">
        <v>20</v>
      </c>
      <c r="F994" s="266">
        <v>0</v>
      </c>
      <c r="G994" s="101"/>
      <c r="H994" s="255"/>
      <c r="I994" s="85"/>
    </row>
    <row r="995" spans="1:9" s="83" customFormat="1" ht="31.2" x14ac:dyDescent="0.3">
      <c r="A995" s="117">
        <v>7</v>
      </c>
      <c r="B995" s="251" t="s">
        <v>2379</v>
      </c>
      <c r="C995" s="119" t="s">
        <v>2380</v>
      </c>
      <c r="D995" s="120">
        <v>2000000</v>
      </c>
      <c r="E995" s="206" t="s">
        <v>20</v>
      </c>
      <c r="F995" s="266">
        <v>0</v>
      </c>
      <c r="G995" s="101"/>
      <c r="H995" s="255"/>
      <c r="I995" s="85"/>
    </row>
    <row r="996" spans="1:9" s="83" customFormat="1" ht="15.6" x14ac:dyDescent="0.3">
      <c r="A996" s="117">
        <v>8</v>
      </c>
      <c r="B996" s="251" t="s">
        <v>2381</v>
      </c>
      <c r="C996" s="119" t="s">
        <v>2382</v>
      </c>
      <c r="D996" s="120">
        <v>1000000</v>
      </c>
      <c r="E996" s="206" t="s">
        <v>20</v>
      </c>
      <c r="F996" s="266">
        <v>0</v>
      </c>
      <c r="G996" s="101"/>
      <c r="H996" s="255"/>
      <c r="I996" s="85"/>
    </row>
    <row r="997" spans="1:9" s="83" customFormat="1" ht="15.6" x14ac:dyDescent="0.3">
      <c r="A997" s="117">
        <v>9</v>
      </c>
      <c r="B997" s="251" t="s">
        <v>2383</v>
      </c>
      <c r="C997" s="119" t="s">
        <v>2384</v>
      </c>
      <c r="D997" s="120">
        <v>1000000</v>
      </c>
      <c r="E997" s="206" t="s">
        <v>20</v>
      </c>
      <c r="F997" s="266">
        <v>0</v>
      </c>
      <c r="G997" s="101"/>
      <c r="H997" s="255"/>
      <c r="I997" s="85"/>
    </row>
    <row r="998" spans="1:9" s="83" customFormat="1" ht="15.6" x14ac:dyDescent="0.3">
      <c r="A998" s="117">
        <v>10</v>
      </c>
      <c r="B998" s="251" t="s">
        <v>2385</v>
      </c>
      <c r="C998" s="119" t="s">
        <v>2386</v>
      </c>
      <c r="D998" s="120">
        <v>500000</v>
      </c>
      <c r="E998" s="206" t="s">
        <v>20</v>
      </c>
      <c r="F998" s="266">
        <v>0</v>
      </c>
      <c r="G998" s="101"/>
      <c r="H998" s="255"/>
      <c r="I998" s="85"/>
    </row>
    <row r="999" spans="1:9" s="83" customFormat="1" ht="15.6" x14ac:dyDescent="0.3">
      <c r="A999" s="117">
        <v>11</v>
      </c>
      <c r="B999" s="251" t="s">
        <v>2387</v>
      </c>
      <c r="C999" s="119" t="s">
        <v>2388</v>
      </c>
      <c r="D999" s="120">
        <v>400000</v>
      </c>
      <c r="E999" s="206" t="s">
        <v>20</v>
      </c>
      <c r="F999" s="266">
        <v>0</v>
      </c>
      <c r="G999" s="101"/>
      <c r="H999" s="255"/>
      <c r="I999" s="85"/>
    </row>
    <row r="1000" spans="1:9" s="83" customFormat="1" ht="31.2" x14ac:dyDescent="0.3">
      <c r="A1000" s="117">
        <v>12</v>
      </c>
      <c r="B1000" s="251" t="s">
        <v>2389</v>
      </c>
      <c r="C1000" s="119" t="s">
        <v>2390</v>
      </c>
      <c r="D1000" s="120">
        <v>5000000</v>
      </c>
      <c r="E1000" s="206" t="s">
        <v>20</v>
      </c>
      <c r="F1000" s="383">
        <v>4000000</v>
      </c>
      <c r="G1000" s="101"/>
      <c r="H1000" s="255"/>
      <c r="I1000" s="85"/>
    </row>
    <row r="1001" spans="1:9" s="83" customFormat="1" ht="23.4" customHeight="1" x14ac:dyDescent="0.3">
      <c r="A1001" s="117">
        <v>13</v>
      </c>
      <c r="B1001" s="251" t="s">
        <v>2391</v>
      </c>
      <c r="C1001" s="119" t="s">
        <v>2392</v>
      </c>
      <c r="D1001" s="120">
        <v>8000000</v>
      </c>
      <c r="E1001" s="206" t="s">
        <v>20</v>
      </c>
      <c r="F1001" s="383">
        <v>1000000</v>
      </c>
      <c r="G1001" s="101"/>
      <c r="H1001" s="569"/>
      <c r="I1001" s="149"/>
    </row>
    <row r="1002" spans="1:9" s="83" customFormat="1" ht="46.8" x14ac:dyDescent="0.3">
      <c r="A1002" s="117">
        <v>14</v>
      </c>
      <c r="B1002" s="251" t="s">
        <v>2393</v>
      </c>
      <c r="C1002" s="119" t="s">
        <v>2394</v>
      </c>
      <c r="D1002" s="120">
        <v>10000000</v>
      </c>
      <c r="E1002" s="206" t="s">
        <v>20</v>
      </c>
      <c r="F1002" s="383">
        <v>1000000</v>
      </c>
      <c r="G1002" s="101"/>
      <c r="H1002" s="569">
        <f>F1002</f>
        <v>1000000</v>
      </c>
      <c r="I1002" s="149" t="s">
        <v>3824</v>
      </c>
    </row>
    <row r="1003" spans="1:9" s="83" customFormat="1" ht="31.2" x14ac:dyDescent="0.3">
      <c r="A1003" s="117">
        <v>15</v>
      </c>
      <c r="B1003" s="251" t="s">
        <v>2395</v>
      </c>
      <c r="C1003" s="119" t="s">
        <v>2396</v>
      </c>
      <c r="D1003" s="120">
        <v>9100000</v>
      </c>
      <c r="E1003" s="206" t="s">
        <v>20</v>
      </c>
      <c r="F1003" s="383">
        <v>5000000</v>
      </c>
      <c r="G1003" s="101"/>
      <c r="H1003" s="255"/>
      <c r="I1003" s="85"/>
    </row>
    <row r="1004" spans="1:9" s="83" customFormat="1" ht="45.6" customHeight="1" x14ac:dyDescent="0.3">
      <c r="A1004" s="117">
        <v>16</v>
      </c>
      <c r="B1004" s="251" t="s">
        <v>2397</v>
      </c>
      <c r="C1004" s="119" t="s">
        <v>2398</v>
      </c>
      <c r="D1004" s="120">
        <v>22000000</v>
      </c>
      <c r="E1004" s="392">
        <v>1798000</v>
      </c>
      <c r="F1004" s="383">
        <v>5000000</v>
      </c>
      <c r="G1004" s="101"/>
      <c r="H1004" s="569">
        <f>F1004</f>
        <v>5000000</v>
      </c>
      <c r="I1004" s="149" t="s">
        <v>3823</v>
      </c>
    </row>
    <row r="1005" spans="1:9" s="83" customFormat="1" ht="15.6" x14ac:dyDescent="0.3">
      <c r="A1005" s="117">
        <v>17</v>
      </c>
      <c r="B1005" s="251" t="s">
        <v>2399</v>
      </c>
      <c r="C1005" s="119" t="s">
        <v>2400</v>
      </c>
      <c r="D1005" s="120">
        <v>2000000</v>
      </c>
      <c r="E1005" s="392">
        <v>600000</v>
      </c>
      <c r="F1005" s="383">
        <f>D1005</f>
        <v>2000000</v>
      </c>
      <c r="G1005" s="101"/>
      <c r="H1005" s="569"/>
      <c r="I1005" s="85"/>
    </row>
    <row r="1006" spans="1:9" s="83" customFormat="1" ht="15.6" x14ac:dyDescent="0.3">
      <c r="A1006" s="117">
        <v>18</v>
      </c>
      <c r="B1006" s="251" t="s">
        <v>2401</v>
      </c>
      <c r="C1006" s="119" t="s">
        <v>2402</v>
      </c>
      <c r="D1006" s="120">
        <v>3000000</v>
      </c>
      <c r="E1006" s="206" t="s">
        <v>20</v>
      </c>
      <c r="F1006" s="383">
        <v>1500000</v>
      </c>
      <c r="G1006" s="101"/>
      <c r="H1006" s="569"/>
      <c r="I1006" s="85"/>
    </row>
    <row r="1007" spans="1:9" s="83" customFormat="1" ht="31.2" x14ac:dyDescent="0.3">
      <c r="A1007" s="117">
        <v>19</v>
      </c>
      <c r="B1007" s="251" t="s">
        <v>2403</v>
      </c>
      <c r="C1007" s="119" t="s">
        <v>2404</v>
      </c>
      <c r="D1007" s="120">
        <v>8000000</v>
      </c>
      <c r="E1007" s="206" t="s">
        <v>20</v>
      </c>
      <c r="F1007" s="383">
        <v>7000000</v>
      </c>
      <c r="G1007" s="101"/>
      <c r="H1007" s="569"/>
      <c r="I1007" s="85"/>
    </row>
    <row r="1008" spans="1:9" s="83" customFormat="1" ht="46.8" x14ac:dyDescent="0.3">
      <c r="A1008" s="117">
        <v>20</v>
      </c>
      <c r="B1008" s="251" t="s">
        <v>2405</v>
      </c>
      <c r="C1008" s="119" t="s">
        <v>2406</v>
      </c>
      <c r="D1008" s="120">
        <v>380000000</v>
      </c>
      <c r="E1008" s="392">
        <v>96926500</v>
      </c>
      <c r="F1008" s="383">
        <v>380000000</v>
      </c>
      <c r="G1008" s="101"/>
      <c r="H1008" s="569">
        <f>F1008</f>
        <v>380000000</v>
      </c>
      <c r="I1008" s="149" t="s">
        <v>3823</v>
      </c>
    </row>
    <row r="1009" spans="1:9" s="83" customFormat="1" ht="15" customHeight="1" x14ac:dyDescent="0.3">
      <c r="A1009" s="607" t="s">
        <v>2366</v>
      </c>
      <c r="B1009" s="607"/>
      <c r="C1009" s="607"/>
      <c r="D1009" s="167">
        <f>SUM(D989:D1008)</f>
        <v>480000000</v>
      </c>
      <c r="E1009" s="148">
        <f>SUM(E989:E1008)</f>
        <v>99324500</v>
      </c>
      <c r="F1009" s="168">
        <f>SUM(F989:F1008)</f>
        <v>415500000</v>
      </c>
      <c r="G1009" s="148">
        <f>SUM(G989:G1008)</f>
        <v>0</v>
      </c>
      <c r="H1009" s="148">
        <f>SUM(H989:H1008)</f>
        <v>386000000</v>
      </c>
      <c r="I1009" s="85"/>
    </row>
    <row r="1010" spans="1:9" s="83" customFormat="1" ht="15" customHeight="1" x14ac:dyDescent="0.3">
      <c r="A1010" s="212">
        <v>3</v>
      </c>
      <c r="B1010" s="112" t="s">
        <v>1723</v>
      </c>
      <c r="C1010" s="153"/>
      <c r="E1010" s="184"/>
      <c r="F1010" s="379"/>
      <c r="G1010" s="255"/>
      <c r="H1010" s="259"/>
      <c r="I1010" s="85"/>
    </row>
    <row r="1011" spans="1:9" s="83" customFormat="1" ht="15" customHeight="1" x14ac:dyDescent="0.3">
      <c r="A1011" s="117">
        <v>1</v>
      </c>
      <c r="B1011" s="251" t="s">
        <v>1725</v>
      </c>
      <c r="C1011" s="119" t="s">
        <v>1724</v>
      </c>
      <c r="D1011" s="120">
        <v>1201000000</v>
      </c>
      <c r="E1011" s="206">
        <v>0</v>
      </c>
      <c r="F1011" s="266">
        <v>0</v>
      </c>
      <c r="G1011" s="120">
        <v>1201000000</v>
      </c>
      <c r="H1011" s="259"/>
      <c r="I1011" s="85"/>
    </row>
    <row r="1012" spans="1:9" s="83" customFormat="1" ht="15" customHeight="1" x14ac:dyDescent="0.3">
      <c r="A1012" s="117">
        <v>2</v>
      </c>
      <c r="B1012" s="251" t="s">
        <v>1726</v>
      </c>
      <c r="C1012" s="119" t="s">
        <v>1039</v>
      </c>
      <c r="D1012" s="120">
        <v>100000000</v>
      </c>
      <c r="E1012" s="206"/>
      <c r="F1012" s="266">
        <v>0</v>
      </c>
      <c r="G1012" s="120">
        <v>100000000</v>
      </c>
      <c r="H1012" s="259"/>
      <c r="I1012" s="85"/>
    </row>
    <row r="1013" spans="1:9" s="83" customFormat="1" ht="15" customHeight="1" x14ac:dyDescent="0.3">
      <c r="A1013" s="607" t="s">
        <v>1727</v>
      </c>
      <c r="B1013" s="607"/>
      <c r="C1013" s="607"/>
      <c r="D1013" s="102">
        <v>1301000000</v>
      </c>
      <c r="E1013" s="98">
        <f>SUM(E1011:E1012)</f>
        <v>0</v>
      </c>
      <c r="F1013" s="148">
        <f>SUM(F1011:F1012)</f>
        <v>0</v>
      </c>
      <c r="G1013" s="536">
        <f>SUM(G1011:G1012)</f>
        <v>1301000000</v>
      </c>
      <c r="H1013" s="259"/>
      <c r="I1013" s="85"/>
    </row>
    <row r="1014" spans="1:9" s="83" customFormat="1" ht="15" customHeight="1" x14ac:dyDescent="0.3">
      <c r="A1014" s="684" t="s">
        <v>3430</v>
      </c>
      <c r="B1014" s="684"/>
      <c r="C1014" s="684"/>
      <c r="D1014" s="430">
        <f>D1013+D1009+D987</f>
        <v>2731000000</v>
      </c>
      <c r="E1014" s="430">
        <f>E1013+E1009+E987</f>
        <v>272449724</v>
      </c>
      <c r="F1014" s="431">
        <f>F1013+F1009+F987</f>
        <v>850700000</v>
      </c>
      <c r="G1014" s="537">
        <f>G1013+G1009+G987</f>
        <v>1301000000</v>
      </c>
      <c r="H1014" s="537">
        <f>H1013+H1009+H987</f>
        <v>386000000</v>
      </c>
      <c r="I1014" s="85"/>
    </row>
    <row r="1015" spans="1:9" s="83" customFormat="1" ht="18" customHeight="1" x14ac:dyDescent="0.3">
      <c r="A1015" s="685" t="s">
        <v>3431</v>
      </c>
      <c r="B1015" s="685"/>
      <c r="C1015" s="685"/>
      <c r="D1015" s="685"/>
      <c r="E1015" s="685"/>
      <c r="F1015" s="690"/>
      <c r="G1015" s="394"/>
      <c r="H1015" s="259"/>
      <c r="I1015" s="85"/>
    </row>
    <row r="1016" spans="1:9" s="83" customFormat="1" ht="17.399999999999999" customHeight="1" x14ac:dyDescent="0.3">
      <c r="A1016" s="393"/>
      <c r="B1016" s="393"/>
      <c r="C1016" s="393"/>
      <c r="D1016" s="393"/>
      <c r="E1016" s="475"/>
      <c r="F1016" s="432"/>
      <c r="G1016" s="394"/>
      <c r="H1016" s="259"/>
      <c r="I1016" s="85"/>
    </row>
    <row r="1017" spans="1:9" s="83" customFormat="1" ht="15" customHeight="1" x14ac:dyDescent="0.3">
      <c r="A1017" s="684" t="s">
        <v>3432</v>
      </c>
      <c r="B1017" s="684"/>
      <c r="C1017" s="684"/>
      <c r="D1017" s="430">
        <f>D1016</f>
        <v>0</v>
      </c>
      <c r="E1017" s="430">
        <f>E1016</f>
        <v>0</v>
      </c>
      <c r="F1017" s="431">
        <f>F1016</f>
        <v>0</v>
      </c>
      <c r="G1017" s="431"/>
      <c r="H1017" s="545"/>
      <c r="I1017" s="85"/>
    </row>
    <row r="1018" spans="1:9" s="83" customFormat="1" ht="15" customHeight="1" x14ac:dyDescent="0.3">
      <c r="A1018" s="685" t="s">
        <v>3433</v>
      </c>
      <c r="B1018" s="685"/>
      <c r="C1018" s="685"/>
      <c r="D1018" s="685"/>
      <c r="E1018" s="685"/>
      <c r="F1018" s="690"/>
      <c r="G1018" s="394"/>
      <c r="H1018" s="259"/>
      <c r="I1018" s="85"/>
    </row>
    <row r="1019" spans="1:9" s="83" customFormat="1" ht="15.6" x14ac:dyDescent="0.3">
      <c r="A1019" s="212">
        <v>1</v>
      </c>
      <c r="B1019" s="114" t="s">
        <v>1312</v>
      </c>
      <c r="C1019" s="153"/>
      <c r="E1019" s="184"/>
      <c r="F1019" s="379"/>
      <c r="G1019" s="255"/>
      <c r="H1019" s="255"/>
      <c r="I1019" s="85"/>
    </row>
    <row r="1020" spans="1:9" s="83" customFormat="1" ht="46.8" x14ac:dyDescent="0.3">
      <c r="A1020" s="94">
        <v>1</v>
      </c>
      <c r="B1020" s="95" t="s">
        <v>1336</v>
      </c>
      <c r="C1020" s="96" t="s">
        <v>2360</v>
      </c>
      <c r="D1020" s="11">
        <v>5500000</v>
      </c>
      <c r="E1020" s="206" t="s">
        <v>20</v>
      </c>
      <c r="F1020" s="266">
        <v>0</v>
      </c>
      <c r="G1020" s="206"/>
      <c r="H1020" s="255"/>
      <c r="I1020" s="85"/>
    </row>
    <row r="1021" spans="1:9" s="83" customFormat="1" ht="31.2" x14ac:dyDescent="0.3">
      <c r="A1021" s="94">
        <v>2</v>
      </c>
      <c r="B1021" s="95" t="s">
        <v>1335</v>
      </c>
      <c r="C1021" s="96" t="s">
        <v>1316</v>
      </c>
      <c r="D1021" s="11">
        <v>1000000</v>
      </c>
      <c r="E1021" s="206" t="s">
        <v>20</v>
      </c>
      <c r="F1021" s="266">
        <v>0</v>
      </c>
      <c r="G1021" s="206"/>
      <c r="H1021" s="255"/>
      <c r="I1021" s="85"/>
    </row>
    <row r="1022" spans="1:9" s="83" customFormat="1" ht="15.6" x14ac:dyDescent="0.3">
      <c r="A1022" s="94">
        <v>3</v>
      </c>
      <c r="B1022" s="95" t="s">
        <v>1337</v>
      </c>
      <c r="C1022" s="96" t="s">
        <v>1317</v>
      </c>
      <c r="D1022" s="11">
        <v>1000000</v>
      </c>
      <c r="E1022" s="206" t="s">
        <v>20</v>
      </c>
      <c r="F1022" s="266">
        <v>1000000</v>
      </c>
      <c r="G1022" s="206"/>
      <c r="H1022" s="255"/>
      <c r="I1022" s="85"/>
    </row>
    <row r="1023" spans="1:9" s="83" customFormat="1" ht="15.6" x14ac:dyDescent="0.3">
      <c r="A1023" s="94">
        <v>4</v>
      </c>
      <c r="B1023" s="95" t="s">
        <v>1338</v>
      </c>
      <c r="C1023" s="96" t="s">
        <v>1318</v>
      </c>
      <c r="D1023" s="11">
        <v>8000000</v>
      </c>
      <c r="E1023" s="206" t="s">
        <v>20</v>
      </c>
      <c r="F1023" s="266">
        <v>0</v>
      </c>
      <c r="G1023" s="206"/>
      <c r="H1023" s="255"/>
      <c r="I1023" s="85"/>
    </row>
    <row r="1024" spans="1:9" s="83" customFormat="1" ht="31.2" x14ac:dyDescent="0.3">
      <c r="A1024" s="94">
        <v>5</v>
      </c>
      <c r="B1024" s="95" t="s">
        <v>1339</v>
      </c>
      <c r="C1024" s="96" t="s">
        <v>1319</v>
      </c>
      <c r="D1024" s="11">
        <v>8500000</v>
      </c>
      <c r="E1024" s="206" t="s">
        <v>20</v>
      </c>
      <c r="F1024" s="266">
        <v>0</v>
      </c>
      <c r="G1024" s="206"/>
      <c r="H1024" s="255"/>
      <c r="I1024" s="85"/>
    </row>
    <row r="1025" spans="1:9" s="83" customFormat="1" ht="15.6" x14ac:dyDescent="0.3">
      <c r="A1025" s="94">
        <v>6</v>
      </c>
      <c r="B1025" s="95" t="s">
        <v>1340</v>
      </c>
      <c r="C1025" s="96" t="s">
        <v>1320</v>
      </c>
      <c r="D1025" s="11">
        <v>14000000</v>
      </c>
      <c r="E1025" s="206">
        <v>350000</v>
      </c>
      <c r="F1025" s="266">
        <v>5000000</v>
      </c>
      <c r="G1025" s="206"/>
      <c r="H1025" s="255"/>
      <c r="I1025" s="85"/>
    </row>
    <row r="1026" spans="1:9" s="83" customFormat="1" ht="15.6" x14ac:dyDescent="0.3">
      <c r="A1026" s="94">
        <v>7</v>
      </c>
      <c r="B1026" s="95" t="s">
        <v>1341</v>
      </c>
      <c r="C1026" s="96" t="s">
        <v>1321</v>
      </c>
      <c r="D1026" s="11">
        <v>5000000</v>
      </c>
      <c r="E1026" s="206">
        <v>900000</v>
      </c>
      <c r="F1026" s="266">
        <v>3000000</v>
      </c>
      <c r="G1026" s="206"/>
      <c r="H1026" s="255"/>
      <c r="I1026" s="85"/>
    </row>
    <row r="1027" spans="1:9" s="83" customFormat="1" ht="46.8" x14ac:dyDescent="0.3">
      <c r="A1027" s="94">
        <v>8</v>
      </c>
      <c r="B1027" s="95" t="s">
        <v>1342</v>
      </c>
      <c r="C1027" s="96" t="s">
        <v>1322</v>
      </c>
      <c r="D1027" s="11">
        <v>10000000</v>
      </c>
      <c r="E1027" s="206">
        <v>500000</v>
      </c>
      <c r="F1027" s="266">
        <v>5000000</v>
      </c>
      <c r="G1027" s="206"/>
      <c r="H1027" s="255"/>
      <c r="I1027" s="85"/>
    </row>
    <row r="1028" spans="1:9" s="83" customFormat="1" ht="15.6" x14ac:dyDescent="0.3">
      <c r="A1028" s="94">
        <v>9</v>
      </c>
      <c r="B1028" s="95" t="s">
        <v>1343</v>
      </c>
      <c r="C1028" s="96" t="s">
        <v>1182</v>
      </c>
      <c r="D1028" s="11">
        <v>1000000</v>
      </c>
      <c r="E1028" s="206" t="s">
        <v>20</v>
      </c>
      <c r="F1028" s="266">
        <f>D1028</f>
        <v>1000000</v>
      </c>
      <c r="G1028" s="206"/>
      <c r="H1028" s="255"/>
      <c r="I1028" s="85"/>
    </row>
    <row r="1029" spans="1:9" s="83" customFormat="1" ht="15.6" x14ac:dyDescent="0.3">
      <c r="A1029" s="94">
        <v>10</v>
      </c>
      <c r="B1029" s="95" t="s">
        <v>1345</v>
      </c>
      <c r="C1029" s="96" t="s">
        <v>1323</v>
      </c>
      <c r="D1029" s="11">
        <v>25000000</v>
      </c>
      <c r="E1029" s="206">
        <v>2160000</v>
      </c>
      <c r="F1029" s="266">
        <v>5000000</v>
      </c>
      <c r="G1029" s="206"/>
      <c r="H1029" s="255"/>
      <c r="I1029" s="85"/>
    </row>
    <row r="1030" spans="1:9" s="83" customFormat="1" ht="15.6" x14ac:dyDescent="0.3">
      <c r="A1030" s="94">
        <v>11</v>
      </c>
      <c r="B1030" s="95" t="s">
        <v>1344</v>
      </c>
      <c r="C1030" s="96" t="s">
        <v>1324</v>
      </c>
      <c r="D1030" s="11">
        <v>30000000</v>
      </c>
      <c r="E1030" s="206" t="s">
        <v>20</v>
      </c>
      <c r="F1030" s="266">
        <v>15000000</v>
      </c>
      <c r="G1030" s="206"/>
      <c r="H1030" s="255"/>
      <c r="I1030" s="85"/>
    </row>
    <row r="1031" spans="1:9" s="83" customFormat="1" ht="15.6" x14ac:dyDescent="0.3">
      <c r="A1031" s="94">
        <v>12</v>
      </c>
      <c r="B1031" s="95" t="s">
        <v>1346</v>
      </c>
      <c r="C1031" s="96" t="s">
        <v>1325</v>
      </c>
      <c r="D1031" s="11">
        <v>130000000</v>
      </c>
      <c r="E1031" s="206">
        <v>101251587.36</v>
      </c>
      <c r="F1031" s="380">
        <v>1000000000</v>
      </c>
      <c r="G1031" s="258"/>
      <c r="H1031" s="255"/>
      <c r="I1031" s="85"/>
    </row>
    <row r="1032" spans="1:9" s="83" customFormat="1" ht="15.6" x14ac:dyDescent="0.3">
      <c r="A1032" s="94">
        <v>13</v>
      </c>
      <c r="B1032" s="95" t="s">
        <v>1347</v>
      </c>
      <c r="C1032" s="96" t="s">
        <v>1326</v>
      </c>
      <c r="D1032" s="11">
        <v>5000000</v>
      </c>
      <c r="E1032" s="206" t="s">
        <v>20</v>
      </c>
      <c r="F1032" s="266">
        <f>D1032</f>
        <v>5000000</v>
      </c>
      <c r="G1032" s="206"/>
      <c r="H1032" s="255"/>
      <c r="I1032" s="85"/>
    </row>
    <row r="1033" spans="1:9" s="83" customFormat="1" ht="31.2" x14ac:dyDescent="0.3">
      <c r="A1033" s="94">
        <v>14</v>
      </c>
      <c r="B1033" s="95" t="s">
        <v>1334</v>
      </c>
      <c r="C1033" s="96" t="s">
        <v>1327</v>
      </c>
      <c r="D1033" s="11">
        <v>10000000</v>
      </c>
      <c r="E1033" s="206">
        <v>5000000</v>
      </c>
      <c r="F1033" s="266">
        <f>D1033</f>
        <v>10000000</v>
      </c>
      <c r="G1033" s="206"/>
      <c r="H1033" s="255"/>
      <c r="I1033" s="85"/>
    </row>
    <row r="1034" spans="1:9" s="83" customFormat="1" ht="15.6" x14ac:dyDescent="0.3">
      <c r="A1034" s="94">
        <v>15</v>
      </c>
      <c r="B1034" s="95" t="s">
        <v>1333</v>
      </c>
      <c r="C1034" s="96" t="s">
        <v>1328</v>
      </c>
      <c r="D1034" s="11">
        <v>4000000</v>
      </c>
      <c r="E1034" s="206">
        <v>2014000</v>
      </c>
      <c r="F1034" s="266">
        <f>D1034</f>
        <v>4000000</v>
      </c>
      <c r="G1034" s="206"/>
      <c r="H1034" s="255"/>
      <c r="I1034" s="85"/>
    </row>
    <row r="1035" spans="1:9" s="83" customFormat="1" ht="31.2" x14ac:dyDescent="0.3">
      <c r="A1035" s="94">
        <v>16</v>
      </c>
      <c r="B1035" s="95" t="s">
        <v>1332</v>
      </c>
      <c r="C1035" s="96" t="s">
        <v>1329</v>
      </c>
      <c r="D1035" s="11">
        <v>22000000</v>
      </c>
      <c r="E1035" s="206">
        <v>4900000</v>
      </c>
      <c r="F1035" s="266">
        <f>D1035</f>
        <v>22000000</v>
      </c>
      <c r="G1035" s="206"/>
      <c r="H1035" s="255"/>
      <c r="I1035" s="85"/>
    </row>
    <row r="1036" spans="1:9" s="83" customFormat="1" ht="31.2" x14ac:dyDescent="0.3">
      <c r="A1036" s="139">
        <v>17</v>
      </c>
      <c r="B1036" s="253" t="s">
        <v>1331</v>
      </c>
      <c r="C1036" s="141" t="s">
        <v>1330</v>
      </c>
      <c r="D1036" s="142">
        <v>30000000</v>
      </c>
      <c r="E1036" s="206" t="s">
        <v>20</v>
      </c>
      <c r="F1036" s="266">
        <v>0</v>
      </c>
      <c r="G1036" s="206"/>
      <c r="H1036" s="255"/>
      <c r="I1036" s="85"/>
    </row>
    <row r="1037" spans="1:9" s="83" customFormat="1" ht="15" customHeight="1" x14ac:dyDescent="0.3">
      <c r="A1037" s="608" t="s">
        <v>1315</v>
      </c>
      <c r="B1037" s="608"/>
      <c r="C1037" s="608"/>
      <c r="D1037" s="113">
        <v>310000000</v>
      </c>
      <c r="E1037" s="472">
        <v>117075587.36</v>
      </c>
      <c r="F1037" s="148">
        <f>SUM(F1023:F1036)</f>
        <v>1075000000</v>
      </c>
      <c r="G1037" s="148">
        <f>SUM(G1023:G1036)</f>
        <v>0</v>
      </c>
      <c r="H1037" s="148">
        <f>SUM(H1023:H1036)</f>
        <v>0</v>
      </c>
      <c r="I1037" s="85"/>
    </row>
    <row r="1038" spans="1:9" s="83" customFormat="1" ht="15.6" x14ac:dyDescent="0.3">
      <c r="A1038" s="212">
        <v>2</v>
      </c>
      <c r="B1038" s="112" t="s">
        <v>2822</v>
      </c>
      <c r="C1038" s="153"/>
      <c r="E1038" s="184"/>
      <c r="F1038" s="382"/>
      <c r="G1038" s="93"/>
      <c r="H1038" s="255"/>
      <c r="I1038" s="85"/>
    </row>
    <row r="1039" spans="1:9" s="83" customFormat="1" ht="15.6" x14ac:dyDescent="0.3">
      <c r="A1039" s="117">
        <v>1</v>
      </c>
      <c r="B1039" s="251" t="s">
        <v>2823</v>
      </c>
      <c r="C1039" s="119" t="s">
        <v>2824</v>
      </c>
      <c r="D1039" s="120">
        <v>8300000</v>
      </c>
      <c r="E1039" s="89" t="s">
        <v>20</v>
      </c>
      <c r="F1039" s="383">
        <v>3000000</v>
      </c>
      <c r="G1039" s="101"/>
      <c r="H1039" s="544"/>
      <c r="I1039" s="85"/>
    </row>
    <row r="1040" spans="1:9" s="83" customFormat="1" ht="15.6" x14ac:dyDescent="0.3">
      <c r="A1040" s="117">
        <v>2</v>
      </c>
      <c r="B1040" s="251" t="s">
        <v>2825</v>
      </c>
      <c r="C1040" s="119" t="s">
        <v>2826</v>
      </c>
      <c r="D1040" s="120">
        <v>350000</v>
      </c>
      <c r="E1040" s="89" t="s">
        <v>20</v>
      </c>
      <c r="F1040" s="383">
        <f>D1040</f>
        <v>350000</v>
      </c>
      <c r="G1040" s="101"/>
      <c r="H1040" s="544"/>
      <c r="I1040" s="85"/>
    </row>
    <row r="1041" spans="1:9" s="83" customFormat="1" ht="15.6" x14ac:dyDescent="0.3">
      <c r="A1041" s="117">
        <v>3</v>
      </c>
      <c r="B1041" s="251" t="s">
        <v>2827</v>
      </c>
      <c r="C1041" s="119" t="s">
        <v>446</v>
      </c>
      <c r="D1041" s="115" t="s">
        <v>20</v>
      </c>
      <c r="E1041" s="89" t="s">
        <v>20</v>
      </c>
      <c r="F1041" s="383" t="str">
        <f>D1041</f>
        <v>-</v>
      </c>
      <c r="G1041" s="101"/>
      <c r="H1041" s="544"/>
      <c r="I1041" s="85"/>
    </row>
    <row r="1042" spans="1:9" s="83" customFormat="1" ht="15.6" x14ac:dyDescent="0.3">
      <c r="A1042" s="117">
        <v>4</v>
      </c>
      <c r="B1042" s="251" t="s">
        <v>2828</v>
      </c>
      <c r="C1042" s="119" t="s">
        <v>2829</v>
      </c>
      <c r="D1042" s="115" t="s">
        <v>20</v>
      </c>
      <c r="E1042" s="89" t="s">
        <v>20</v>
      </c>
      <c r="F1042" s="383" t="str">
        <f>D1042</f>
        <v>-</v>
      </c>
      <c r="G1042" s="101"/>
      <c r="H1042" s="544"/>
      <c r="I1042" s="85"/>
    </row>
    <row r="1043" spans="1:9" s="83" customFormat="1" ht="31.2" x14ac:dyDescent="0.3">
      <c r="A1043" s="117">
        <v>5</v>
      </c>
      <c r="B1043" s="251" t="s">
        <v>2830</v>
      </c>
      <c r="C1043" s="119" t="s">
        <v>2831</v>
      </c>
      <c r="D1043" s="120">
        <v>1000000</v>
      </c>
      <c r="E1043" s="89" t="s">
        <v>20</v>
      </c>
      <c r="F1043" s="383">
        <f>D1043</f>
        <v>1000000</v>
      </c>
      <c r="G1043" s="101"/>
      <c r="H1043" s="544"/>
      <c r="I1043" s="85"/>
    </row>
    <row r="1044" spans="1:9" s="83" customFormat="1" ht="31.2" x14ac:dyDescent="0.3">
      <c r="A1044" s="117">
        <v>6</v>
      </c>
      <c r="B1044" s="251" t="s">
        <v>2832</v>
      </c>
      <c r="C1044" s="119" t="s">
        <v>2833</v>
      </c>
      <c r="D1044" s="120">
        <v>80000000</v>
      </c>
      <c r="E1044" s="89" t="s">
        <v>20</v>
      </c>
      <c r="F1044" s="383">
        <v>20000000</v>
      </c>
      <c r="G1044" s="101"/>
      <c r="H1044" s="544"/>
      <c r="I1044" s="85"/>
    </row>
    <row r="1045" spans="1:9" s="83" customFormat="1" ht="15.6" x14ac:dyDescent="0.3">
      <c r="A1045" s="117">
        <v>7</v>
      </c>
      <c r="B1045" s="251" t="s">
        <v>2834</v>
      </c>
      <c r="C1045" s="119" t="s">
        <v>2835</v>
      </c>
      <c r="D1045" s="120">
        <v>500000</v>
      </c>
      <c r="E1045" s="89" t="s">
        <v>20</v>
      </c>
      <c r="F1045" s="383">
        <f t="shared" ref="F1045:F1051" si="59">D1045</f>
        <v>500000</v>
      </c>
      <c r="G1045" s="101"/>
      <c r="H1045" s="544"/>
      <c r="I1045" s="85"/>
    </row>
    <row r="1046" spans="1:9" s="83" customFormat="1" ht="15.6" x14ac:dyDescent="0.3">
      <c r="A1046" s="117">
        <v>8</v>
      </c>
      <c r="B1046" s="251" t="s">
        <v>2836</v>
      </c>
      <c r="C1046" s="119" t="s">
        <v>2837</v>
      </c>
      <c r="D1046" s="120">
        <v>500000</v>
      </c>
      <c r="E1046" s="89" t="s">
        <v>20</v>
      </c>
      <c r="F1046" s="383">
        <f t="shared" si="59"/>
        <v>500000</v>
      </c>
      <c r="G1046" s="101"/>
      <c r="H1046" s="544"/>
      <c r="I1046" s="85"/>
    </row>
    <row r="1047" spans="1:9" s="83" customFormat="1" ht="62.4" x14ac:dyDescent="0.3">
      <c r="A1047" s="117">
        <v>9</v>
      </c>
      <c r="B1047" s="251" t="s">
        <v>2838</v>
      </c>
      <c r="C1047" s="119" t="s">
        <v>2839</v>
      </c>
      <c r="D1047" s="120">
        <v>1000000</v>
      </c>
      <c r="E1047" s="89" t="s">
        <v>20</v>
      </c>
      <c r="F1047" s="383">
        <f t="shared" si="59"/>
        <v>1000000</v>
      </c>
      <c r="G1047" s="101"/>
      <c r="H1047" s="544"/>
      <c r="I1047" s="85"/>
    </row>
    <row r="1048" spans="1:9" s="83" customFormat="1" ht="15.6" x14ac:dyDescent="0.3">
      <c r="A1048" s="117">
        <v>10</v>
      </c>
      <c r="B1048" s="251" t="s">
        <v>2840</v>
      </c>
      <c r="C1048" s="119" t="s">
        <v>2841</v>
      </c>
      <c r="D1048" s="120">
        <v>1000000</v>
      </c>
      <c r="E1048" s="392">
        <v>657419.62</v>
      </c>
      <c r="F1048" s="383">
        <f t="shared" si="59"/>
        <v>1000000</v>
      </c>
      <c r="G1048" s="101"/>
      <c r="H1048" s="544"/>
      <c r="I1048" s="85"/>
    </row>
    <row r="1049" spans="1:9" s="83" customFormat="1" ht="62.4" x14ac:dyDescent="0.3">
      <c r="A1049" s="117">
        <v>11</v>
      </c>
      <c r="B1049" s="251" t="s">
        <v>2842</v>
      </c>
      <c r="C1049" s="119" t="s">
        <v>2843</v>
      </c>
      <c r="D1049" s="120">
        <v>3000000</v>
      </c>
      <c r="E1049" s="392">
        <v>2186000</v>
      </c>
      <c r="F1049" s="383">
        <v>2500000</v>
      </c>
      <c r="G1049" s="101"/>
      <c r="H1049" s="544"/>
      <c r="I1049" s="85"/>
    </row>
    <row r="1050" spans="1:9" s="83" customFormat="1" ht="31.2" x14ac:dyDescent="0.3">
      <c r="A1050" s="117">
        <v>12</v>
      </c>
      <c r="B1050" s="251" t="s">
        <v>2844</v>
      </c>
      <c r="C1050" s="119" t="s">
        <v>2845</v>
      </c>
      <c r="D1050" s="120">
        <v>3600000</v>
      </c>
      <c r="E1050" s="89" t="s">
        <v>20</v>
      </c>
      <c r="F1050" s="383">
        <v>0</v>
      </c>
      <c r="G1050" s="101"/>
      <c r="H1050" s="544"/>
      <c r="I1050" s="85"/>
    </row>
    <row r="1051" spans="1:9" s="83" customFormat="1" ht="15.6" x14ac:dyDescent="0.3">
      <c r="A1051" s="117">
        <v>13</v>
      </c>
      <c r="B1051" s="251" t="s">
        <v>2846</v>
      </c>
      <c r="C1051" s="119" t="s">
        <v>2847</v>
      </c>
      <c r="D1051" s="120">
        <v>750000</v>
      </c>
      <c r="E1051" s="89" t="s">
        <v>20</v>
      </c>
      <c r="F1051" s="383">
        <f t="shared" si="59"/>
        <v>750000</v>
      </c>
      <c r="G1051" s="101"/>
      <c r="H1051" s="544"/>
      <c r="I1051" s="85"/>
    </row>
    <row r="1052" spans="1:9" s="83" customFormat="1" ht="15" customHeight="1" x14ac:dyDescent="0.3">
      <c r="A1052" s="607" t="s">
        <v>2848</v>
      </c>
      <c r="B1052" s="607"/>
      <c r="C1052" s="607"/>
      <c r="D1052" s="102">
        <v>100000000</v>
      </c>
      <c r="E1052" s="473">
        <v>2843419.62</v>
      </c>
      <c r="F1052" s="168">
        <f>SUM(F1039:F1051)</f>
        <v>30600000</v>
      </c>
      <c r="G1052" s="168"/>
      <c r="H1052" s="259"/>
      <c r="I1052" s="85"/>
    </row>
    <row r="1053" spans="1:9" s="83" customFormat="1" ht="15.6" x14ac:dyDescent="0.3">
      <c r="A1053" s="212">
        <v>3</v>
      </c>
      <c r="B1053" s="114" t="s">
        <v>2790</v>
      </c>
      <c r="C1053" s="153"/>
      <c r="E1053" s="184"/>
      <c r="F1053" s="391"/>
      <c r="H1053" s="255"/>
      <c r="I1053" s="85"/>
    </row>
    <row r="1054" spans="1:9" s="83" customFormat="1" ht="15.6" x14ac:dyDescent="0.3">
      <c r="A1054" s="117">
        <v>1</v>
      </c>
      <c r="B1054" s="251" t="s">
        <v>2791</v>
      </c>
      <c r="C1054" s="119" t="s">
        <v>2792</v>
      </c>
      <c r="D1054" s="120">
        <v>7000000</v>
      </c>
      <c r="E1054" s="440">
        <v>5000000</v>
      </c>
      <c r="F1054" s="383">
        <v>5000000</v>
      </c>
      <c r="G1054" s="101"/>
      <c r="H1054" s="544"/>
      <c r="I1054" s="85"/>
    </row>
    <row r="1055" spans="1:9" s="83" customFormat="1" ht="15.6" x14ac:dyDescent="0.3">
      <c r="A1055" s="117">
        <v>2</v>
      </c>
      <c r="B1055" s="251" t="s">
        <v>2793</v>
      </c>
      <c r="C1055" s="119" t="s">
        <v>2794</v>
      </c>
      <c r="D1055" s="120">
        <v>15000000</v>
      </c>
      <c r="E1055" s="89" t="s">
        <v>20</v>
      </c>
      <c r="F1055" s="383">
        <v>5000000</v>
      </c>
      <c r="G1055" s="101"/>
      <c r="H1055" s="544"/>
      <c r="I1055" s="85"/>
    </row>
    <row r="1056" spans="1:9" s="83" customFormat="1" ht="62.4" x14ac:dyDescent="0.3">
      <c r="A1056" s="117">
        <v>3</v>
      </c>
      <c r="B1056" s="251" t="s">
        <v>2795</v>
      </c>
      <c r="C1056" s="119" t="s">
        <v>2796</v>
      </c>
      <c r="D1056" s="120">
        <v>5000000</v>
      </c>
      <c r="E1056" s="440">
        <v>5000000</v>
      </c>
      <c r="F1056" s="383">
        <f>D1056</f>
        <v>5000000</v>
      </c>
      <c r="G1056" s="101"/>
      <c r="H1056" s="544"/>
      <c r="I1056" s="85"/>
    </row>
    <row r="1057" spans="1:9" s="83" customFormat="1" ht="46.8" x14ac:dyDescent="0.3">
      <c r="A1057" s="117">
        <v>4</v>
      </c>
      <c r="B1057" s="251" t="s">
        <v>2797</v>
      </c>
      <c r="C1057" s="119" t="s">
        <v>2798</v>
      </c>
      <c r="D1057" s="120">
        <v>16000000</v>
      </c>
      <c r="E1057" s="89" t="s">
        <v>20</v>
      </c>
      <c r="F1057" s="383">
        <v>5000000</v>
      </c>
      <c r="G1057" s="101"/>
      <c r="H1057" s="544"/>
      <c r="I1057" s="85"/>
    </row>
    <row r="1058" spans="1:9" s="83" customFormat="1" ht="15.6" x14ac:dyDescent="0.3">
      <c r="A1058" s="117">
        <v>5</v>
      </c>
      <c r="B1058" s="251" t="s">
        <v>2799</v>
      </c>
      <c r="C1058" s="119" t="s">
        <v>2800</v>
      </c>
      <c r="D1058" s="120">
        <v>110000000</v>
      </c>
      <c r="E1058" s="89" t="s">
        <v>20</v>
      </c>
      <c r="F1058" s="383">
        <f>80000000/2</f>
        <v>40000000</v>
      </c>
      <c r="G1058" s="101"/>
      <c r="H1058" s="544"/>
      <c r="I1058" s="85"/>
    </row>
    <row r="1059" spans="1:9" s="83" customFormat="1" ht="15.6" x14ac:dyDescent="0.3">
      <c r="A1059" s="117">
        <v>6</v>
      </c>
      <c r="B1059" s="251" t="s">
        <v>2801</v>
      </c>
      <c r="C1059" s="119" t="s">
        <v>2802</v>
      </c>
      <c r="D1059" s="120">
        <v>8000000</v>
      </c>
      <c r="E1059" s="89" t="s">
        <v>20</v>
      </c>
      <c r="F1059" s="383">
        <v>5000000</v>
      </c>
      <c r="G1059" s="101"/>
      <c r="H1059" s="544"/>
      <c r="I1059" s="85"/>
    </row>
    <row r="1060" spans="1:9" s="83" customFormat="1" ht="15.6" x14ac:dyDescent="0.3">
      <c r="A1060" s="117">
        <v>7</v>
      </c>
      <c r="B1060" s="251" t="s">
        <v>2803</v>
      </c>
      <c r="C1060" s="119" t="s">
        <v>2804</v>
      </c>
      <c r="D1060" s="120">
        <v>1350000000</v>
      </c>
      <c r="E1060" s="89" t="s">
        <v>20</v>
      </c>
      <c r="F1060" s="395">
        <v>0</v>
      </c>
      <c r="G1060" s="388">
        <v>1000000000</v>
      </c>
      <c r="H1060" s="544"/>
      <c r="I1060" s="85"/>
    </row>
    <row r="1061" spans="1:9" s="83" customFormat="1" ht="46.8" x14ac:dyDescent="0.3">
      <c r="A1061" s="117">
        <v>8</v>
      </c>
      <c r="B1061" s="251" t="s">
        <v>2805</v>
      </c>
      <c r="C1061" s="119" t="s">
        <v>2806</v>
      </c>
      <c r="D1061" s="120">
        <v>3000000</v>
      </c>
      <c r="E1061" s="89" t="s">
        <v>20</v>
      </c>
      <c r="F1061" s="383">
        <f>D1061</f>
        <v>3000000</v>
      </c>
      <c r="G1061" s="101"/>
      <c r="H1061" s="544"/>
      <c r="I1061" s="85"/>
    </row>
    <row r="1062" spans="1:9" s="83" customFormat="1" ht="93.6" x14ac:dyDescent="0.3">
      <c r="A1062" s="117">
        <v>9</v>
      </c>
      <c r="B1062" s="251" t="s">
        <v>2807</v>
      </c>
      <c r="C1062" s="119" t="s">
        <v>2808</v>
      </c>
      <c r="D1062" s="120">
        <v>3000000</v>
      </c>
      <c r="E1062" s="89" t="s">
        <v>20</v>
      </c>
      <c r="F1062" s="383">
        <f>D1062</f>
        <v>3000000</v>
      </c>
      <c r="G1062" s="101"/>
      <c r="H1062" s="544"/>
      <c r="I1062" s="85"/>
    </row>
    <row r="1063" spans="1:9" s="83" customFormat="1" ht="31.2" x14ac:dyDescent="0.3">
      <c r="A1063" s="117">
        <v>10</v>
      </c>
      <c r="B1063" s="251" t="s">
        <v>2809</v>
      </c>
      <c r="C1063" s="119" t="s">
        <v>2810</v>
      </c>
      <c r="D1063" s="120">
        <v>480000000</v>
      </c>
      <c r="E1063" s="89" t="s">
        <v>20</v>
      </c>
      <c r="F1063" s="383">
        <f>D1063</f>
        <v>480000000</v>
      </c>
      <c r="G1063" s="101"/>
      <c r="H1063" s="544"/>
      <c r="I1063" s="85"/>
    </row>
    <row r="1064" spans="1:9" s="83" customFormat="1" ht="15.6" x14ac:dyDescent="0.3">
      <c r="A1064" s="117">
        <v>11</v>
      </c>
      <c r="B1064" s="251" t="s">
        <v>2811</v>
      </c>
      <c r="C1064" s="119" t="s">
        <v>2812</v>
      </c>
      <c r="D1064" s="120">
        <v>10000000</v>
      </c>
      <c r="E1064" s="89" t="s">
        <v>20</v>
      </c>
      <c r="F1064" s="383">
        <v>0</v>
      </c>
      <c r="G1064" s="101"/>
      <c r="H1064" s="544"/>
      <c r="I1064" s="85"/>
    </row>
    <row r="1065" spans="1:9" s="83" customFormat="1" ht="46.8" x14ac:dyDescent="0.3">
      <c r="A1065" s="117">
        <v>12</v>
      </c>
      <c r="B1065" s="251" t="s">
        <v>2813</v>
      </c>
      <c r="C1065" s="119" t="s">
        <v>2814</v>
      </c>
      <c r="D1065" s="120">
        <v>10000000</v>
      </c>
      <c r="E1065" s="89" t="s">
        <v>20</v>
      </c>
      <c r="F1065" s="383">
        <v>5000000</v>
      </c>
      <c r="G1065" s="101"/>
      <c r="H1065" s="544"/>
      <c r="I1065" s="85"/>
    </row>
    <row r="1066" spans="1:9" s="83" customFormat="1" ht="31.2" x14ac:dyDescent="0.3">
      <c r="A1066" s="117">
        <v>13</v>
      </c>
      <c r="B1066" s="251" t="s">
        <v>2815</v>
      </c>
      <c r="C1066" s="119" t="s">
        <v>2816</v>
      </c>
      <c r="D1066" s="120">
        <v>200000000</v>
      </c>
      <c r="E1066" s="89" t="s">
        <v>20</v>
      </c>
      <c r="F1066" s="383">
        <v>100000000</v>
      </c>
      <c r="G1066" s="101"/>
      <c r="H1066" s="544"/>
      <c r="I1066" s="85"/>
    </row>
    <row r="1067" spans="1:9" s="83" customFormat="1" ht="46.8" x14ac:dyDescent="0.3">
      <c r="A1067" s="117">
        <v>14</v>
      </c>
      <c r="B1067" s="251" t="s">
        <v>2817</v>
      </c>
      <c r="C1067" s="119" t="s">
        <v>2818</v>
      </c>
      <c r="D1067" s="120">
        <v>13000000</v>
      </c>
      <c r="E1067" s="89" t="s">
        <v>20</v>
      </c>
      <c r="F1067" s="383">
        <v>5000000</v>
      </c>
      <c r="G1067" s="101"/>
      <c r="H1067" s="544"/>
      <c r="I1067" s="85"/>
    </row>
    <row r="1068" spans="1:9" s="83" customFormat="1" ht="15" customHeight="1" x14ac:dyDescent="0.3">
      <c r="A1068" s="607" t="s">
        <v>2819</v>
      </c>
      <c r="B1068" s="607"/>
      <c r="C1068" s="607"/>
      <c r="D1068" s="102">
        <v>2230000000</v>
      </c>
      <c r="E1068" s="473">
        <v>10000000</v>
      </c>
      <c r="F1068" s="168">
        <f>SUM(F1054:F1067)</f>
        <v>661000000</v>
      </c>
      <c r="G1068" s="168">
        <f>SUM(G1054:G1067)</f>
        <v>1000000000</v>
      </c>
      <c r="H1068" s="259"/>
      <c r="I1068" s="85"/>
    </row>
    <row r="1069" spans="1:9" s="83" customFormat="1" ht="15.6" x14ac:dyDescent="0.3">
      <c r="A1069" s="125">
        <v>4</v>
      </c>
      <c r="B1069" s="112" t="s">
        <v>409</v>
      </c>
      <c r="C1069" s="154"/>
      <c r="D1069" s="126"/>
      <c r="E1069" s="471"/>
      <c r="F1069" s="381"/>
      <c r="G1069" s="259"/>
      <c r="H1069" s="255"/>
      <c r="I1069" s="85"/>
    </row>
    <row r="1070" spans="1:9" s="83" customFormat="1" ht="15.6" x14ac:dyDescent="0.3">
      <c r="A1070" s="94">
        <v>1</v>
      </c>
      <c r="B1070" s="95" t="s">
        <v>425</v>
      </c>
      <c r="C1070" s="96" t="s">
        <v>418</v>
      </c>
      <c r="D1070" s="11">
        <v>165000000</v>
      </c>
      <c r="E1070" s="206" t="s">
        <v>20</v>
      </c>
      <c r="F1070" s="380">
        <f t="shared" ref="F1070:F1075" si="60">D1070</f>
        <v>165000000</v>
      </c>
      <c r="G1070" s="258"/>
      <c r="H1070" s="255"/>
      <c r="I1070" s="85"/>
    </row>
    <row r="1071" spans="1:9" s="83" customFormat="1" ht="15.6" x14ac:dyDescent="0.3">
      <c r="A1071" s="94">
        <v>2</v>
      </c>
      <c r="B1071" s="95" t="s">
        <v>426</v>
      </c>
      <c r="C1071" s="96" t="s">
        <v>419</v>
      </c>
      <c r="D1071" s="11">
        <v>50000000</v>
      </c>
      <c r="E1071" s="206" t="s">
        <v>20</v>
      </c>
      <c r="F1071" s="380">
        <v>0</v>
      </c>
      <c r="G1071" s="258"/>
      <c r="H1071" s="255"/>
      <c r="I1071" s="85"/>
    </row>
    <row r="1072" spans="1:9" s="83" customFormat="1" ht="15.6" x14ac:dyDescent="0.3">
      <c r="A1072" s="94">
        <v>3</v>
      </c>
      <c r="B1072" s="95" t="s">
        <v>427</v>
      </c>
      <c r="C1072" s="96" t="s">
        <v>420</v>
      </c>
      <c r="D1072" s="11">
        <v>20000000</v>
      </c>
      <c r="E1072" s="206" t="s">
        <v>20</v>
      </c>
      <c r="F1072" s="380">
        <f t="shared" si="60"/>
        <v>20000000</v>
      </c>
      <c r="G1072" s="258"/>
      <c r="H1072" s="255"/>
      <c r="I1072" s="85"/>
    </row>
    <row r="1073" spans="1:9" s="83" customFormat="1" ht="15.6" x14ac:dyDescent="0.3">
      <c r="A1073" s="94">
        <v>4</v>
      </c>
      <c r="B1073" s="95" t="s">
        <v>428</v>
      </c>
      <c r="C1073" s="96" t="s">
        <v>421</v>
      </c>
      <c r="D1073" s="11">
        <v>3000000</v>
      </c>
      <c r="E1073" s="206" t="s">
        <v>20</v>
      </c>
      <c r="F1073" s="380">
        <v>2000000</v>
      </c>
      <c r="G1073" s="258"/>
      <c r="H1073" s="255"/>
      <c r="I1073" s="85"/>
    </row>
    <row r="1074" spans="1:9" s="83" customFormat="1" ht="15.6" x14ac:dyDescent="0.3">
      <c r="A1074" s="94">
        <v>5</v>
      </c>
      <c r="B1074" s="95" t="s">
        <v>429</v>
      </c>
      <c r="C1074" s="96" t="s">
        <v>422</v>
      </c>
      <c r="D1074" s="11">
        <v>3000000</v>
      </c>
      <c r="E1074" s="206" t="s">
        <v>20</v>
      </c>
      <c r="F1074" s="380">
        <v>2000000</v>
      </c>
      <c r="G1074" s="258"/>
      <c r="H1074" s="255"/>
      <c r="I1074" s="85"/>
    </row>
    <row r="1075" spans="1:9" s="83" customFormat="1" ht="31.2" x14ac:dyDescent="0.3">
      <c r="A1075" s="94">
        <v>6</v>
      </c>
      <c r="B1075" s="95" t="s">
        <v>430</v>
      </c>
      <c r="C1075" s="96" t="s">
        <v>423</v>
      </c>
      <c r="D1075" s="11">
        <v>2000000</v>
      </c>
      <c r="E1075" s="206" t="s">
        <v>20</v>
      </c>
      <c r="F1075" s="380">
        <f t="shared" si="60"/>
        <v>2000000</v>
      </c>
      <c r="G1075" s="258"/>
      <c r="H1075" s="255"/>
      <c r="I1075" s="85"/>
    </row>
    <row r="1076" spans="1:9" s="83" customFormat="1" ht="31.2" x14ac:dyDescent="0.3">
      <c r="A1076" s="94"/>
      <c r="B1076" s="525" t="s">
        <v>3758</v>
      </c>
      <c r="C1076" s="96" t="s">
        <v>3692</v>
      </c>
      <c r="D1076" s="89">
        <v>0</v>
      </c>
      <c r="E1076" s="206">
        <v>0</v>
      </c>
      <c r="F1076" s="380">
        <v>18000000</v>
      </c>
      <c r="G1076" s="258"/>
      <c r="H1076" s="255"/>
      <c r="I1076" s="85"/>
    </row>
    <row r="1077" spans="1:9" s="83" customFormat="1" ht="15.6" x14ac:dyDescent="0.3">
      <c r="A1077" s="94">
        <v>7</v>
      </c>
      <c r="B1077" s="95" t="s">
        <v>431</v>
      </c>
      <c r="C1077" s="96" t="s">
        <v>424</v>
      </c>
      <c r="D1077" s="11">
        <v>4000000</v>
      </c>
      <c r="E1077" s="206" t="s">
        <v>20</v>
      </c>
      <c r="F1077" s="380">
        <v>2000000</v>
      </c>
      <c r="G1077" s="258"/>
      <c r="H1077" s="255"/>
      <c r="I1077" s="85"/>
    </row>
    <row r="1078" spans="1:9" s="83" customFormat="1" ht="15" customHeight="1" x14ac:dyDescent="0.3">
      <c r="A1078" s="608" t="s">
        <v>432</v>
      </c>
      <c r="B1078" s="608"/>
      <c r="C1078" s="608"/>
      <c r="D1078" s="113">
        <v>247000000</v>
      </c>
      <c r="E1078" s="98">
        <f>SUM(E1070:E1077)</f>
        <v>0</v>
      </c>
      <c r="F1078" s="148">
        <f>SUM(F1070:F1077)</f>
        <v>211000000</v>
      </c>
      <c r="G1078" s="148">
        <f>SUM(G1070:G1077)</f>
        <v>0</v>
      </c>
      <c r="H1078" s="255"/>
      <c r="I1078" s="85"/>
    </row>
    <row r="1079" spans="1:9" s="83" customFormat="1" ht="15.6" x14ac:dyDescent="0.3">
      <c r="A1079" s="212">
        <v>5</v>
      </c>
      <c r="B1079" s="114" t="s">
        <v>2090</v>
      </c>
      <c r="C1079" s="153"/>
      <c r="E1079" s="184"/>
      <c r="F1079" s="379"/>
      <c r="G1079" s="255"/>
      <c r="H1079" s="255"/>
      <c r="I1079" s="85"/>
    </row>
    <row r="1080" spans="1:9" s="83" customFormat="1" ht="15.6" x14ac:dyDescent="0.3">
      <c r="A1080" s="117">
        <v>1</v>
      </c>
      <c r="B1080" s="251" t="s">
        <v>2094</v>
      </c>
      <c r="C1080" s="119" t="s">
        <v>334</v>
      </c>
      <c r="D1080" s="120">
        <v>3000000</v>
      </c>
      <c r="E1080" s="206" t="s">
        <v>20</v>
      </c>
      <c r="F1080" s="266">
        <v>2000000</v>
      </c>
      <c r="G1080" s="206"/>
      <c r="H1080" s="255"/>
      <c r="I1080" s="85"/>
    </row>
    <row r="1081" spans="1:9" s="83" customFormat="1" ht="15.6" x14ac:dyDescent="0.3">
      <c r="A1081" s="117">
        <v>2</v>
      </c>
      <c r="B1081" s="251" t="s">
        <v>2095</v>
      </c>
      <c r="C1081" s="119" t="s">
        <v>2091</v>
      </c>
      <c r="D1081" s="120">
        <v>2000000</v>
      </c>
      <c r="E1081" s="206" t="s">
        <v>20</v>
      </c>
      <c r="F1081" s="266">
        <v>0</v>
      </c>
      <c r="G1081" s="206"/>
      <c r="H1081" s="255"/>
      <c r="I1081" s="85"/>
    </row>
    <row r="1082" spans="1:9" s="83" customFormat="1" ht="15.6" x14ac:dyDescent="0.3">
      <c r="A1082" s="117">
        <v>3</v>
      </c>
      <c r="B1082" s="251" t="s">
        <v>2096</v>
      </c>
      <c r="C1082" s="119" t="s">
        <v>2092</v>
      </c>
      <c r="D1082" s="120">
        <v>1000000</v>
      </c>
      <c r="E1082" s="206" t="s">
        <v>20</v>
      </c>
      <c r="F1082" s="266">
        <f>D1082</f>
        <v>1000000</v>
      </c>
      <c r="G1082" s="206"/>
      <c r="H1082" s="255"/>
      <c r="I1082" s="85"/>
    </row>
    <row r="1083" spans="1:9" s="83" customFormat="1" ht="15.6" x14ac:dyDescent="0.3">
      <c r="A1083" s="117">
        <v>4</v>
      </c>
      <c r="B1083" s="251" t="s">
        <v>2097</v>
      </c>
      <c r="C1083" s="119" t="s">
        <v>1970</v>
      </c>
      <c r="D1083" s="120">
        <v>2000000</v>
      </c>
      <c r="E1083" s="206" t="s">
        <v>20</v>
      </c>
      <c r="F1083" s="266">
        <v>0</v>
      </c>
      <c r="G1083" s="206"/>
      <c r="H1083" s="255"/>
      <c r="I1083" s="85"/>
    </row>
    <row r="1084" spans="1:9" s="83" customFormat="1" ht="15.6" x14ac:dyDescent="0.3">
      <c r="A1084" s="117">
        <v>5</v>
      </c>
      <c r="B1084" s="251" t="s">
        <v>2098</v>
      </c>
      <c r="C1084" s="119" t="s">
        <v>2093</v>
      </c>
      <c r="D1084" s="120">
        <v>14000000</v>
      </c>
      <c r="E1084" s="206" t="s">
        <v>20</v>
      </c>
      <c r="F1084" s="266">
        <v>5000000</v>
      </c>
      <c r="G1084" s="206"/>
      <c r="H1084" s="255"/>
      <c r="I1084" s="85"/>
    </row>
    <row r="1085" spans="1:9" s="83" customFormat="1" ht="15" customHeight="1" x14ac:dyDescent="0.3">
      <c r="A1085" s="607" t="s">
        <v>2099</v>
      </c>
      <c r="B1085" s="607"/>
      <c r="C1085" s="607"/>
      <c r="D1085" s="102">
        <v>22000000</v>
      </c>
      <c r="E1085" s="98">
        <f>SUM(E1080:E1084)</f>
        <v>0</v>
      </c>
      <c r="F1085" s="148">
        <f>SUM(F1080:F1084)</f>
        <v>8000000</v>
      </c>
      <c r="G1085" s="148"/>
      <c r="H1085" s="255"/>
      <c r="I1085" s="85"/>
    </row>
    <row r="1086" spans="1:9" s="83" customFormat="1" ht="15" customHeight="1" x14ac:dyDescent="0.3">
      <c r="A1086" s="684" t="s">
        <v>3434</v>
      </c>
      <c r="B1086" s="684"/>
      <c r="C1086" s="684"/>
      <c r="D1086" s="430">
        <f>D1085+D1078+D1068+D1052+D1037</f>
        <v>2909000000</v>
      </c>
      <c r="E1086" s="430">
        <f>E1085+E1078+E1068+E1052+E1037</f>
        <v>129919006.98</v>
      </c>
      <c r="F1086" s="431">
        <f>F1085+F1078+F1068+F1052+F1037</f>
        <v>1985600000</v>
      </c>
      <c r="G1086" s="537">
        <f>G1085+G1078+G1068+G1052+G1037</f>
        <v>1000000000</v>
      </c>
      <c r="H1086" s="537">
        <f>H1085+H1078+H1068+H1052+H1037</f>
        <v>0</v>
      </c>
      <c r="I1086" s="85"/>
    </row>
    <row r="1087" spans="1:9" s="83" customFormat="1" ht="18.600000000000001" customHeight="1" x14ac:dyDescent="0.3">
      <c r="A1087" s="685" t="s">
        <v>3435</v>
      </c>
      <c r="B1087" s="685"/>
      <c r="C1087" s="685"/>
      <c r="D1087" s="685"/>
      <c r="E1087" s="685"/>
      <c r="F1087" s="690"/>
      <c r="G1087" s="394"/>
      <c r="H1087" s="259"/>
      <c r="I1087" s="85"/>
    </row>
    <row r="1088" spans="1:9" s="83" customFormat="1" ht="15.6" x14ac:dyDescent="0.3">
      <c r="A1088" s="212">
        <v>1</v>
      </c>
      <c r="B1088" s="114" t="s">
        <v>876</v>
      </c>
      <c r="C1088" s="153"/>
      <c r="E1088" s="184"/>
      <c r="F1088" s="379"/>
      <c r="G1088" s="255"/>
      <c r="H1088" s="255"/>
      <c r="I1088" s="85"/>
    </row>
    <row r="1089" spans="1:9" s="83" customFormat="1" ht="15.6" x14ac:dyDescent="0.3">
      <c r="A1089" s="94">
        <v>1</v>
      </c>
      <c r="B1089" s="95" t="s">
        <v>936</v>
      </c>
      <c r="C1089" s="96" t="s">
        <v>898</v>
      </c>
      <c r="D1089" s="11">
        <v>1000000</v>
      </c>
      <c r="E1089" s="206" t="s">
        <v>20</v>
      </c>
      <c r="F1089" s="266">
        <v>0</v>
      </c>
      <c r="G1089" s="206"/>
      <c r="H1089" s="255"/>
      <c r="I1089" s="85"/>
    </row>
    <row r="1090" spans="1:9" s="83" customFormat="1" ht="15.6" x14ac:dyDescent="0.3">
      <c r="A1090" s="94">
        <v>2</v>
      </c>
      <c r="B1090" s="95" t="s">
        <v>937</v>
      </c>
      <c r="C1090" s="96" t="s">
        <v>899</v>
      </c>
      <c r="D1090" s="11">
        <v>1000000</v>
      </c>
      <c r="E1090" s="206" t="s">
        <v>20</v>
      </c>
      <c r="F1090" s="266">
        <v>0</v>
      </c>
      <c r="G1090" s="206"/>
      <c r="H1090" s="255"/>
      <c r="I1090" s="85"/>
    </row>
    <row r="1091" spans="1:9" s="83" customFormat="1" ht="15.6" x14ac:dyDescent="0.3">
      <c r="A1091" s="94">
        <v>3</v>
      </c>
      <c r="B1091" s="95" t="s">
        <v>938</v>
      </c>
      <c r="C1091" s="96" t="s">
        <v>900</v>
      </c>
      <c r="D1091" s="11">
        <v>1000000</v>
      </c>
      <c r="E1091" s="206" t="s">
        <v>20</v>
      </c>
      <c r="F1091" s="266">
        <v>0</v>
      </c>
      <c r="G1091" s="206"/>
      <c r="H1091" s="255"/>
      <c r="I1091" s="85"/>
    </row>
    <row r="1092" spans="1:9" s="83" customFormat="1" ht="15.6" x14ac:dyDescent="0.3">
      <c r="A1092" s="94">
        <v>4</v>
      </c>
      <c r="B1092" s="95" t="s">
        <v>939</v>
      </c>
      <c r="C1092" s="96" t="s">
        <v>901</v>
      </c>
      <c r="D1092" s="11">
        <v>500000</v>
      </c>
      <c r="E1092" s="206" t="s">
        <v>20</v>
      </c>
      <c r="F1092" s="266">
        <v>0</v>
      </c>
      <c r="G1092" s="206"/>
      <c r="H1092" s="255"/>
      <c r="I1092" s="85"/>
    </row>
    <row r="1093" spans="1:9" s="83" customFormat="1" ht="15.6" x14ac:dyDescent="0.3">
      <c r="A1093" s="94">
        <v>5</v>
      </c>
      <c r="B1093" s="95" t="s">
        <v>940</v>
      </c>
      <c r="C1093" s="96" t="s">
        <v>902</v>
      </c>
      <c r="D1093" s="11">
        <v>2000000</v>
      </c>
      <c r="E1093" s="206" t="s">
        <v>20</v>
      </c>
      <c r="F1093" s="266">
        <v>0</v>
      </c>
      <c r="G1093" s="206"/>
      <c r="H1093" s="255"/>
      <c r="I1093" s="85"/>
    </row>
    <row r="1094" spans="1:9" s="83" customFormat="1" ht="15.6" x14ac:dyDescent="0.3">
      <c r="A1094" s="94">
        <v>6</v>
      </c>
      <c r="B1094" s="95" t="s">
        <v>935</v>
      </c>
      <c r="C1094" s="96" t="s">
        <v>903</v>
      </c>
      <c r="D1094" s="11">
        <v>500000</v>
      </c>
      <c r="E1094" s="206" t="s">
        <v>20</v>
      </c>
      <c r="F1094" s="266">
        <v>0</v>
      </c>
      <c r="G1094" s="206"/>
      <c r="H1094" s="255"/>
      <c r="I1094" s="85"/>
    </row>
    <row r="1095" spans="1:9" s="83" customFormat="1" ht="15.6" x14ac:dyDescent="0.3">
      <c r="A1095" s="94">
        <v>7</v>
      </c>
      <c r="B1095" s="95" t="s">
        <v>934</v>
      </c>
      <c r="C1095" s="96" t="s">
        <v>904</v>
      </c>
      <c r="D1095" s="11">
        <v>500000</v>
      </c>
      <c r="E1095" s="206" t="s">
        <v>20</v>
      </c>
      <c r="F1095" s="266">
        <v>0</v>
      </c>
      <c r="G1095" s="206"/>
      <c r="H1095" s="255"/>
      <c r="I1095" s="85"/>
    </row>
    <row r="1096" spans="1:9" s="83" customFormat="1" ht="31.2" x14ac:dyDescent="0.3">
      <c r="A1096" s="94">
        <v>8</v>
      </c>
      <c r="B1096" s="95" t="s">
        <v>933</v>
      </c>
      <c r="C1096" s="96" t="s">
        <v>905</v>
      </c>
      <c r="D1096" s="11">
        <v>15000000</v>
      </c>
      <c r="E1096" s="206" t="s">
        <v>20</v>
      </c>
      <c r="F1096" s="266">
        <v>5000000</v>
      </c>
      <c r="G1096" s="206"/>
      <c r="H1096" s="255"/>
      <c r="I1096" s="85"/>
    </row>
    <row r="1097" spans="1:9" s="83" customFormat="1" ht="31.2" x14ac:dyDescent="0.3">
      <c r="A1097" s="94">
        <v>9</v>
      </c>
      <c r="B1097" s="95" t="s">
        <v>932</v>
      </c>
      <c r="C1097" s="96" t="s">
        <v>906</v>
      </c>
      <c r="D1097" s="11">
        <v>3000000</v>
      </c>
      <c r="E1097" s="206" t="s">
        <v>20</v>
      </c>
      <c r="F1097" s="266">
        <v>2000000</v>
      </c>
      <c r="G1097" s="206"/>
      <c r="H1097" s="255"/>
      <c r="I1097" s="85"/>
    </row>
    <row r="1098" spans="1:9" s="83" customFormat="1" ht="31.2" x14ac:dyDescent="0.3">
      <c r="A1098" s="94">
        <v>10</v>
      </c>
      <c r="B1098" s="95" t="s">
        <v>931</v>
      </c>
      <c r="C1098" s="96" t="s">
        <v>907</v>
      </c>
      <c r="D1098" s="11">
        <v>1000000</v>
      </c>
      <c r="E1098" s="206" t="s">
        <v>20</v>
      </c>
      <c r="F1098" s="266">
        <f>D1098</f>
        <v>1000000</v>
      </c>
      <c r="G1098" s="206"/>
      <c r="H1098" s="255"/>
      <c r="I1098" s="85"/>
    </row>
    <row r="1099" spans="1:9" s="83" customFormat="1" ht="31.2" x14ac:dyDescent="0.3">
      <c r="A1099" s="94">
        <v>11</v>
      </c>
      <c r="B1099" s="95" t="s">
        <v>930</v>
      </c>
      <c r="C1099" s="96" t="s">
        <v>908</v>
      </c>
      <c r="D1099" s="11">
        <v>5000000</v>
      </c>
      <c r="E1099" s="206" t="s">
        <v>20</v>
      </c>
      <c r="F1099" s="266">
        <v>0</v>
      </c>
      <c r="G1099" s="206"/>
      <c r="H1099" s="255"/>
      <c r="I1099" s="85"/>
    </row>
    <row r="1100" spans="1:9" s="83" customFormat="1" ht="15.6" x14ac:dyDescent="0.3">
      <c r="A1100" s="94">
        <v>12</v>
      </c>
      <c r="B1100" s="95" t="s">
        <v>929</v>
      </c>
      <c r="C1100" s="96" t="s">
        <v>909</v>
      </c>
      <c r="D1100" s="11">
        <v>3500000</v>
      </c>
      <c r="E1100" s="206" t="s">
        <v>20</v>
      </c>
      <c r="F1100" s="266">
        <v>0</v>
      </c>
      <c r="G1100" s="206"/>
      <c r="H1100" s="255"/>
      <c r="I1100" s="85"/>
    </row>
    <row r="1101" spans="1:9" s="83" customFormat="1" ht="15.6" x14ac:dyDescent="0.3">
      <c r="A1101" s="94">
        <v>13</v>
      </c>
      <c r="B1101" s="95" t="s">
        <v>928</v>
      </c>
      <c r="C1101" s="96" t="s">
        <v>910</v>
      </c>
      <c r="D1101" s="11">
        <v>1000000</v>
      </c>
      <c r="E1101" s="206" t="s">
        <v>20</v>
      </c>
      <c r="F1101" s="266">
        <f>D1101</f>
        <v>1000000</v>
      </c>
      <c r="G1101" s="206"/>
      <c r="H1101" s="255"/>
      <c r="I1101" s="85"/>
    </row>
    <row r="1102" spans="1:9" s="83" customFormat="1" ht="15.6" x14ac:dyDescent="0.3">
      <c r="A1102" s="94">
        <v>14</v>
      </c>
      <c r="B1102" s="95" t="s">
        <v>927</v>
      </c>
      <c r="C1102" s="96" t="s">
        <v>3687</v>
      </c>
      <c r="D1102" s="11">
        <v>3000000</v>
      </c>
      <c r="E1102" s="206" t="s">
        <v>20</v>
      </c>
      <c r="F1102" s="266">
        <f>D1102</f>
        <v>3000000</v>
      </c>
      <c r="G1102" s="206"/>
      <c r="H1102" s="255"/>
      <c r="I1102" s="85"/>
    </row>
    <row r="1103" spans="1:9" s="83" customFormat="1" ht="15.6" x14ac:dyDescent="0.3">
      <c r="A1103" s="94">
        <v>15</v>
      </c>
      <c r="B1103" s="95" t="s">
        <v>926</v>
      </c>
      <c r="C1103" s="96" t="s">
        <v>912</v>
      </c>
      <c r="D1103" s="11">
        <v>50000000</v>
      </c>
      <c r="E1103" s="206" t="s">
        <v>20</v>
      </c>
      <c r="F1103" s="266">
        <v>20000000</v>
      </c>
      <c r="G1103" s="206"/>
      <c r="H1103" s="255"/>
      <c r="I1103" s="85"/>
    </row>
    <row r="1104" spans="1:9" s="83" customFormat="1" ht="31.2" x14ac:dyDescent="0.3">
      <c r="A1104" s="94">
        <v>16</v>
      </c>
      <c r="B1104" s="95" t="s">
        <v>925</v>
      </c>
      <c r="C1104" s="96" t="s">
        <v>913</v>
      </c>
      <c r="D1104" s="11">
        <v>91700000</v>
      </c>
      <c r="E1104" s="206"/>
      <c r="F1104" s="266">
        <v>0</v>
      </c>
      <c r="G1104" s="206">
        <v>50000000</v>
      </c>
      <c r="H1104" s="255"/>
      <c r="I1104" s="85"/>
    </row>
    <row r="1105" spans="1:9" s="83" customFormat="1" ht="15.6" x14ac:dyDescent="0.3">
      <c r="A1105" s="94">
        <v>17</v>
      </c>
      <c r="B1105" s="95" t="s">
        <v>924</v>
      </c>
      <c r="C1105" s="96" t="s">
        <v>914</v>
      </c>
      <c r="D1105" s="11">
        <v>350000000</v>
      </c>
      <c r="E1105" s="206">
        <v>36100100</v>
      </c>
      <c r="F1105" s="266">
        <v>0</v>
      </c>
      <c r="G1105" s="206">
        <v>200000000</v>
      </c>
      <c r="H1105" s="255"/>
      <c r="I1105" s="85"/>
    </row>
    <row r="1106" spans="1:9" s="83" customFormat="1" ht="31.2" x14ac:dyDescent="0.3">
      <c r="A1106" s="94">
        <v>18</v>
      </c>
      <c r="B1106" s="95" t="s">
        <v>923</v>
      </c>
      <c r="C1106" s="96" t="s">
        <v>915</v>
      </c>
      <c r="D1106" s="11">
        <v>5000000</v>
      </c>
      <c r="E1106" s="206" t="s">
        <v>20</v>
      </c>
      <c r="F1106" s="266">
        <v>2500000</v>
      </c>
      <c r="G1106" s="206"/>
      <c r="H1106" s="255"/>
      <c r="I1106" s="85"/>
    </row>
    <row r="1107" spans="1:9" s="83" customFormat="1" ht="15.6" x14ac:dyDescent="0.3">
      <c r="A1107" s="94">
        <v>19</v>
      </c>
      <c r="B1107" s="95" t="s">
        <v>922</v>
      </c>
      <c r="C1107" s="96" t="s">
        <v>916</v>
      </c>
      <c r="D1107" s="11">
        <v>95457176.390000001</v>
      </c>
      <c r="E1107" s="206" t="s">
        <v>20</v>
      </c>
      <c r="F1107" s="266">
        <f>10457176.39+883405.16</f>
        <v>11340581.550000001</v>
      </c>
      <c r="G1107" s="206"/>
      <c r="H1107" s="255"/>
      <c r="I1107" s="85"/>
    </row>
    <row r="1108" spans="1:9" s="83" customFormat="1" ht="15.6" x14ac:dyDescent="0.3">
      <c r="A1108" s="94">
        <v>20</v>
      </c>
      <c r="B1108" s="95" t="s">
        <v>921</v>
      </c>
      <c r="C1108" s="96" t="s">
        <v>917</v>
      </c>
      <c r="D1108" s="11">
        <v>77000000</v>
      </c>
      <c r="E1108" s="206" t="s">
        <v>20</v>
      </c>
      <c r="F1108" s="755">
        <v>10000000</v>
      </c>
      <c r="G1108" s="206"/>
      <c r="H1108" s="255"/>
      <c r="I1108" s="85"/>
    </row>
    <row r="1109" spans="1:9" s="83" customFormat="1" ht="31.2" x14ac:dyDescent="0.3">
      <c r="A1109" s="94">
        <v>21</v>
      </c>
      <c r="B1109" s="95" t="s">
        <v>920</v>
      </c>
      <c r="C1109" s="96" t="s">
        <v>918</v>
      </c>
      <c r="D1109" s="11">
        <v>500000000</v>
      </c>
      <c r="E1109" s="206" t="s">
        <v>20</v>
      </c>
      <c r="F1109" s="755">
        <v>50000000</v>
      </c>
      <c r="G1109" s="206"/>
      <c r="H1109" s="569">
        <f>F1109</f>
        <v>50000000</v>
      </c>
      <c r="I1109" s="579" t="s">
        <v>3825</v>
      </c>
    </row>
    <row r="1110" spans="1:9" s="600" customFormat="1" ht="15.6" x14ac:dyDescent="0.3">
      <c r="A1110" s="590"/>
      <c r="B1110" s="591"/>
      <c r="C1110" s="592" t="s">
        <v>3742</v>
      </c>
      <c r="D1110" s="597"/>
      <c r="E1110" s="265"/>
      <c r="F1110" s="387"/>
      <c r="G1110" s="265"/>
      <c r="H1110" s="598">
        <f>'sector summary'!K14</f>
        <v>900000000</v>
      </c>
      <c r="I1110" s="599" t="s">
        <v>3868</v>
      </c>
    </row>
    <row r="1111" spans="1:9" s="83" customFormat="1" ht="15.6" customHeight="1" x14ac:dyDescent="0.3">
      <c r="A1111" s="608" t="s">
        <v>919</v>
      </c>
      <c r="B1111" s="608"/>
      <c r="C1111" s="608"/>
      <c r="D1111" s="102">
        <v>1207157176.3900001</v>
      </c>
      <c r="E1111" s="98">
        <f>SUM(E1089:E1109)</f>
        <v>36100100</v>
      </c>
      <c r="F1111" s="148">
        <f>SUM(F1089:F1109)</f>
        <v>105840581.55</v>
      </c>
      <c r="G1111" s="148">
        <f>SUM(G1089:G1109)</f>
        <v>250000000</v>
      </c>
      <c r="H1111" s="148">
        <f>SUM(H1089:H1110)</f>
        <v>950000000</v>
      </c>
      <c r="I1111" s="85"/>
    </row>
    <row r="1112" spans="1:9" s="83" customFormat="1" ht="0.6" customHeight="1" x14ac:dyDescent="0.3">
      <c r="A1112" s="601"/>
      <c r="B1112" s="601"/>
      <c r="C1112" s="601"/>
      <c r="D1112" s="134"/>
      <c r="E1112" s="500"/>
      <c r="F1112" s="756">
        <v>0</v>
      </c>
      <c r="G1112" s="148"/>
      <c r="H1112" s="255"/>
      <c r="I1112" s="85"/>
    </row>
    <row r="1113" spans="1:9" s="83" customFormat="1" ht="15.6" x14ac:dyDescent="0.3">
      <c r="A1113" s="605">
        <v>2</v>
      </c>
      <c r="B1113" s="82" t="s">
        <v>1079</v>
      </c>
      <c r="C1113" s="149"/>
      <c r="D1113" s="85"/>
      <c r="E1113" s="84"/>
      <c r="F1113" s="757">
        <f>50000000-2740000</f>
        <v>47260000</v>
      </c>
      <c r="G1113" s="255"/>
      <c r="H1113" s="255"/>
      <c r="I1113" s="85"/>
    </row>
    <row r="1114" spans="1:9" s="83" customFormat="1" ht="15.6" x14ac:dyDescent="0.3">
      <c r="A1114" s="117">
        <v>1</v>
      </c>
      <c r="B1114" s="251" t="s">
        <v>1138</v>
      </c>
      <c r="C1114" s="119" t="s">
        <v>1108</v>
      </c>
      <c r="D1114" s="120">
        <v>20000000</v>
      </c>
      <c r="E1114" s="206" t="s">
        <v>20</v>
      </c>
      <c r="F1114" s="266">
        <f>D1114</f>
        <v>20000000</v>
      </c>
      <c r="G1114" s="206"/>
      <c r="H1114" s="255"/>
      <c r="I1114" s="85"/>
    </row>
    <row r="1115" spans="1:9" s="83" customFormat="1" ht="15.6" x14ac:dyDescent="0.3">
      <c r="A1115" s="117">
        <v>2</v>
      </c>
      <c r="B1115" s="251" t="s">
        <v>1139</v>
      </c>
      <c r="C1115" s="119" t="s">
        <v>1109</v>
      </c>
      <c r="D1115" s="120">
        <v>7400000</v>
      </c>
      <c r="E1115" s="206" t="s">
        <v>20</v>
      </c>
      <c r="F1115" s="266">
        <v>0</v>
      </c>
      <c r="G1115" s="206"/>
      <c r="H1115" s="255"/>
      <c r="I1115" s="85"/>
    </row>
    <row r="1116" spans="1:9" s="83" customFormat="1" ht="31.2" x14ac:dyDescent="0.3">
      <c r="A1116" s="117">
        <v>3</v>
      </c>
      <c r="B1116" s="251" t="s">
        <v>1140</v>
      </c>
      <c r="C1116" s="119" t="s">
        <v>1110</v>
      </c>
      <c r="D1116" s="120">
        <v>10000000</v>
      </c>
      <c r="E1116" s="206" t="s">
        <v>20</v>
      </c>
      <c r="F1116" s="266">
        <f>D1116</f>
        <v>10000000</v>
      </c>
      <c r="G1116" s="206"/>
      <c r="H1116" s="255"/>
      <c r="I1116" s="85"/>
    </row>
    <row r="1117" spans="1:9" s="83" customFormat="1" ht="62.4" x14ac:dyDescent="0.3">
      <c r="A1117" s="117">
        <v>4</v>
      </c>
      <c r="B1117" s="251" t="s">
        <v>1141</v>
      </c>
      <c r="C1117" s="119" t="s">
        <v>1111</v>
      </c>
      <c r="D1117" s="120">
        <v>5000000</v>
      </c>
      <c r="E1117" s="206" t="s">
        <v>20</v>
      </c>
      <c r="F1117" s="266">
        <v>0</v>
      </c>
      <c r="G1117" s="206"/>
      <c r="H1117" s="255"/>
      <c r="I1117" s="85"/>
    </row>
    <row r="1118" spans="1:9" s="83" customFormat="1" ht="31.2" x14ac:dyDescent="0.3">
      <c r="A1118" s="117">
        <v>5</v>
      </c>
      <c r="B1118" s="251" t="s">
        <v>1142</v>
      </c>
      <c r="C1118" s="119" t="s">
        <v>1112</v>
      </c>
      <c r="D1118" s="120">
        <v>20000000</v>
      </c>
      <c r="E1118" s="392">
        <v>1233918.1299999999</v>
      </c>
      <c r="F1118" s="266">
        <v>10000000</v>
      </c>
      <c r="G1118" s="206"/>
      <c r="H1118" s="255"/>
      <c r="I1118" s="85"/>
    </row>
    <row r="1119" spans="1:9" s="83" customFormat="1" ht="46.8" x14ac:dyDescent="0.3">
      <c r="A1119" s="117">
        <v>6</v>
      </c>
      <c r="B1119" s="251" t="s">
        <v>1143</v>
      </c>
      <c r="C1119" s="119" t="s">
        <v>1113</v>
      </c>
      <c r="D1119" s="120">
        <v>15000000</v>
      </c>
      <c r="E1119" s="206" t="s">
        <v>20</v>
      </c>
      <c r="F1119" s="266">
        <v>5000000</v>
      </c>
      <c r="G1119" s="206"/>
      <c r="H1119" s="255"/>
      <c r="I1119" s="85"/>
    </row>
    <row r="1120" spans="1:9" s="83" customFormat="1" ht="46.8" x14ac:dyDescent="0.3">
      <c r="A1120" s="117">
        <v>7</v>
      </c>
      <c r="B1120" s="251" t="s">
        <v>1144</v>
      </c>
      <c r="C1120" s="119" t="s">
        <v>1114</v>
      </c>
      <c r="D1120" s="120">
        <v>4000000</v>
      </c>
      <c r="E1120" s="206" t="s">
        <v>20</v>
      </c>
      <c r="F1120" s="266">
        <v>0</v>
      </c>
      <c r="G1120" s="206"/>
      <c r="H1120" s="255"/>
      <c r="I1120" s="85"/>
    </row>
    <row r="1121" spans="1:9" s="83" customFormat="1" ht="15.6" x14ac:dyDescent="0.3">
      <c r="A1121" s="117">
        <v>8</v>
      </c>
      <c r="B1121" s="251" t="s">
        <v>1145</v>
      </c>
      <c r="C1121" s="119" t="s">
        <v>1115</v>
      </c>
      <c r="D1121" s="120">
        <v>1950000</v>
      </c>
      <c r="E1121" s="392">
        <v>1500000</v>
      </c>
      <c r="F1121" s="389">
        <v>1500000</v>
      </c>
      <c r="G1121" s="123"/>
      <c r="H1121" s="255"/>
      <c r="I1121" s="85"/>
    </row>
    <row r="1122" spans="1:9" s="83" customFormat="1" ht="31.2" x14ac:dyDescent="0.3">
      <c r="A1122" s="117">
        <v>9</v>
      </c>
      <c r="B1122" s="251" t="s">
        <v>1146</v>
      </c>
      <c r="C1122" s="119" t="s">
        <v>1116</v>
      </c>
      <c r="D1122" s="120">
        <v>1700000</v>
      </c>
      <c r="E1122" s="392">
        <v>1241000</v>
      </c>
      <c r="F1122" s="266">
        <v>1500000</v>
      </c>
      <c r="G1122" s="206"/>
      <c r="H1122" s="255"/>
      <c r="I1122" s="85"/>
    </row>
    <row r="1123" spans="1:9" s="83" customFormat="1" ht="15.6" x14ac:dyDescent="0.3">
      <c r="A1123" s="117">
        <v>10</v>
      </c>
      <c r="B1123" s="251" t="s">
        <v>1147</v>
      </c>
      <c r="C1123" s="119" t="s">
        <v>1117</v>
      </c>
      <c r="D1123" s="120">
        <v>450000</v>
      </c>
      <c r="E1123" s="392">
        <v>300000</v>
      </c>
      <c r="F1123" s="266">
        <f>D1123</f>
        <v>450000</v>
      </c>
      <c r="G1123" s="206"/>
      <c r="H1123" s="255"/>
      <c r="I1123" s="85"/>
    </row>
    <row r="1124" spans="1:9" s="83" customFormat="1" ht="31.2" x14ac:dyDescent="0.3">
      <c r="A1124" s="117">
        <v>11</v>
      </c>
      <c r="B1124" s="251" t="s">
        <v>1148</v>
      </c>
      <c r="C1124" s="119" t="s">
        <v>1118</v>
      </c>
      <c r="D1124" s="120">
        <v>5000000</v>
      </c>
      <c r="E1124" s="206" t="s">
        <v>20</v>
      </c>
      <c r="F1124" s="266">
        <v>0</v>
      </c>
      <c r="G1124" s="206"/>
      <c r="H1124" s="255"/>
      <c r="I1124" s="85"/>
    </row>
    <row r="1125" spans="1:9" s="83" customFormat="1" ht="15.6" x14ac:dyDescent="0.3">
      <c r="A1125" s="117">
        <v>12</v>
      </c>
      <c r="B1125" s="251" t="s">
        <v>1149</v>
      </c>
      <c r="C1125" s="119" t="s">
        <v>1119</v>
      </c>
      <c r="D1125" s="120">
        <v>25000000</v>
      </c>
      <c r="E1125" s="392">
        <v>9713000</v>
      </c>
      <c r="F1125" s="266">
        <f>D1125</f>
        <v>25000000</v>
      </c>
      <c r="G1125" s="206"/>
      <c r="H1125" s="255"/>
      <c r="I1125" s="85"/>
    </row>
    <row r="1126" spans="1:9" s="83" customFormat="1" ht="31.2" x14ac:dyDescent="0.3">
      <c r="A1126" s="117">
        <v>13</v>
      </c>
      <c r="B1126" s="251" t="s">
        <v>1150</v>
      </c>
      <c r="C1126" s="119" t="s">
        <v>1120</v>
      </c>
      <c r="D1126" s="120">
        <v>5000000</v>
      </c>
      <c r="E1126" s="392">
        <v>879000</v>
      </c>
      <c r="F1126" s="266">
        <v>2000000</v>
      </c>
      <c r="G1126" s="206"/>
      <c r="H1126" s="255"/>
      <c r="I1126" s="85"/>
    </row>
    <row r="1127" spans="1:9" s="83" customFormat="1" ht="31.2" x14ac:dyDescent="0.3">
      <c r="A1127" s="117">
        <v>14</v>
      </c>
      <c r="B1127" s="251" t="s">
        <v>1151</v>
      </c>
      <c r="C1127" s="119" t="s">
        <v>1121</v>
      </c>
      <c r="D1127" s="120">
        <v>10000000</v>
      </c>
      <c r="E1127" s="206" t="s">
        <v>20</v>
      </c>
      <c r="F1127" s="266">
        <v>5000000</v>
      </c>
      <c r="G1127" s="206"/>
      <c r="H1127" s="255"/>
      <c r="I1127" s="85"/>
    </row>
    <row r="1128" spans="1:9" s="83" customFormat="1" ht="15.6" x14ac:dyDescent="0.3">
      <c r="A1128" s="117">
        <v>15</v>
      </c>
      <c r="B1128" s="251" t="s">
        <v>1152</v>
      </c>
      <c r="C1128" s="429" t="s">
        <v>3684</v>
      </c>
      <c r="D1128" s="120">
        <v>4000958859.5799999</v>
      </c>
      <c r="E1128" s="206" t="s">
        <v>20</v>
      </c>
      <c r="F1128" s="389">
        <v>4000000000</v>
      </c>
      <c r="G1128" s="123"/>
      <c r="H1128" s="255"/>
      <c r="I1128" s="85"/>
    </row>
    <row r="1129" spans="1:9" s="83" customFormat="1" ht="15.6" x14ac:dyDescent="0.3">
      <c r="A1129" s="117">
        <v>16</v>
      </c>
      <c r="B1129" s="251" t="s">
        <v>1153</v>
      </c>
      <c r="C1129" s="119" t="s">
        <v>1123</v>
      </c>
      <c r="D1129" s="120">
        <v>10000000</v>
      </c>
      <c r="E1129" s="206" t="s">
        <v>20</v>
      </c>
      <c r="F1129" s="266">
        <v>0</v>
      </c>
      <c r="G1129" s="206"/>
      <c r="H1129" s="255"/>
      <c r="I1129" s="85"/>
    </row>
    <row r="1130" spans="1:9" s="83" customFormat="1" ht="31.2" x14ac:dyDescent="0.3">
      <c r="A1130" s="117">
        <v>17</v>
      </c>
      <c r="B1130" s="251" t="s">
        <v>1137</v>
      </c>
      <c r="C1130" s="119" t="s">
        <v>1124</v>
      </c>
      <c r="D1130" s="120">
        <v>50000000</v>
      </c>
      <c r="E1130" s="392">
        <v>14428400</v>
      </c>
      <c r="F1130" s="266">
        <f>D1130/2</f>
        <v>25000000</v>
      </c>
      <c r="G1130" s="206"/>
      <c r="H1130" s="255"/>
      <c r="I1130" s="85"/>
    </row>
    <row r="1131" spans="1:9" s="83" customFormat="1" ht="31.2" x14ac:dyDescent="0.3">
      <c r="A1131" s="117">
        <v>18</v>
      </c>
      <c r="B1131" s="251" t="s">
        <v>1136</v>
      </c>
      <c r="C1131" s="119" t="s">
        <v>1125</v>
      </c>
      <c r="D1131" s="115" t="s">
        <v>20</v>
      </c>
      <c r="E1131" s="206" t="s">
        <v>20</v>
      </c>
      <c r="F1131" s="266" t="str">
        <f>D1131</f>
        <v>-</v>
      </c>
      <c r="G1131" s="206"/>
      <c r="H1131" s="255"/>
      <c r="I1131" s="85"/>
    </row>
    <row r="1132" spans="1:9" s="83" customFormat="1" ht="31.2" x14ac:dyDescent="0.3">
      <c r="A1132" s="117">
        <v>19</v>
      </c>
      <c r="B1132" s="251" t="s">
        <v>1135</v>
      </c>
      <c r="C1132" s="119" t="s">
        <v>1126</v>
      </c>
      <c r="D1132" s="120">
        <v>250000</v>
      </c>
      <c r="E1132" s="206" t="s">
        <v>20</v>
      </c>
      <c r="F1132" s="266">
        <v>0</v>
      </c>
      <c r="G1132" s="206"/>
      <c r="H1132" s="255"/>
      <c r="I1132" s="85"/>
    </row>
    <row r="1133" spans="1:9" s="83" customFormat="1" ht="15.6" x14ac:dyDescent="0.3">
      <c r="A1133" s="117">
        <v>20</v>
      </c>
      <c r="B1133" s="251" t="s">
        <v>1134</v>
      </c>
      <c r="C1133" s="119" t="s">
        <v>1127</v>
      </c>
      <c r="D1133" s="120">
        <v>250000</v>
      </c>
      <c r="E1133" s="206" t="s">
        <v>20</v>
      </c>
      <c r="F1133" s="266">
        <v>0</v>
      </c>
      <c r="G1133" s="206"/>
      <c r="H1133" s="255"/>
      <c r="I1133" s="85"/>
    </row>
    <row r="1134" spans="1:9" s="83" customFormat="1" ht="31.2" x14ac:dyDescent="0.3">
      <c r="A1134" s="117">
        <v>21</v>
      </c>
      <c r="B1134" s="251" t="s">
        <v>1133</v>
      </c>
      <c r="C1134" s="119" t="s">
        <v>1128</v>
      </c>
      <c r="D1134" s="120">
        <v>5250000</v>
      </c>
      <c r="E1134" s="206" t="s">
        <v>20</v>
      </c>
      <c r="F1134" s="389">
        <v>2250000</v>
      </c>
      <c r="G1134" s="123"/>
      <c r="H1134" s="255"/>
      <c r="I1134" s="85"/>
    </row>
    <row r="1135" spans="1:9" s="83" customFormat="1" ht="31.2" x14ac:dyDescent="0.3">
      <c r="A1135" s="117">
        <v>22</v>
      </c>
      <c r="B1135" s="251" t="s">
        <v>1132</v>
      </c>
      <c r="C1135" s="119" t="s">
        <v>1129</v>
      </c>
      <c r="D1135" s="120">
        <v>1750000</v>
      </c>
      <c r="E1135" s="206" t="s">
        <v>20</v>
      </c>
      <c r="F1135" s="266">
        <v>1000000</v>
      </c>
      <c r="G1135" s="206"/>
      <c r="H1135" s="255"/>
      <c r="I1135" s="85"/>
    </row>
    <row r="1136" spans="1:9" s="83" customFormat="1" ht="31.2" x14ac:dyDescent="0.3">
      <c r="A1136" s="117">
        <v>23</v>
      </c>
      <c r="B1136" s="251" t="s">
        <v>1131</v>
      </c>
      <c r="C1136" s="119" t="s">
        <v>1130</v>
      </c>
      <c r="D1136" s="120">
        <v>4000000</v>
      </c>
      <c r="E1136" s="206" t="s">
        <v>20</v>
      </c>
      <c r="F1136" s="266">
        <v>2000000</v>
      </c>
      <c r="G1136" s="206"/>
      <c r="H1136" s="255"/>
      <c r="I1136" s="85"/>
    </row>
    <row r="1137" spans="1:9" s="83" customFormat="1" ht="0.6" customHeight="1" x14ac:dyDescent="0.3">
      <c r="A1137" s="117">
        <v>24</v>
      </c>
      <c r="B1137" s="251" t="s">
        <v>3711</v>
      </c>
      <c r="C1137" s="119" t="s">
        <v>3710</v>
      </c>
      <c r="D1137" s="440">
        <v>0</v>
      </c>
      <c r="E1137" s="206">
        <v>0</v>
      </c>
      <c r="F1137" s="266">
        <v>0</v>
      </c>
      <c r="G1137" s="206"/>
      <c r="H1137" s="255"/>
      <c r="I1137" s="85"/>
    </row>
    <row r="1138" spans="1:9" s="83" customFormat="1" ht="15.75" customHeight="1" x14ac:dyDescent="0.3">
      <c r="A1138" s="607" t="s">
        <v>1107</v>
      </c>
      <c r="B1138" s="607"/>
      <c r="C1138" s="607"/>
      <c r="D1138" s="148">
        <f>SUM(D1114:D1137)</f>
        <v>4202958859.5799999</v>
      </c>
      <c r="E1138" s="148">
        <f>SUM(E1114:E1137)</f>
        <v>29295318.129999999</v>
      </c>
      <c r="F1138" s="148">
        <f>SUM(F1114:F1137)+F1113</f>
        <v>4157960000</v>
      </c>
      <c r="G1138" s="148">
        <f>SUM(G1114:G1136)</f>
        <v>0</v>
      </c>
      <c r="H1138" s="148">
        <f>SUM(H1114:H1136)</f>
        <v>0</v>
      </c>
      <c r="I1138" s="85"/>
    </row>
    <row r="1139" spans="1:9" s="83" customFormat="1" ht="15.6" x14ac:dyDescent="0.3">
      <c r="A1139" s="212">
        <v>3</v>
      </c>
      <c r="B1139" s="114" t="s">
        <v>1779</v>
      </c>
      <c r="C1139" s="153"/>
      <c r="E1139" s="184"/>
      <c r="F1139" s="379"/>
      <c r="G1139" s="255"/>
      <c r="H1139" s="255"/>
      <c r="I1139" s="85"/>
    </row>
    <row r="1140" spans="1:9" s="83" customFormat="1" ht="15.6" x14ac:dyDescent="0.3">
      <c r="A1140" s="117">
        <v>1</v>
      </c>
      <c r="B1140" s="251" t="s">
        <v>1802</v>
      </c>
      <c r="C1140" s="119" t="s">
        <v>1781</v>
      </c>
      <c r="D1140" s="120">
        <v>3000000</v>
      </c>
      <c r="E1140" s="206" t="s">
        <v>20</v>
      </c>
      <c r="F1140" s="266">
        <v>1000000</v>
      </c>
      <c r="G1140" s="206"/>
      <c r="H1140" s="255"/>
      <c r="I1140" s="85"/>
    </row>
    <row r="1141" spans="1:9" s="83" customFormat="1" ht="15.6" x14ac:dyDescent="0.3">
      <c r="A1141" s="117">
        <v>2</v>
      </c>
      <c r="B1141" s="251" t="s">
        <v>1803</v>
      </c>
      <c r="C1141" s="119" t="s">
        <v>1782</v>
      </c>
      <c r="D1141" s="120">
        <v>30000000</v>
      </c>
      <c r="E1141" s="392">
        <v>15495047.460000001</v>
      </c>
      <c r="F1141" s="266">
        <v>20000000</v>
      </c>
      <c r="G1141" s="206"/>
      <c r="H1141" s="255"/>
      <c r="I1141" s="85"/>
    </row>
    <row r="1142" spans="1:9" s="83" customFormat="1" ht="15.6" x14ac:dyDescent="0.3">
      <c r="A1142" s="117">
        <v>3</v>
      </c>
      <c r="B1142" s="251" t="s">
        <v>1804</v>
      </c>
      <c r="C1142" s="119" t="s">
        <v>1783</v>
      </c>
      <c r="D1142" s="120">
        <v>3000000</v>
      </c>
      <c r="E1142" s="206" t="s">
        <v>20</v>
      </c>
      <c r="F1142" s="266">
        <f>D1142</f>
        <v>3000000</v>
      </c>
      <c r="G1142" s="206"/>
      <c r="H1142" s="255"/>
      <c r="I1142" s="85"/>
    </row>
    <row r="1143" spans="1:9" s="83" customFormat="1" ht="31.2" x14ac:dyDescent="0.3">
      <c r="A1143" s="117">
        <v>4</v>
      </c>
      <c r="B1143" s="251" t="s">
        <v>1805</v>
      </c>
      <c r="C1143" s="119" t="s">
        <v>1784</v>
      </c>
      <c r="D1143" s="120">
        <v>500000000</v>
      </c>
      <c r="E1143" s="206" t="s">
        <v>20</v>
      </c>
      <c r="F1143" s="266">
        <v>0</v>
      </c>
      <c r="G1143" s="206">
        <v>500000000</v>
      </c>
      <c r="H1143" s="255"/>
      <c r="I1143" s="85"/>
    </row>
    <row r="1144" spans="1:9" s="83" customFormat="1" ht="31.2" x14ac:dyDescent="0.3">
      <c r="A1144" s="117">
        <v>5</v>
      </c>
      <c r="B1144" s="251" t="s">
        <v>1806</v>
      </c>
      <c r="C1144" s="119" t="s">
        <v>1784</v>
      </c>
      <c r="D1144" s="115" t="s">
        <v>20</v>
      </c>
      <c r="E1144" s="206" t="s">
        <v>20</v>
      </c>
      <c r="F1144" s="266" t="str">
        <f>D1144</f>
        <v>-</v>
      </c>
      <c r="G1144" s="206"/>
      <c r="H1144" s="255"/>
      <c r="I1144" s="85"/>
    </row>
    <row r="1145" spans="1:9" s="83" customFormat="1" ht="31.2" x14ac:dyDescent="0.3">
      <c r="A1145" s="117">
        <v>6</v>
      </c>
      <c r="B1145" s="251" t="s">
        <v>1807</v>
      </c>
      <c r="C1145" s="119" t="s">
        <v>1785</v>
      </c>
      <c r="D1145" s="120">
        <v>8000000</v>
      </c>
      <c r="E1145" s="206" t="s">
        <v>20</v>
      </c>
      <c r="F1145" s="266">
        <v>0</v>
      </c>
      <c r="G1145" s="206"/>
      <c r="H1145" s="255"/>
      <c r="I1145" s="85"/>
    </row>
    <row r="1146" spans="1:9" s="83" customFormat="1" ht="46.8" x14ac:dyDescent="0.3">
      <c r="A1146" s="117">
        <v>7</v>
      </c>
      <c r="B1146" s="251" t="s">
        <v>1808</v>
      </c>
      <c r="C1146" s="119" t="s">
        <v>1786</v>
      </c>
      <c r="D1146" s="120">
        <v>16500000</v>
      </c>
      <c r="E1146" s="392">
        <v>3445000</v>
      </c>
      <c r="F1146" s="266">
        <v>10000000</v>
      </c>
      <c r="G1146" s="206"/>
      <c r="H1146" s="255"/>
      <c r="I1146" s="85"/>
    </row>
    <row r="1147" spans="1:9" s="83" customFormat="1" ht="31.2" x14ac:dyDescent="0.3">
      <c r="A1147" s="117">
        <v>8</v>
      </c>
      <c r="B1147" s="251" t="s">
        <v>1809</v>
      </c>
      <c r="C1147" s="119" t="s">
        <v>1787</v>
      </c>
      <c r="D1147" s="120">
        <v>47000000</v>
      </c>
      <c r="E1147" s="392">
        <v>12975000</v>
      </c>
      <c r="F1147" s="266">
        <v>25000000</v>
      </c>
      <c r="G1147" s="206"/>
      <c r="H1147" s="255"/>
      <c r="I1147" s="85"/>
    </row>
    <row r="1148" spans="1:9" s="83" customFormat="1" ht="15.6" x14ac:dyDescent="0.3">
      <c r="A1148" s="117">
        <v>9</v>
      </c>
      <c r="B1148" s="251" t="s">
        <v>1810</v>
      </c>
      <c r="C1148" s="119" t="s">
        <v>1788</v>
      </c>
      <c r="D1148" s="120">
        <v>10000000</v>
      </c>
      <c r="E1148" s="392">
        <v>6828000</v>
      </c>
      <c r="F1148" s="266">
        <f>D1148</f>
        <v>10000000</v>
      </c>
      <c r="G1148" s="206"/>
      <c r="H1148" s="255"/>
      <c r="I1148" s="85"/>
    </row>
    <row r="1149" spans="1:9" s="83" customFormat="1" ht="31.2" x14ac:dyDescent="0.3">
      <c r="A1149" s="117">
        <v>10</v>
      </c>
      <c r="B1149" s="251" t="s">
        <v>1811</v>
      </c>
      <c r="C1149" s="119" t="s">
        <v>1789</v>
      </c>
      <c r="D1149" s="120">
        <v>2000000</v>
      </c>
      <c r="E1149" s="392">
        <v>3750000</v>
      </c>
      <c r="F1149" s="266">
        <v>4000000</v>
      </c>
      <c r="G1149" s="206"/>
      <c r="H1149" s="255"/>
      <c r="I1149" s="85"/>
    </row>
    <row r="1150" spans="1:9" s="83" customFormat="1" ht="46.8" x14ac:dyDescent="0.3">
      <c r="A1150" s="117">
        <v>11</v>
      </c>
      <c r="B1150" s="251" t="s">
        <v>1812</v>
      </c>
      <c r="C1150" s="119" t="s">
        <v>1790</v>
      </c>
      <c r="D1150" s="120">
        <v>50000000</v>
      </c>
      <c r="E1150" s="206" t="s">
        <v>20</v>
      </c>
      <c r="F1150" s="266">
        <v>0</v>
      </c>
      <c r="G1150" s="206"/>
      <c r="H1150" s="255"/>
      <c r="I1150" s="85"/>
    </row>
    <row r="1151" spans="1:9" s="83" customFormat="1" ht="31.2" x14ac:dyDescent="0.3">
      <c r="A1151" s="117">
        <v>12</v>
      </c>
      <c r="B1151" s="251" t="s">
        <v>1813</v>
      </c>
      <c r="C1151" s="119" t="s">
        <v>1791</v>
      </c>
      <c r="D1151" s="120">
        <v>10000000</v>
      </c>
      <c r="E1151" s="206" t="s">
        <v>20</v>
      </c>
      <c r="F1151" s="266">
        <f t="shared" ref="F1151:F1156" si="61">D1151</f>
        <v>10000000</v>
      </c>
      <c r="G1151" s="206"/>
      <c r="H1151" s="255"/>
      <c r="I1151" s="85"/>
    </row>
    <row r="1152" spans="1:9" s="83" customFormat="1" ht="31.2" x14ac:dyDescent="0.3">
      <c r="A1152" s="117">
        <v>13</v>
      </c>
      <c r="B1152" s="251" t="s">
        <v>1814</v>
      </c>
      <c r="C1152" s="119" t="s">
        <v>1792</v>
      </c>
      <c r="D1152" s="120">
        <v>12000000</v>
      </c>
      <c r="E1152" s="206" t="s">
        <v>20</v>
      </c>
      <c r="F1152" s="266">
        <f t="shared" si="61"/>
        <v>12000000</v>
      </c>
      <c r="G1152" s="206"/>
      <c r="H1152" s="255"/>
      <c r="I1152" s="85"/>
    </row>
    <row r="1153" spans="1:9" s="83" customFormat="1" ht="15.6" x14ac:dyDescent="0.3">
      <c r="A1153" s="117">
        <v>14</v>
      </c>
      <c r="B1153" s="251" t="s">
        <v>1815</v>
      </c>
      <c r="C1153" s="119" t="s">
        <v>1793</v>
      </c>
      <c r="D1153" s="120">
        <v>2500000</v>
      </c>
      <c r="E1153" s="206" t="s">
        <v>20</v>
      </c>
      <c r="F1153" s="266">
        <f t="shared" si="61"/>
        <v>2500000</v>
      </c>
      <c r="G1153" s="206"/>
      <c r="H1153" s="255"/>
      <c r="I1153" s="85"/>
    </row>
    <row r="1154" spans="1:9" s="83" customFormat="1" ht="15.6" x14ac:dyDescent="0.3">
      <c r="A1154" s="117">
        <v>15</v>
      </c>
      <c r="B1154" s="251" t="s">
        <v>1816</v>
      </c>
      <c r="C1154" s="119" t="s">
        <v>1794</v>
      </c>
      <c r="D1154" s="120">
        <v>6000000</v>
      </c>
      <c r="E1154" s="392">
        <v>6000000</v>
      </c>
      <c r="F1154" s="266">
        <f t="shared" si="61"/>
        <v>6000000</v>
      </c>
      <c r="G1154" s="206"/>
      <c r="H1154" s="255"/>
      <c r="I1154" s="85"/>
    </row>
    <row r="1155" spans="1:9" s="83" customFormat="1" ht="31.2" x14ac:dyDescent="0.3">
      <c r="A1155" s="117">
        <v>16</v>
      </c>
      <c r="B1155" s="251" t="s">
        <v>1817</v>
      </c>
      <c r="C1155" s="119" t="s">
        <v>1795</v>
      </c>
      <c r="D1155" s="120">
        <v>10000000</v>
      </c>
      <c r="E1155" s="392">
        <v>2500000</v>
      </c>
      <c r="F1155" s="266">
        <v>7000000</v>
      </c>
      <c r="G1155" s="206"/>
      <c r="H1155" s="255"/>
      <c r="I1155" s="85"/>
    </row>
    <row r="1156" spans="1:9" s="83" customFormat="1" ht="15.6" x14ac:dyDescent="0.3">
      <c r="A1156" s="117">
        <v>17</v>
      </c>
      <c r="B1156" s="251" t="s">
        <v>1818</v>
      </c>
      <c r="C1156" s="119" t="s">
        <v>1796</v>
      </c>
      <c r="D1156" s="120">
        <v>168000000</v>
      </c>
      <c r="E1156" s="206" t="s">
        <v>20</v>
      </c>
      <c r="F1156" s="266">
        <f t="shared" si="61"/>
        <v>168000000</v>
      </c>
      <c r="G1156" s="206"/>
      <c r="H1156" s="255"/>
      <c r="I1156" s="85"/>
    </row>
    <row r="1157" spans="1:9" s="83" customFormat="1" ht="46.8" x14ac:dyDescent="0.3">
      <c r="A1157" s="117">
        <v>18</v>
      </c>
      <c r="B1157" s="251" t="s">
        <v>1819</v>
      </c>
      <c r="C1157" s="119" t="s">
        <v>1797</v>
      </c>
      <c r="D1157" s="120">
        <v>15000000</v>
      </c>
      <c r="E1157" s="206" t="s">
        <v>20</v>
      </c>
      <c r="F1157" s="266">
        <v>5000000</v>
      </c>
      <c r="G1157" s="206"/>
      <c r="H1157" s="255"/>
      <c r="I1157" s="85"/>
    </row>
    <row r="1158" spans="1:9" s="83" customFormat="1" ht="15.6" x14ac:dyDescent="0.3">
      <c r="A1158" s="117">
        <v>19</v>
      </c>
      <c r="B1158" s="251" t="s">
        <v>1820</v>
      </c>
      <c r="C1158" s="119" t="s">
        <v>1798</v>
      </c>
      <c r="D1158" s="120">
        <v>20000000</v>
      </c>
      <c r="E1158" s="206" t="s">
        <v>20</v>
      </c>
      <c r="F1158" s="266">
        <v>5000000</v>
      </c>
      <c r="G1158" s="206"/>
      <c r="H1158" s="255"/>
      <c r="I1158" s="85"/>
    </row>
    <row r="1159" spans="1:9" s="83" customFormat="1" ht="31.2" x14ac:dyDescent="0.3">
      <c r="A1159" s="117">
        <v>20</v>
      </c>
      <c r="B1159" s="251" t="s">
        <v>1821</v>
      </c>
      <c r="C1159" s="119" t="s">
        <v>1799</v>
      </c>
      <c r="D1159" s="120">
        <v>25000000</v>
      </c>
      <c r="E1159" s="206" t="s">
        <v>20</v>
      </c>
      <c r="F1159" s="266">
        <f>D1159</f>
        <v>25000000</v>
      </c>
      <c r="G1159" s="206"/>
      <c r="H1159" s="255"/>
      <c r="I1159" s="85"/>
    </row>
    <row r="1160" spans="1:9" s="83" customFormat="1" ht="62.4" x14ac:dyDescent="0.3">
      <c r="A1160" s="117">
        <v>21</v>
      </c>
      <c r="B1160" s="251" t="s">
        <v>1823</v>
      </c>
      <c r="C1160" s="119" t="s">
        <v>1800</v>
      </c>
      <c r="D1160" s="120">
        <v>25000000</v>
      </c>
      <c r="E1160" s="392">
        <v>7975202</v>
      </c>
      <c r="F1160" s="266">
        <v>12000000</v>
      </c>
      <c r="G1160" s="206"/>
      <c r="H1160" s="255"/>
      <c r="I1160" s="85"/>
    </row>
    <row r="1161" spans="1:9" s="83" customFormat="1" ht="31.2" x14ac:dyDescent="0.3">
      <c r="A1161" s="117">
        <v>22</v>
      </c>
      <c r="B1161" s="251" t="s">
        <v>1822</v>
      </c>
      <c r="C1161" s="119" t="s">
        <v>1801</v>
      </c>
      <c r="D1161" s="120">
        <v>15000000</v>
      </c>
      <c r="E1161" s="206" t="s">
        <v>20</v>
      </c>
      <c r="F1161" s="266">
        <v>5000000</v>
      </c>
      <c r="G1161" s="206"/>
      <c r="H1161" s="255"/>
      <c r="I1161" s="85"/>
    </row>
    <row r="1162" spans="1:9" s="83" customFormat="1" ht="15" customHeight="1" x14ac:dyDescent="0.3">
      <c r="A1162" s="607" t="s">
        <v>1780</v>
      </c>
      <c r="B1162" s="607"/>
      <c r="C1162" s="607"/>
      <c r="D1162" s="102">
        <v>978000000</v>
      </c>
      <c r="E1162" s="464">
        <v>58968249.460000001</v>
      </c>
      <c r="F1162" s="148">
        <f>SUM(F1140:F1161)</f>
        <v>330500000</v>
      </c>
      <c r="G1162" s="148">
        <f>SUM(G1140:G1161)</f>
        <v>500000000</v>
      </c>
      <c r="H1162" s="148">
        <f>SUM(H1140:H1161)</f>
        <v>0</v>
      </c>
      <c r="I1162" s="85"/>
    </row>
    <row r="1163" spans="1:9" s="83" customFormat="1" ht="15.6" x14ac:dyDescent="0.3">
      <c r="A1163" s="212">
        <v>4</v>
      </c>
      <c r="B1163" s="114" t="s">
        <v>1835</v>
      </c>
      <c r="C1163" s="153"/>
      <c r="E1163" s="184"/>
      <c r="F1163" s="379"/>
      <c r="G1163" s="255"/>
      <c r="H1163" s="255"/>
      <c r="I1163" s="85"/>
    </row>
    <row r="1164" spans="1:9" s="83" customFormat="1" ht="15.6" x14ac:dyDescent="0.3">
      <c r="A1164" s="117">
        <v>1</v>
      </c>
      <c r="B1164" s="251" t="s">
        <v>1845</v>
      </c>
      <c r="C1164" s="119" t="s">
        <v>1840</v>
      </c>
      <c r="D1164" s="120">
        <v>7825448.4699999997</v>
      </c>
      <c r="E1164" s="206" t="s">
        <v>20</v>
      </c>
      <c r="F1164" s="266">
        <v>3000000</v>
      </c>
      <c r="G1164" s="206"/>
      <c r="H1164" s="255"/>
      <c r="I1164" s="85"/>
    </row>
    <row r="1165" spans="1:9" s="83" customFormat="1" ht="31.2" x14ac:dyDescent="0.3">
      <c r="A1165" s="117">
        <v>2</v>
      </c>
      <c r="B1165" s="251" t="s">
        <v>1846</v>
      </c>
      <c r="C1165" s="119" t="s">
        <v>1841</v>
      </c>
      <c r="D1165" s="120">
        <v>891139.71</v>
      </c>
      <c r="E1165" s="206" t="s">
        <v>20</v>
      </c>
      <c r="F1165" s="266">
        <v>1000000</v>
      </c>
      <c r="G1165" s="206"/>
      <c r="H1165" s="255"/>
      <c r="I1165" s="85"/>
    </row>
    <row r="1166" spans="1:9" s="83" customFormat="1" ht="31.2" x14ac:dyDescent="0.3">
      <c r="A1166" s="117">
        <v>3</v>
      </c>
      <c r="B1166" s="251" t="s">
        <v>1847</v>
      </c>
      <c r="C1166" s="119" t="s">
        <v>1842</v>
      </c>
      <c r="D1166" s="120">
        <v>1798603.43</v>
      </c>
      <c r="E1166" s="206" t="s">
        <v>20</v>
      </c>
      <c r="F1166" s="266">
        <v>1000000</v>
      </c>
      <c r="G1166" s="206"/>
      <c r="H1166" s="255"/>
      <c r="I1166" s="85"/>
    </row>
    <row r="1167" spans="1:9" s="83" customFormat="1" ht="31.2" x14ac:dyDescent="0.3">
      <c r="A1167" s="117">
        <v>4</v>
      </c>
      <c r="B1167" s="251" t="s">
        <v>1848</v>
      </c>
      <c r="C1167" s="119" t="s">
        <v>1843</v>
      </c>
      <c r="D1167" s="120">
        <v>3201396.57</v>
      </c>
      <c r="E1167" s="206" t="s">
        <v>20</v>
      </c>
      <c r="F1167" s="266">
        <v>1000000</v>
      </c>
      <c r="G1167" s="206"/>
      <c r="H1167" s="255"/>
      <c r="I1167" s="85"/>
    </row>
    <row r="1168" spans="1:9" s="83" customFormat="1" ht="15.6" x14ac:dyDescent="0.3">
      <c r="A1168" s="117">
        <v>5</v>
      </c>
      <c r="B1168" s="251" t="s">
        <v>1849</v>
      </c>
      <c r="C1168" s="119" t="s">
        <v>1844</v>
      </c>
      <c r="D1168" s="120">
        <v>1283411.82</v>
      </c>
      <c r="E1168" s="206" t="s">
        <v>20</v>
      </c>
      <c r="F1168" s="266">
        <v>0</v>
      </c>
      <c r="G1168" s="206"/>
      <c r="H1168" s="255"/>
      <c r="I1168" s="85"/>
    </row>
    <row r="1169" spans="1:9" s="83" customFormat="1" ht="15" customHeight="1" x14ac:dyDescent="0.3">
      <c r="A1169" s="607" t="s">
        <v>1839</v>
      </c>
      <c r="B1169" s="607"/>
      <c r="C1169" s="607"/>
      <c r="D1169" s="102">
        <v>15000000</v>
      </c>
      <c r="E1169" s="98">
        <f>SUM(E1164:E1168)</f>
        <v>0</v>
      </c>
      <c r="F1169" s="148">
        <f>SUM(F1164:F1168)</f>
        <v>6000000</v>
      </c>
      <c r="G1169" s="148">
        <f t="shared" ref="G1169:H1169" si="62">SUM(G1164:G1168)</f>
        <v>0</v>
      </c>
      <c r="H1169" s="148">
        <f t="shared" si="62"/>
        <v>0</v>
      </c>
      <c r="I1169" s="85"/>
    </row>
    <row r="1170" spans="1:9" s="83" customFormat="1" ht="15.6" x14ac:dyDescent="0.3">
      <c r="A1170" s="137">
        <v>5</v>
      </c>
      <c r="B1170" s="114" t="s">
        <v>1728</v>
      </c>
      <c r="C1170" s="153"/>
      <c r="E1170" s="184"/>
      <c r="F1170" s="379"/>
      <c r="G1170" s="255"/>
      <c r="H1170" s="255"/>
      <c r="I1170" s="85"/>
    </row>
    <row r="1171" spans="1:9" s="83" customFormat="1" ht="31.2" x14ac:dyDescent="0.3">
      <c r="A1171" s="117">
        <v>1</v>
      </c>
      <c r="B1171" s="251" t="s">
        <v>1734</v>
      </c>
      <c r="C1171" s="119" t="s">
        <v>1731</v>
      </c>
      <c r="D1171" s="115" t="s">
        <v>20</v>
      </c>
      <c r="E1171" s="206" t="s">
        <v>20</v>
      </c>
      <c r="F1171" s="266" t="str">
        <f>D1171</f>
        <v>-</v>
      </c>
      <c r="G1171" s="206"/>
      <c r="H1171" s="255"/>
      <c r="I1171" s="85"/>
    </row>
    <row r="1172" spans="1:9" s="83" customFormat="1" ht="31.2" x14ac:dyDescent="0.3">
      <c r="A1172" s="117">
        <v>2</v>
      </c>
      <c r="B1172" s="251" t="s">
        <v>1735</v>
      </c>
      <c r="C1172" s="119" t="s">
        <v>1732</v>
      </c>
      <c r="D1172" s="120">
        <v>1500000</v>
      </c>
      <c r="E1172" s="206" t="s">
        <v>20</v>
      </c>
      <c r="F1172" s="266">
        <f>D1172</f>
        <v>1500000</v>
      </c>
      <c r="G1172" s="206"/>
      <c r="H1172" s="255"/>
      <c r="I1172" s="85"/>
    </row>
    <row r="1173" spans="1:9" s="83" customFormat="1" ht="15.6" x14ac:dyDescent="0.3">
      <c r="A1173" s="117">
        <v>3</v>
      </c>
      <c r="B1173" s="251" t="s">
        <v>1736</v>
      </c>
      <c r="C1173" s="119" t="s">
        <v>1733</v>
      </c>
      <c r="D1173" s="120">
        <v>500000</v>
      </c>
      <c r="E1173" s="206" t="s">
        <v>20</v>
      </c>
      <c r="F1173" s="266">
        <f>D1173</f>
        <v>500000</v>
      </c>
      <c r="G1173" s="206"/>
      <c r="H1173" s="255"/>
      <c r="I1173" s="85"/>
    </row>
    <row r="1174" spans="1:9" s="83" customFormat="1" ht="31.2" x14ac:dyDescent="0.3">
      <c r="A1174" s="117">
        <v>4</v>
      </c>
      <c r="B1174" s="251" t="s">
        <v>1737</v>
      </c>
      <c r="C1174" s="119" t="s">
        <v>1731</v>
      </c>
      <c r="D1174" s="120">
        <v>11000000</v>
      </c>
      <c r="E1174" s="392">
        <v>2729000</v>
      </c>
      <c r="F1174" s="266">
        <v>4000000</v>
      </c>
      <c r="G1174" s="206"/>
      <c r="H1174" s="255"/>
      <c r="I1174" s="85"/>
    </row>
    <row r="1175" spans="1:9" s="83" customFormat="1" ht="15" customHeight="1" x14ac:dyDescent="0.3">
      <c r="A1175" s="607" t="s">
        <v>1730</v>
      </c>
      <c r="B1175" s="607"/>
      <c r="C1175" s="607"/>
      <c r="D1175" s="102">
        <v>13000000</v>
      </c>
      <c r="E1175" s="464">
        <v>2729000</v>
      </c>
      <c r="F1175" s="148">
        <f>SUM(F1171:F1174)</f>
        <v>6000000</v>
      </c>
      <c r="G1175" s="148">
        <f t="shared" ref="G1175:H1175" si="63">SUM(G1171:G1174)</f>
        <v>0</v>
      </c>
      <c r="H1175" s="148">
        <f t="shared" si="63"/>
        <v>0</v>
      </c>
      <c r="I1175" s="85"/>
    </row>
    <row r="1176" spans="1:9" s="83" customFormat="1" ht="15.6" x14ac:dyDescent="0.3">
      <c r="A1176" s="212">
        <v>6</v>
      </c>
      <c r="B1176" s="114" t="s">
        <v>1964</v>
      </c>
      <c r="C1176" s="153"/>
      <c r="E1176" s="184"/>
      <c r="F1176" s="379"/>
      <c r="G1176" s="255"/>
      <c r="H1176" s="255"/>
      <c r="I1176" s="85"/>
    </row>
    <row r="1177" spans="1:9" s="83" customFormat="1" ht="15.6" x14ac:dyDescent="0.3">
      <c r="A1177" s="94">
        <v>1</v>
      </c>
      <c r="B1177" s="95" t="s">
        <v>1976</v>
      </c>
      <c r="C1177" s="96" t="s">
        <v>1970</v>
      </c>
      <c r="D1177" s="11">
        <v>6500000</v>
      </c>
      <c r="E1177" s="206" t="s">
        <v>20</v>
      </c>
      <c r="F1177" s="383">
        <v>3000000</v>
      </c>
      <c r="G1177" s="101"/>
      <c r="H1177" s="255"/>
      <c r="I1177" s="85"/>
    </row>
    <row r="1178" spans="1:9" s="83" customFormat="1" ht="15.6" x14ac:dyDescent="0.3">
      <c r="A1178" s="94">
        <v>2</v>
      </c>
      <c r="B1178" s="95" t="s">
        <v>1977</v>
      </c>
      <c r="C1178" s="96" t="s">
        <v>1971</v>
      </c>
      <c r="D1178" s="11">
        <v>1900000</v>
      </c>
      <c r="E1178" s="206" t="s">
        <v>20</v>
      </c>
      <c r="F1178" s="266">
        <v>0</v>
      </c>
      <c r="G1178" s="206"/>
      <c r="H1178" s="255"/>
      <c r="I1178" s="85"/>
    </row>
    <row r="1179" spans="1:9" s="83" customFormat="1" ht="15.6" x14ac:dyDescent="0.3">
      <c r="A1179" s="94">
        <v>3</v>
      </c>
      <c r="B1179" s="95" t="s">
        <v>1978</v>
      </c>
      <c r="C1179" s="96" t="s">
        <v>1972</v>
      </c>
      <c r="D1179" s="11">
        <v>5000000</v>
      </c>
      <c r="E1179" s="206" t="s">
        <v>20</v>
      </c>
      <c r="F1179" s="266">
        <v>3000000</v>
      </c>
      <c r="G1179" s="206"/>
      <c r="H1179" s="255"/>
      <c r="I1179" s="85"/>
    </row>
    <row r="1180" spans="1:9" s="83" customFormat="1" ht="31.2" x14ac:dyDescent="0.3">
      <c r="A1180" s="94">
        <v>4</v>
      </c>
      <c r="B1180" s="95" t="s">
        <v>1979</v>
      </c>
      <c r="C1180" s="96" t="s">
        <v>1973</v>
      </c>
      <c r="D1180" s="11">
        <v>8300000</v>
      </c>
      <c r="E1180" s="206" t="s">
        <v>20</v>
      </c>
      <c r="F1180" s="383">
        <v>5000000</v>
      </c>
      <c r="G1180" s="101"/>
      <c r="H1180" s="255"/>
      <c r="I1180" s="85"/>
    </row>
    <row r="1181" spans="1:9" s="83" customFormat="1" ht="15.6" x14ac:dyDescent="0.3">
      <c r="A1181" s="94">
        <v>5</v>
      </c>
      <c r="B1181" s="95" t="s">
        <v>1980</v>
      </c>
      <c r="C1181" s="96" t="s">
        <v>1974</v>
      </c>
      <c r="D1181" s="11">
        <v>8300000</v>
      </c>
      <c r="E1181" s="206" t="s">
        <v>20</v>
      </c>
      <c r="F1181" s="383">
        <v>3000000</v>
      </c>
      <c r="G1181" s="101"/>
      <c r="H1181" s="255"/>
      <c r="I1181" s="85"/>
    </row>
    <row r="1182" spans="1:9" s="83" customFormat="1" ht="15" customHeight="1" x14ac:dyDescent="0.3">
      <c r="A1182" s="608" t="s">
        <v>1975</v>
      </c>
      <c r="B1182" s="608"/>
      <c r="C1182" s="608"/>
      <c r="D1182" s="113">
        <v>30000000</v>
      </c>
      <c r="E1182" s="98">
        <f>SUM(E1177:E1181)</f>
        <v>0</v>
      </c>
      <c r="F1182" s="148">
        <f>SUM(F1177:F1181)</f>
        <v>14000000</v>
      </c>
      <c r="G1182" s="148">
        <f t="shared" ref="G1182:H1182" si="64">SUM(G1177:G1181)</f>
        <v>0</v>
      </c>
      <c r="H1182" s="148">
        <f t="shared" si="64"/>
        <v>0</v>
      </c>
      <c r="I1182" s="85"/>
    </row>
    <row r="1183" spans="1:9" ht="15.6" x14ac:dyDescent="0.3">
      <c r="A1183" s="212">
        <v>7</v>
      </c>
      <c r="B1183" s="112" t="s">
        <v>2699</v>
      </c>
      <c r="C1183" s="131"/>
      <c r="D1183" s="132"/>
      <c r="E1183" s="476"/>
      <c r="F1183" s="385"/>
      <c r="G1183" s="88"/>
      <c r="H1183" s="542"/>
      <c r="I1183" s="237"/>
    </row>
    <row r="1184" spans="1:9" ht="15.6" x14ac:dyDescent="0.3">
      <c r="A1184" s="117">
        <v>1</v>
      </c>
      <c r="B1184" s="251" t="s">
        <v>2700</v>
      </c>
      <c r="C1184" s="119" t="s">
        <v>2701</v>
      </c>
      <c r="D1184" s="123">
        <v>50000000</v>
      </c>
      <c r="E1184" s="206" t="s">
        <v>20</v>
      </c>
      <c r="F1184" s="383">
        <v>0</v>
      </c>
      <c r="G1184" s="101">
        <v>24473336</v>
      </c>
      <c r="H1184" s="542"/>
      <c r="I1184" s="237"/>
    </row>
    <row r="1185" spans="1:9" ht="15.6" x14ac:dyDescent="0.3">
      <c r="A1185" s="117">
        <v>2</v>
      </c>
      <c r="B1185" s="251" t="s">
        <v>2702</v>
      </c>
      <c r="C1185" s="119" t="s">
        <v>2703</v>
      </c>
      <c r="D1185" s="123">
        <v>500000000</v>
      </c>
      <c r="E1185" s="206" t="s">
        <v>20</v>
      </c>
      <c r="F1185" s="383">
        <v>0</v>
      </c>
      <c r="G1185" s="101">
        <v>244733360</v>
      </c>
      <c r="H1185" s="542"/>
      <c r="I1185" s="237"/>
    </row>
    <row r="1186" spans="1:9" ht="15.6" x14ac:dyDescent="0.3">
      <c r="A1186" s="607" t="s">
        <v>2704</v>
      </c>
      <c r="B1186" s="607"/>
      <c r="C1186" s="607"/>
      <c r="D1186" s="98">
        <f>SUM(D1184:D1185)</f>
        <v>550000000</v>
      </c>
      <c r="E1186" s="98">
        <f>SUM(E1184:E1185)</f>
        <v>0</v>
      </c>
      <c r="F1186" s="98">
        <f>SUM(F1184:F1185)</f>
        <v>0</v>
      </c>
      <c r="G1186" s="98">
        <f>SUM(G1184:G1185)</f>
        <v>269206696</v>
      </c>
      <c r="H1186" s="98">
        <f>SUM(H1184:H1185)</f>
        <v>0</v>
      </c>
      <c r="I1186" s="237"/>
    </row>
    <row r="1187" spans="1:9" s="83" customFormat="1" ht="15.6" x14ac:dyDescent="0.3">
      <c r="A1187" s="114">
        <v>8</v>
      </c>
      <c r="B1187" s="112" t="s">
        <v>220</v>
      </c>
      <c r="C1187" s="153"/>
      <c r="E1187" s="184"/>
      <c r="F1187" s="379"/>
      <c r="G1187" s="255"/>
      <c r="H1187" s="255"/>
      <c r="I1187" s="85"/>
    </row>
    <row r="1188" spans="1:9" s="83" customFormat="1" ht="31.2" x14ac:dyDescent="0.3">
      <c r="A1188" s="94">
        <v>1</v>
      </c>
      <c r="B1188" s="95" t="s">
        <v>236</v>
      </c>
      <c r="C1188" s="96" t="s">
        <v>221</v>
      </c>
      <c r="D1188" s="11">
        <v>3000000</v>
      </c>
      <c r="E1188" s="206" t="s">
        <v>20</v>
      </c>
      <c r="F1188" s="266">
        <v>0</v>
      </c>
      <c r="G1188" s="206"/>
      <c r="H1188" s="255"/>
      <c r="I1188" s="85"/>
    </row>
    <row r="1189" spans="1:9" s="83" customFormat="1" ht="31.2" x14ac:dyDescent="0.3">
      <c r="A1189" s="94">
        <v>2</v>
      </c>
      <c r="B1189" s="95" t="s">
        <v>237</v>
      </c>
      <c r="C1189" s="96" t="s">
        <v>222</v>
      </c>
      <c r="D1189" s="115" t="s">
        <v>20</v>
      </c>
      <c r="E1189" s="206" t="s">
        <v>20</v>
      </c>
      <c r="F1189" s="266" t="str">
        <f>D1189</f>
        <v>-</v>
      </c>
      <c r="G1189" s="206"/>
      <c r="H1189" s="255"/>
      <c r="I1189" s="85"/>
    </row>
    <row r="1190" spans="1:9" s="83" customFormat="1" ht="15.6" x14ac:dyDescent="0.3">
      <c r="A1190" s="94">
        <v>3</v>
      </c>
      <c r="B1190" s="95" t="s">
        <v>238</v>
      </c>
      <c r="C1190" s="96" t="s">
        <v>223</v>
      </c>
      <c r="D1190" s="11">
        <v>5000000</v>
      </c>
      <c r="E1190" s="206" t="s">
        <v>20</v>
      </c>
      <c r="F1190" s="266">
        <f>D1190/2</f>
        <v>2500000</v>
      </c>
      <c r="G1190" s="206"/>
      <c r="H1190" s="255"/>
      <c r="I1190" s="85"/>
    </row>
    <row r="1191" spans="1:9" s="83" customFormat="1" ht="31.2" x14ac:dyDescent="0.3">
      <c r="A1191" s="94">
        <v>4</v>
      </c>
      <c r="B1191" s="95" t="s">
        <v>239</v>
      </c>
      <c r="C1191" s="96" t="s">
        <v>3788</v>
      </c>
      <c r="D1191" s="11">
        <v>3500000</v>
      </c>
      <c r="E1191" s="206" t="s">
        <v>20</v>
      </c>
      <c r="F1191" s="266">
        <v>2500000</v>
      </c>
      <c r="G1191" s="206"/>
      <c r="H1191" s="255"/>
      <c r="I1191" s="85"/>
    </row>
    <row r="1192" spans="1:9" s="83" customFormat="1" ht="62.4" x14ac:dyDescent="0.3">
      <c r="A1192" s="94">
        <v>5</v>
      </c>
      <c r="B1192" s="95" t="s">
        <v>240</v>
      </c>
      <c r="C1192" s="96" t="s">
        <v>225</v>
      </c>
      <c r="D1192" s="11">
        <v>5000000</v>
      </c>
      <c r="E1192" s="206" t="s">
        <v>20</v>
      </c>
      <c r="F1192" s="266">
        <v>3500000</v>
      </c>
      <c r="G1192" s="206"/>
      <c r="H1192" s="255"/>
      <c r="I1192" s="85"/>
    </row>
    <row r="1193" spans="1:9" s="83" customFormat="1" ht="15.6" x14ac:dyDescent="0.3">
      <c r="A1193" s="94">
        <v>6</v>
      </c>
      <c r="B1193" s="95" t="s">
        <v>241</v>
      </c>
      <c r="C1193" s="96" t="s">
        <v>226</v>
      </c>
      <c r="D1193" s="11">
        <v>12000000</v>
      </c>
      <c r="E1193" s="206">
        <v>2142500</v>
      </c>
      <c r="F1193" s="266">
        <v>8000000</v>
      </c>
      <c r="G1193" s="206"/>
      <c r="H1193" s="255"/>
      <c r="I1193" s="85"/>
    </row>
    <row r="1194" spans="1:9" s="83" customFormat="1" ht="15.6" x14ac:dyDescent="0.3">
      <c r="A1194" s="94">
        <v>7</v>
      </c>
      <c r="B1194" s="95" t="s">
        <v>242</v>
      </c>
      <c r="C1194" s="96" t="s">
        <v>227</v>
      </c>
      <c r="D1194" s="11">
        <v>5000000</v>
      </c>
      <c r="E1194" s="206" t="s">
        <v>20</v>
      </c>
      <c r="F1194" s="266">
        <v>4000000</v>
      </c>
      <c r="G1194" s="206"/>
      <c r="H1194" s="255"/>
      <c r="I1194" s="85"/>
    </row>
    <row r="1195" spans="1:9" s="83" customFormat="1" ht="31.2" x14ac:dyDescent="0.3">
      <c r="A1195" s="94">
        <v>8</v>
      </c>
      <c r="B1195" s="95" t="s">
        <v>243</v>
      </c>
      <c r="C1195" s="96" t="s">
        <v>228</v>
      </c>
      <c r="D1195" s="115" t="s">
        <v>20</v>
      </c>
      <c r="E1195" s="206" t="s">
        <v>20</v>
      </c>
      <c r="F1195" s="266" t="str">
        <f>D1195</f>
        <v>-</v>
      </c>
      <c r="G1195" s="206"/>
      <c r="H1195" s="255"/>
      <c r="I1195" s="85"/>
    </row>
    <row r="1196" spans="1:9" s="83" customFormat="1" ht="46.8" x14ac:dyDescent="0.3">
      <c r="A1196" s="94">
        <v>9</v>
      </c>
      <c r="B1196" s="95" t="s">
        <v>244</v>
      </c>
      <c r="C1196" s="96" t="s">
        <v>229</v>
      </c>
      <c r="D1196" s="11">
        <v>6000000</v>
      </c>
      <c r="E1196" s="206">
        <v>3000000</v>
      </c>
      <c r="F1196" s="266">
        <v>5000000</v>
      </c>
      <c r="G1196" s="206"/>
      <c r="H1196" s="255"/>
      <c r="I1196" s="85"/>
    </row>
    <row r="1197" spans="1:9" s="83" customFormat="1" ht="15.6" x14ac:dyDescent="0.3">
      <c r="A1197" s="94">
        <v>10</v>
      </c>
      <c r="B1197" s="95" t="s">
        <v>245</v>
      </c>
      <c r="C1197" s="96" t="s">
        <v>3790</v>
      </c>
      <c r="D1197" s="11">
        <v>2000000</v>
      </c>
      <c r="E1197" s="206" t="s">
        <v>20</v>
      </c>
      <c r="F1197" s="266">
        <f>D1197</f>
        <v>2000000</v>
      </c>
      <c r="G1197" s="206"/>
      <c r="H1197" s="255"/>
      <c r="I1197" s="85"/>
    </row>
    <row r="1198" spans="1:9" s="83" customFormat="1" ht="31.2" x14ac:dyDescent="0.3">
      <c r="A1198" s="94">
        <v>11</v>
      </c>
      <c r="B1198" s="95" t="s">
        <v>246</v>
      </c>
      <c r="C1198" s="96" t="s">
        <v>3789</v>
      </c>
      <c r="D1198" s="11">
        <v>3000000</v>
      </c>
      <c r="E1198" s="206" t="s">
        <v>20</v>
      </c>
      <c r="F1198" s="266">
        <v>8500000</v>
      </c>
      <c r="G1198" s="206"/>
      <c r="H1198" s="255"/>
      <c r="I1198" s="85"/>
    </row>
    <row r="1199" spans="1:9" s="83" customFormat="1" ht="15.6" x14ac:dyDescent="0.3">
      <c r="A1199" s="94">
        <v>12</v>
      </c>
      <c r="B1199" s="95" t="s">
        <v>247</v>
      </c>
      <c r="C1199" s="96" t="s">
        <v>232</v>
      </c>
      <c r="D1199" s="11">
        <v>10000000</v>
      </c>
      <c r="E1199" s="206" t="s">
        <v>20</v>
      </c>
      <c r="F1199" s="266">
        <v>12000000</v>
      </c>
      <c r="G1199" s="206"/>
      <c r="H1199" s="255"/>
      <c r="I1199" s="85"/>
    </row>
    <row r="1200" spans="1:9" s="83" customFormat="1" ht="15.6" x14ac:dyDescent="0.3">
      <c r="A1200" s="94">
        <v>13</v>
      </c>
      <c r="B1200" s="95" t="s">
        <v>248</v>
      </c>
      <c r="C1200" s="96" t="s">
        <v>233</v>
      </c>
      <c r="D1200" s="11">
        <v>500000</v>
      </c>
      <c r="E1200" s="206" t="s">
        <v>20</v>
      </c>
      <c r="F1200" s="266">
        <v>0</v>
      </c>
      <c r="G1200" s="206"/>
      <c r="H1200" s="255"/>
      <c r="I1200" s="85"/>
    </row>
    <row r="1201" spans="1:9" s="83" customFormat="1" ht="15.6" x14ac:dyDescent="0.3">
      <c r="A1201" s="94">
        <v>14</v>
      </c>
      <c r="B1201" s="95" t="s">
        <v>249</v>
      </c>
      <c r="C1201" s="96" t="s">
        <v>234</v>
      </c>
      <c r="D1201" s="11">
        <v>25000000</v>
      </c>
      <c r="E1201" s="206" t="s">
        <v>20</v>
      </c>
      <c r="F1201" s="266">
        <v>8000000</v>
      </c>
      <c r="G1201" s="206"/>
      <c r="H1201" s="255"/>
      <c r="I1201" s="85"/>
    </row>
    <row r="1202" spans="1:9" s="83" customFormat="1" ht="15" customHeight="1" x14ac:dyDescent="0.3">
      <c r="A1202" s="85"/>
      <c r="B1202" s="210"/>
      <c r="C1202" s="210" t="s">
        <v>235</v>
      </c>
      <c r="D1202" s="102">
        <v>80000000</v>
      </c>
      <c r="E1202" s="464">
        <v>5142500</v>
      </c>
      <c r="F1202" s="148">
        <f>SUM(F1188:F1201)</f>
        <v>56000000</v>
      </c>
      <c r="G1202" s="148"/>
      <c r="H1202" s="255"/>
      <c r="I1202" s="85"/>
    </row>
    <row r="1203" spans="1:9" s="83" customFormat="1" ht="15" customHeight="1" x14ac:dyDescent="0.3">
      <c r="A1203" s="108">
        <v>9</v>
      </c>
      <c r="B1203" s="180" t="s">
        <v>433</v>
      </c>
      <c r="C1203" s="153"/>
      <c r="E1203" s="184"/>
      <c r="F1203" s="379"/>
      <c r="G1203" s="255"/>
      <c r="H1203" s="259"/>
      <c r="I1203" s="85"/>
    </row>
    <row r="1204" spans="1:9" s="83" customFormat="1" ht="15" customHeight="1" x14ac:dyDescent="0.3">
      <c r="A1204" s="117">
        <v>1</v>
      </c>
      <c r="B1204" s="251" t="s">
        <v>456</v>
      </c>
      <c r="C1204" s="119" t="s">
        <v>434</v>
      </c>
      <c r="D1204" s="120">
        <v>4000000</v>
      </c>
      <c r="E1204" s="206" t="s">
        <v>20</v>
      </c>
      <c r="F1204" s="266">
        <v>0</v>
      </c>
      <c r="G1204" s="206"/>
      <c r="H1204" s="259"/>
      <c r="I1204" s="85"/>
    </row>
    <row r="1205" spans="1:9" s="83" customFormat="1" ht="15" customHeight="1" x14ac:dyDescent="0.3">
      <c r="A1205" s="117">
        <v>2</v>
      </c>
      <c r="B1205" s="251" t="s">
        <v>457</v>
      </c>
      <c r="C1205" s="119" t="s">
        <v>334</v>
      </c>
      <c r="D1205" s="120">
        <v>2000000</v>
      </c>
      <c r="E1205" s="206" t="s">
        <v>20</v>
      </c>
      <c r="F1205" s="266">
        <f>D1205</f>
        <v>2000000</v>
      </c>
      <c r="G1205" s="206"/>
      <c r="H1205" s="259"/>
      <c r="I1205" s="85"/>
    </row>
    <row r="1206" spans="1:9" s="83" customFormat="1" ht="15" customHeight="1" x14ac:dyDescent="0.3">
      <c r="A1206" s="117">
        <v>3</v>
      </c>
      <c r="B1206" s="251" t="s">
        <v>458</v>
      </c>
      <c r="C1206" s="119" t="s">
        <v>435</v>
      </c>
      <c r="D1206" s="120">
        <v>2000000</v>
      </c>
      <c r="E1206" s="206" t="s">
        <v>20</v>
      </c>
      <c r="F1206" s="266">
        <f>D1206</f>
        <v>2000000</v>
      </c>
      <c r="G1206" s="206"/>
      <c r="H1206" s="259"/>
      <c r="I1206" s="85"/>
    </row>
    <row r="1207" spans="1:9" s="83" customFormat="1" ht="15" customHeight="1" x14ac:dyDescent="0.3">
      <c r="A1207" s="117">
        <v>4</v>
      </c>
      <c r="B1207" s="251" t="s">
        <v>459</v>
      </c>
      <c r="C1207" s="119" t="s">
        <v>436</v>
      </c>
      <c r="D1207" s="120">
        <v>2000000</v>
      </c>
      <c r="E1207" s="206" t="s">
        <v>20</v>
      </c>
      <c r="F1207" s="266">
        <v>0</v>
      </c>
      <c r="G1207" s="206"/>
      <c r="H1207" s="259"/>
      <c r="I1207" s="85"/>
    </row>
    <row r="1208" spans="1:9" s="83" customFormat="1" ht="15" customHeight="1" x14ac:dyDescent="0.3">
      <c r="A1208" s="607" t="s">
        <v>437</v>
      </c>
      <c r="B1208" s="607"/>
      <c r="C1208" s="607"/>
      <c r="D1208" s="102">
        <v>10000000</v>
      </c>
      <c r="E1208" s="98">
        <v>0</v>
      </c>
      <c r="F1208" s="148">
        <f>SUM(F1204:F1207)</f>
        <v>4000000</v>
      </c>
      <c r="G1208" s="148"/>
      <c r="H1208" s="259"/>
      <c r="I1208" s="85"/>
    </row>
    <row r="1209" spans="1:9" s="83" customFormat="1" ht="15.6" x14ac:dyDescent="0.3">
      <c r="A1209" s="212">
        <v>10</v>
      </c>
      <c r="B1209" s="112" t="s">
        <v>2467</v>
      </c>
      <c r="C1209" s="153"/>
      <c r="E1209" s="184"/>
      <c r="F1209" s="382"/>
      <c r="G1209" s="93"/>
      <c r="H1209" s="255"/>
      <c r="I1209" s="85"/>
    </row>
    <row r="1210" spans="1:9" s="83" customFormat="1" ht="15.6" x14ac:dyDescent="0.3">
      <c r="A1210" s="117">
        <v>1</v>
      </c>
      <c r="B1210" s="251" t="s">
        <v>2468</v>
      </c>
      <c r="C1210" s="119" t="s">
        <v>2469</v>
      </c>
      <c r="D1210" s="120">
        <v>5250000</v>
      </c>
      <c r="E1210" s="206" t="s">
        <v>20</v>
      </c>
      <c r="F1210" s="383">
        <f>D1210</f>
        <v>5250000</v>
      </c>
      <c r="G1210" s="101"/>
      <c r="H1210" s="255"/>
      <c r="I1210" s="85"/>
    </row>
    <row r="1211" spans="1:9" s="83" customFormat="1" ht="15.6" x14ac:dyDescent="0.3">
      <c r="A1211" s="117">
        <v>2</v>
      </c>
      <c r="B1211" s="251" t="s">
        <v>2470</v>
      </c>
      <c r="C1211" s="119" t="s">
        <v>2471</v>
      </c>
      <c r="D1211" s="120">
        <v>800000</v>
      </c>
      <c r="E1211" s="206" t="s">
        <v>20</v>
      </c>
      <c r="F1211" s="266">
        <v>0</v>
      </c>
      <c r="G1211" s="101"/>
      <c r="H1211" s="255"/>
      <c r="I1211" s="85"/>
    </row>
    <row r="1212" spans="1:9" s="83" customFormat="1" ht="15.6" x14ac:dyDescent="0.3">
      <c r="A1212" s="117">
        <v>3</v>
      </c>
      <c r="B1212" s="251" t="s">
        <v>2472</v>
      </c>
      <c r="C1212" s="119" t="s">
        <v>2473</v>
      </c>
      <c r="D1212" s="88" t="s">
        <v>20</v>
      </c>
      <c r="E1212" s="206" t="s">
        <v>20</v>
      </c>
      <c r="F1212" s="266" t="str">
        <f>D1212</f>
        <v>-</v>
      </c>
      <c r="G1212" s="101"/>
      <c r="H1212" s="255"/>
      <c r="I1212" s="85"/>
    </row>
    <row r="1213" spans="1:9" s="83" customFormat="1" ht="15.6" x14ac:dyDescent="0.3">
      <c r="A1213" s="117">
        <v>4</v>
      </c>
      <c r="B1213" s="251" t="s">
        <v>2474</v>
      </c>
      <c r="C1213" s="119" t="s">
        <v>2475</v>
      </c>
      <c r="D1213" s="120">
        <v>600000</v>
      </c>
      <c r="E1213" s="206" t="s">
        <v>20</v>
      </c>
      <c r="F1213" s="266">
        <v>0</v>
      </c>
      <c r="G1213" s="101"/>
      <c r="H1213" s="255"/>
      <c r="I1213" s="85"/>
    </row>
    <row r="1214" spans="1:9" s="83" customFormat="1" ht="15.6" x14ac:dyDescent="0.3">
      <c r="A1214" s="117">
        <v>5</v>
      </c>
      <c r="B1214" s="251" t="s">
        <v>2476</v>
      </c>
      <c r="C1214" s="119" t="s">
        <v>2477</v>
      </c>
      <c r="D1214" s="120">
        <v>600000</v>
      </c>
      <c r="E1214" s="206" t="s">
        <v>20</v>
      </c>
      <c r="F1214" s="266">
        <v>0</v>
      </c>
      <c r="G1214" s="101"/>
      <c r="H1214" s="255"/>
      <c r="I1214" s="85"/>
    </row>
    <row r="1215" spans="1:9" s="83" customFormat="1" ht="15.6" x14ac:dyDescent="0.3">
      <c r="A1215" s="117">
        <v>6</v>
      </c>
      <c r="B1215" s="251" t="s">
        <v>2478</v>
      </c>
      <c r="C1215" s="119" t="s">
        <v>2479</v>
      </c>
      <c r="D1215" s="120">
        <v>200000</v>
      </c>
      <c r="E1215" s="206" t="s">
        <v>20</v>
      </c>
      <c r="F1215" s="266">
        <v>0</v>
      </c>
      <c r="G1215" s="101"/>
      <c r="H1215" s="255"/>
      <c r="I1215" s="85"/>
    </row>
    <row r="1216" spans="1:9" s="83" customFormat="1" ht="15.6" x14ac:dyDescent="0.3">
      <c r="A1216" s="117">
        <v>7</v>
      </c>
      <c r="B1216" s="251" t="s">
        <v>2480</v>
      </c>
      <c r="C1216" s="119" t="s">
        <v>2481</v>
      </c>
      <c r="D1216" s="120">
        <v>900000</v>
      </c>
      <c r="E1216" s="206" t="s">
        <v>20</v>
      </c>
      <c r="F1216" s="266">
        <v>0</v>
      </c>
      <c r="G1216" s="101"/>
      <c r="H1216" s="255"/>
      <c r="I1216" s="85"/>
    </row>
    <row r="1217" spans="1:9" s="83" customFormat="1" ht="15.6" x14ac:dyDescent="0.3">
      <c r="A1217" s="117">
        <v>8</v>
      </c>
      <c r="B1217" s="251" t="s">
        <v>2482</v>
      </c>
      <c r="C1217" s="119" t="s">
        <v>2483</v>
      </c>
      <c r="D1217" s="88" t="s">
        <v>20</v>
      </c>
      <c r="E1217" s="206" t="s">
        <v>20</v>
      </c>
      <c r="F1217" s="266">
        <v>0</v>
      </c>
      <c r="G1217" s="101"/>
      <c r="H1217" s="255"/>
      <c r="I1217" s="85"/>
    </row>
    <row r="1218" spans="1:9" s="83" customFormat="1" ht="15.6" x14ac:dyDescent="0.3">
      <c r="A1218" s="117">
        <v>9</v>
      </c>
      <c r="B1218" s="251" t="s">
        <v>2484</v>
      </c>
      <c r="C1218" s="119" t="s">
        <v>2485</v>
      </c>
      <c r="D1218" s="120">
        <v>800000</v>
      </c>
      <c r="E1218" s="206" t="s">
        <v>20</v>
      </c>
      <c r="F1218" s="383">
        <f>D1218</f>
        <v>800000</v>
      </c>
      <c r="G1218" s="101"/>
      <c r="H1218" s="255"/>
      <c r="I1218" s="85"/>
    </row>
    <row r="1219" spans="1:9" s="83" customFormat="1" ht="15.6" x14ac:dyDescent="0.3">
      <c r="A1219" s="117">
        <v>10</v>
      </c>
      <c r="B1219" s="251" t="s">
        <v>2486</v>
      </c>
      <c r="C1219" s="119" t="s">
        <v>2487</v>
      </c>
      <c r="D1219" s="120">
        <v>250000</v>
      </c>
      <c r="E1219" s="206" t="s">
        <v>20</v>
      </c>
      <c r="F1219" s="383">
        <f>D1219</f>
        <v>250000</v>
      </c>
      <c r="G1219" s="101"/>
      <c r="H1219" s="255"/>
      <c r="I1219" s="85"/>
    </row>
    <row r="1220" spans="1:9" s="83" customFormat="1" ht="15.6" x14ac:dyDescent="0.3">
      <c r="A1220" s="117">
        <v>11</v>
      </c>
      <c r="B1220" s="251" t="s">
        <v>2488</v>
      </c>
      <c r="C1220" s="119" t="s">
        <v>2489</v>
      </c>
      <c r="D1220" s="120">
        <v>600000</v>
      </c>
      <c r="E1220" s="206" t="s">
        <v>20</v>
      </c>
      <c r="F1220" s="383">
        <f>D1220</f>
        <v>600000</v>
      </c>
      <c r="G1220" s="101"/>
      <c r="H1220" s="255"/>
      <c r="I1220" s="85"/>
    </row>
    <row r="1221" spans="1:9" s="83" customFormat="1" ht="15" customHeight="1" x14ac:dyDescent="0.3">
      <c r="A1221" s="607" t="s">
        <v>2490</v>
      </c>
      <c r="B1221" s="607"/>
      <c r="C1221" s="607"/>
      <c r="D1221" s="102">
        <v>10000000</v>
      </c>
      <c r="E1221" s="98">
        <v>0</v>
      </c>
      <c r="F1221" s="148">
        <f>SUM(F1210:F1220)</f>
        <v>6900000</v>
      </c>
      <c r="G1221" s="148"/>
      <c r="H1221" s="255"/>
      <c r="I1221" s="85"/>
    </row>
    <row r="1222" spans="1:9" s="83" customFormat="1" ht="15" customHeight="1" x14ac:dyDescent="0.3">
      <c r="A1222" s="684" t="s">
        <v>3436</v>
      </c>
      <c r="B1222" s="684"/>
      <c r="C1222" s="684"/>
      <c r="D1222" s="430">
        <f>D1221+D1208+D1202+D1186+D1182+D1175+D1169+D1162+D1138+D1111</f>
        <v>7096116035.9700003</v>
      </c>
      <c r="E1222" s="430">
        <f>E1221+E1208+E1202+E1186+E1182+E1175+E1169+E1162+E1138+E1111</f>
        <v>132235167.59</v>
      </c>
      <c r="F1222" s="431">
        <f>F1221+F1208+F1202+F1186+F1182+F1175+F1169+F1112+F1162+F1138+F1111</f>
        <v>4687200581.5500002</v>
      </c>
      <c r="G1222" s="537">
        <f>G1221+G1208+G1202+G1186+G1182+G1175+G1169+G1162+G1138+G1111</f>
        <v>1019206696</v>
      </c>
      <c r="H1222" s="537">
        <f>H1221+H1208+H1202+H1186+H1182+H1175+H1169+H1162+H1138+H1111</f>
        <v>950000000</v>
      </c>
      <c r="I1222" s="85"/>
    </row>
    <row r="1223" spans="1:9" s="83" customFormat="1" ht="18.600000000000001" customHeight="1" x14ac:dyDescent="0.3">
      <c r="A1223" s="685" t="s">
        <v>3437</v>
      </c>
      <c r="B1223" s="685"/>
      <c r="C1223" s="685"/>
      <c r="D1223" s="685"/>
      <c r="E1223" s="685"/>
      <c r="F1223" s="690"/>
      <c r="G1223" s="394"/>
      <c r="H1223" s="259"/>
      <c r="I1223" s="85"/>
    </row>
    <row r="1224" spans="1:9" s="83" customFormat="1" ht="15.6" x14ac:dyDescent="0.3">
      <c r="A1224" s="212">
        <v>1</v>
      </c>
      <c r="B1224" s="114" t="s">
        <v>540</v>
      </c>
      <c r="C1224" s="153"/>
      <c r="E1224" s="184"/>
      <c r="F1224" s="379"/>
      <c r="G1224" s="255"/>
      <c r="H1224" s="255"/>
      <c r="I1224" s="85"/>
    </row>
    <row r="1225" spans="1:9" s="83" customFormat="1" ht="15.6" x14ac:dyDescent="0.3">
      <c r="A1225" s="117">
        <v>1</v>
      </c>
      <c r="B1225" s="251" t="s">
        <v>562</v>
      </c>
      <c r="C1225" s="119" t="s">
        <v>557</v>
      </c>
      <c r="D1225" s="120">
        <v>100000000</v>
      </c>
      <c r="E1225" s="206" t="s">
        <v>20</v>
      </c>
      <c r="F1225" s="266">
        <f>70000000-10000000-25000000</f>
        <v>35000000</v>
      </c>
      <c r="G1225" s="566">
        <v>150000000</v>
      </c>
      <c r="H1225" s="259"/>
      <c r="I1225" s="85"/>
    </row>
    <row r="1226" spans="1:9" s="83" customFormat="1" ht="15.6" x14ac:dyDescent="0.3">
      <c r="A1226" s="117">
        <v>2</v>
      </c>
      <c r="B1226" s="251" t="s">
        <v>563</v>
      </c>
      <c r="C1226" s="119" t="s">
        <v>558</v>
      </c>
      <c r="D1226" s="120">
        <v>40000000</v>
      </c>
      <c r="E1226" s="206" t="s">
        <v>20</v>
      </c>
      <c r="F1226" s="266">
        <v>20000000</v>
      </c>
      <c r="G1226" s="206"/>
      <c r="H1226" s="255"/>
      <c r="I1226" s="85"/>
    </row>
    <row r="1227" spans="1:9" s="83" customFormat="1" ht="15.6" x14ac:dyDescent="0.3">
      <c r="A1227" s="117">
        <v>3</v>
      </c>
      <c r="B1227" s="251" t="s">
        <v>564</v>
      </c>
      <c r="C1227" s="119" t="s">
        <v>559</v>
      </c>
      <c r="D1227" s="120">
        <v>30000000</v>
      </c>
      <c r="E1227" s="206" t="s">
        <v>20</v>
      </c>
      <c r="F1227" s="266">
        <v>2000000</v>
      </c>
      <c r="G1227" s="206"/>
      <c r="H1227" s="255"/>
      <c r="I1227" s="85"/>
    </row>
    <row r="1228" spans="1:9" s="83" customFormat="1" ht="31.2" x14ac:dyDescent="0.3">
      <c r="A1228" s="117">
        <v>4</v>
      </c>
      <c r="B1228" s="251" t="s">
        <v>565</v>
      </c>
      <c r="C1228" s="119" t="s">
        <v>560</v>
      </c>
      <c r="D1228" s="120">
        <v>10000000</v>
      </c>
      <c r="E1228" s="392">
        <v>1500000</v>
      </c>
      <c r="F1228" s="266">
        <v>5000000</v>
      </c>
      <c r="G1228" s="206"/>
      <c r="H1228" s="255"/>
      <c r="I1228" s="85"/>
    </row>
    <row r="1229" spans="1:9" s="83" customFormat="1" ht="31.2" x14ac:dyDescent="0.3">
      <c r="A1229" s="117">
        <v>5</v>
      </c>
      <c r="B1229" s="251" t="s">
        <v>566</v>
      </c>
      <c r="C1229" s="119" t="s">
        <v>561</v>
      </c>
      <c r="D1229" s="120">
        <v>120000000</v>
      </c>
      <c r="E1229" s="392">
        <v>13713491.33</v>
      </c>
      <c r="F1229" s="266">
        <v>70000000</v>
      </c>
      <c r="G1229" s="206"/>
      <c r="H1229" s="255"/>
      <c r="I1229" s="85"/>
    </row>
    <row r="1230" spans="1:9" s="83" customFormat="1" ht="15" customHeight="1" x14ac:dyDescent="0.3">
      <c r="A1230" s="607" t="s">
        <v>556</v>
      </c>
      <c r="B1230" s="607"/>
      <c r="C1230" s="607"/>
      <c r="D1230" s="102">
        <v>300000000</v>
      </c>
      <c r="E1230" s="464">
        <v>15213491.33</v>
      </c>
      <c r="F1230" s="148">
        <f>SUM(F1225:F1229)</f>
        <v>132000000</v>
      </c>
      <c r="G1230" s="148">
        <f>SUM(G1225:G1229)</f>
        <v>150000000</v>
      </c>
      <c r="H1230" s="148">
        <f>SUM(H1225:H1229)</f>
        <v>0</v>
      </c>
      <c r="I1230" s="85"/>
    </row>
    <row r="1231" spans="1:9" s="83" customFormat="1" ht="15.6" x14ac:dyDescent="0.3">
      <c r="A1231" s="111">
        <v>2</v>
      </c>
      <c r="B1231" s="114" t="s">
        <v>447</v>
      </c>
      <c r="C1231" s="152"/>
      <c r="D1231" s="110"/>
      <c r="E1231" s="467"/>
      <c r="F1231" s="379"/>
      <c r="G1231" s="255"/>
      <c r="H1231" s="255"/>
      <c r="I1231" s="85"/>
    </row>
    <row r="1232" spans="1:9" s="83" customFormat="1" ht="62.4" x14ac:dyDescent="0.3">
      <c r="A1232" s="117">
        <v>1</v>
      </c>
      <c r="B1232" s="251" t="s">
        <v>469</v>
      </c>
      <c r="C1232" s="119" t="s">
        <v>466</v>
      </c>
      <c r="D1232" s="120">
        <v>28000000</v>
      </c>
      <c r="E1232" s="206" t="s">
        <v>20</v>
      </c>
      <c r="F1232" s="266">
        <v>5000000</v>
      </c>
      <c r="G1232" s="206"/>
      <c r="H1232" s="255"/>
      <c r="I1232" s="85"/>
    </row>
    <row r="1233" spans="1:9" s="83" customFormat="1" ht="15.6" x14ac:dyDescent="0.3">
      <c r="A1233" s="117">
        <v>2</v>
      </c>
      <c r="B1233" s="251" t="s">
        <v>470</v>
      </c>
      <c r="C1233" s="119" t="s">
        <v>467</v>
      </c>
      <c r="D1233" s="120">
        <v>9000000</v>
      </c>
      <c r="E1233" s="206" t="s">
        <v>20</v>
      </c>
      <c r="F1233" s="266">
        <v>2000000</v>
      </c>
      <c r="G1233" s="206"/>
      <c r="H1233" s="255"/>
      <c r="I1233" s="85"/>
    </row>
    <row r="1234" spans="1:9" s="83" customFormat="1" ht="46.8" x14ac:dyDescent="0.3">
      <c r="A1234" s="117">
        <v>3</v>
      </c>
      <c r="B1234" s="251" t="s">
        <v>471</v>
      </c>
      <c r="C1234" s="119" t="s">
        <v>468</v>
      </c>
      <c r="D1234" s="120">
        <v>3000000</v>
      </c>
      <c r="E1234" s="206" t="s">
        <v>20</v>
      </c>
      <c r="F1234" s="266">
        <f>D1234</f>
        <v>3000000</v>
      </c>
      <c r="G1234" s="206"/>
      <c r="H1234" s="255"/>
      <c r="I1234" s="85"/>
    </row>
    <row r="1235" spans="1:9" s="83" customFormat="1" ht="15" customHeight="1" x14ac:dyDescent="0.3">
      <c r="A1235" s="607" t="s">
        <v>455</v>
      </c>
      <c r="B1235" s="607"/>
      <c r="C1235" s="607"/>
      <c r="D1235" s="102">
        <v>40000000</v>
      </c>
      <c r="E1235" s="98">
        <f>SUM(E1232:E1234)</f>
        <v>0</v>
      </c>
      <c r="F1235" s="148">
        <f>SUM(F1232:F1234)</f>
        <v>10000000</v>
      </c>
      <c r="G1235" s="148"/>
      <c r="H1235" s="255"/>
      <c r="I1235" s="85"/>
    </row>
    <row r="1236" spans="1:9" s="83" customFormat="1" ht="15.6" x14ac:dyDescent="0.3">
      <c r="A1236" s="212">
        <v>3</v>
      </c>
      <c r="B1236" s="114" t="s">
        <v>526</v>
      </c>
      <c r="C1236" s="153"/>
      <c r="E1236" s="184"/>
      <c r="F1236" s="379"/>
      <c r="G1236" s="255"/>
      <c r="H1236" s="255"/>
      <c r="I1236" s="85"/>
    </row>
    <row r="1237" spans="1:9" s="83" customFormat="1" ht="15.6" x14ac:dyDescent="0.3">
      <c r="A1237" s="117">
        <v>1</v>
      </c>
      <c r="B1237" s="251" t="s">
        <v>535</v>
      </c>
      <c r="C1237" s="119" t="s">
        <v>530</v>
      </c>
      <c r="D1237" s="120">
        <v>400000000</v>
      </c>
      <c r="E1237" s="392">
        <v>65690860.039999999</v>
      </c>
      <c r="F1237" s="266">
        <v>200000000</v>
      </c>
      <c r="G1237" s="206"/>
      <c r="H1237" s="255"/>
      <c r="I1237" s="85"/>
    </row>
    <row r="1238" spans="1:9" s="83" customFormat="1" ht="15.6" x14ac:dyDescent="0.3">
      <c r="A1238" s="117">
        <v>2</v>
      </c>
      <c r="B1238" s="251" t="s">
        <v>536</v>
      </c>
      <c r="C1238" s="119" t="s">
        <v>531</v>
      </c>
      <c r="D1238" s="120">
        <v>500000000</v>
      </c>
      <c r="E1238" s="392">
        <v>256811396.59</v>
      </c>
      <c r="F1238" s="380">
        <v>300000000</v>
      </c>
      <c r="G1238" s="258">
        <v>400000000</v>
      </c>
      <c r="H1238" s="255"/>
      <c r="I1238" s="85"/>
    </row>
    <row r="1239" spans="1:9" s="83" customFormat="1" ht="31.2" x14ac:dyDescent="0.3">
      <c r="A1239" s="117">
        <v>3</v>
      </c>
      <c r="B1239" s="251" t="s">
        <v>537</v>
      </c>
      <c r="C1239" s="119" t="s">
        <v>532</v>
      </c>
      <c r="D1239" s="120">
        <v>10000000</v>
      </c>
      <c r="E1239" s="206" t="s">
        <v>20</v>
      </c>
      <c r="F1239" s="266">
        <f>D1239</f>
        <v>10000000</v>
      </c>
      <c r="G1239" s="206"/>
      <c r="H1239" s="255"/>
      <c r="I1239" s="85"/>
    </row>
    <row r="1240" spans="1:9" s="83" customFormat="1" ht="31.2" x14ac:dyDescent="0.3">
      <c r="A1240" s="117">
        <v>4</v>
      </c>
      <c r="B1240" s="251" t="s">
        <v>538</v>
      </c>
      <c r="C1240" s="119" t="s">
        <v>533</v>
      </c>
      <c r="D1240" s="120">
        <v>80000000</v>
      </c>
      <c r="E1240" s="392">
        <v>12684662</v>
      </c>
      <c r="F1240" s="266">
        <v>30000000</v>
      </c>
      <c r="G1240" s="206"/>
      <c r="H1240" s="255"/>
      <c r="I1240" s="85"/>
    </row>
    <row r="1241" spans="1:9" s="83" customFormat="1" ht="15.6" x14ac:dyDescent="0.3">
      <c r="A1241" s="117">
        <v>5</v>
      </c>
      <c r="B1241" s="251" t="s">
        <v>539</v>
      </c>
      <c r="C1241" s="119" t="s">
        <v>534</v>
      </c>
      <c r="D1241" s="120">
        <v>10000000</v>
      </c>
      <c r="E1241" s="206" t="s">
        <v>20</v>
      </c>
      <c r="F1241" s="266">
        <v>0</v>
      </c>
      <c r="G1241" s="206"/>
      <c r="H1241" s="255"/>
      <c r="I1241" s="85"/>
    </row>
    <row r="1242" spans="1:9" s="83" customFormat="1" ht="15" customHeight="1" x14ac:dyDescent="0.3">
      <c r="A1242" s="607" t="s">
        <v>529</v>
      </c>
      <c r="B1242" s="607"/>
      <c r="C1242" s="607"/>
      <c r="D1242" s="102">
        <v>1000000000</v>
      </c>
      <c r="E1242" s="464">
        <v>335186918.63</v>
      </c>
      <c r="F1242" s="148">
        <f>SUM(F1237:F1241)</f>
        <v>540000000</v>
      </c>
      <c r="G1242" s="148">
        <f>SUM(G1237:G1241)</f>
        <v>400000000</v>
      </c>
      <c r="H1242" s="255"/>
      <c r="I1242" s="85"/>
    </row>
    <row r="1243" spans="1:9" s="83" customFormat="1" ht="15.6" x14ac:dyDescent="0.3">
      <c r="A1243" s="212">
        <v>4</v>
      </c>
      <c r="B1243" s="114" t="s">
        <v>438</v>
      </c>
      <c r="C1243" s="153"/>
      <c r="E1243" s="184"/>
      <c r="F1243" s="379"/>
      <c r="G1243" s="255"/>
      <c r="H1243" s="255"/>
      <c r="I1243" s="85"/>
    </row>
    <row r="1244" spans="1:9" s="83" customFormat="1" ht="15.6" x14ac:dyDescent="0.3">
      <c r="A1244" s="94">
        <v>1</v>
      </c>
      <c r="B1244" s="95" t="s">
        <v>460</v>
      </c>
      <c r="C1244" s="96" t="s">
        <v>441</v>
      </c>
      <c r="D1244" s="11">
        <v>1500000</v>
      </c>
      <c r="E1244" s="206">
        <v>327777.77</v>
      </c>
      <c r="F1244" s="327">
        <v>500000</v>
      </c>
      <c r="G1244" s="206"/>
      <c r="H1244" s="255"/>
      <c r="I1244" s="85"/>
    </row>
    <row r="1245" spans="1:9" s="83" customFormat="1" ht="15.6" x14ac:dyDescent="0.3">
      <c r="A1245" s="94">
        <v>2</v>
      </c>
      <c r="B1245" s="95" t="s">
        <v>461</v>
      </c>
      <c r="C1245" s="96" t="s">
        <v>442</v>
      </c>
      <c r="D1245" s="11">
        <v>600000</v>
      </c>
      <c r="E1245" s="206">
        <v>283333.33</v>
      </c>
      <c r="F1245" s="327">
        <v>300000</v>
      </c>
      <c r="G1245" s="206"/>
      <c r="H1245" s="255"/>
      <c r="I1245" s="85"/>
    </row>
    <row r="1246" spans="1:9" s="83" customFormat="1" ht="15.6" x14ac:dyDescent="0.3">
      <c r="A1246" s="94">
        <v>3</v>
      </c>
      <c r="B1246" s="95" t="s">
        <v>462</v>
      </c>
      <c r="C1246" s="96" t="s">
        <v>443</v>
      </c>
      <c r="D1246" s="11">
        <v>500000</v>
      </c>
      <c r="E1246" s="206">
        <v>385555.56</v>
      </c>
      <c r="F1246" s="327">
        <f>D1246</f>
        <v>500000</v>
      </c>
      <c r="G1246" s="206"/>
      <c r="H1246" s="255"/>
      <c r="I1246" s="85"/>
    </row>
    <row r="1247" spans="1:9" s="83" customFormat="1" ht="15.6" x14ac:dyDescent="0.3">
      <c r="A1247" s="94">
        <v>4</v>
      </c>
      <c r="B1247" s="95" t="s">
        <v>463</v>
      </c>
      <c r="C1247" s="96" t="s">
        <v>444</v>
      </c>
      <c r="D1247" s="11">
        <v>350000</v>
      </c>
      <c r="E1247" s="206" t="s">
        <v>20</v>
      </c>
      <c r="F1247" s="266">
        <f>D1247</f>
        <v>350000</v>
      </c>
      <c r="G1247" s="206"/>
      <c r="H1247" s="255"/>
      <c r="I1247" s="85"/>
    </row>
    <row r="1248" spans="1:9" s="83" customFormat="1" ht="15.6" x14ac:dyDescent="0.3">
      <c r="A1248" s="94">
        <v>5</v>
      </c>
      <c r="B1248" s="95" t="s">
        <v>464</v>
      </c>
      <c r="C1248" s="96" t="s">
        <v>445</v>
      </c>
      <c r="D1248" s="11">
        <v>250000</v>
      </c>
      <c r="E1248" s="206" t="s">
        <v>20</v>
      </c>
      <c r="F1248" s="266">
        <f>D1248</f>
        <v>250000</v>
      </c>
      <c r="G1248" s="206"/>
      <c r="H1248" s="255"/>
      <c r="I1248" s="85"/>
    </row>
    <row r="1249" spans="1:9" s="83" customFormat="1" ht="15.6" x14ac:dyDescent="0.3">
      <c r="A1249" s="94">
        <v>6</v>
      </c>
      <c r="B1249" s="95" t="s">
        <v>465</v>
      </c>
      <c r="C1249" s="96" t="s">
        <v>446</v>
      </c>
      <c r="D1249" s="11">
        <v>800000</v>
      </c>
      <c r="E1249" s="206" t="s">
        <v>20</v>
      </c>
      <c r="F1249" s="266">
        <v>300000</v>
      </c>
      <c r="G1249" s="206"/>
      <c r="H1249" s="255"/>
      <c r="I1249" s="85"/>
    </row>
    <row r="1250" spans="1:9" s="83" customFormat="1" ht="15" customHeight="1" x14ac:dyDescent="0.3">
      <c r="A1250" s="608" t="s">
        <v>440</v>
      </c>
      <c r="B1250" s="608"/>
      <c r="C1250" s="608"/>
      <c r="D1250" s="148">
        <f>SUM(D1244:D1249)</f>
        <v>4000000</v>
      </c>
      <c r="E1250" s="472">
        <v>996666.66</v>
      </c>
      <c r="F1250" s="148">
        <f>SUM(F1244:F1249)</f>
        <v>2200000</v>
      </c>
      <c r="G1250" s="148">
        <f>SUM(G1244:G1249)</f>
        <v>0</v>
      </c>
      <c r="H1250" s="255"/>
      <c r="I1250" s="85"/>
    </row>
    <row r="1251" spans="1:9" s="83" customFormat="1" ht="15.6" x14ac:dyDescent="0.3">
      <c r="A1251" s="212">
        <v>5</v>
      </c>
      <c r="B1251" s="112" t="s">
        <v>1825</v>
      </c>
      <c r="C1251" s="153"/>
      <c r="E1251" s="184"/>
      <c r="F1251" s="391"/>
      <c r="H1251" s="255"/>
      <c r="I1251" s="85"/>
    </row>
    <row r="1252" spans="1:9" s="83" customFormat="1" ht="15.6" x14ac:dyDescent="0.3">
      <c r="A1252" s="94">
        <v>1</v>
      </c>
      <c r="B1252" s="95" t="s">
        <v>1830</v>
      </c>
      <c r="C1252" s="96" t="s">
        <v>1826</v>
      </c>
      <c r="D1252" s="11">
        <v>3400000</v>
      </c>
      <c r="E1252" s="206" t="s">
        <v>20</v>
      </c>
      <c r="F1252" s="383">
        <f>D1252</f>
        <v>3400000</v>
      </c>
      <c r="G1252" s="101"/>
      <c r="H1252" s="255"/>
      <c r="I1252" s="85"/>
    </row>
    <row r="1253" spans="1:9" s="83" customFormat="1" ht="15.6" x14ac:dyDescent="0.3">
      <c r="A1253" s="94">
        <v>2</v>
      </c>
      <c r="B1253" s="95" t="s">
        <v>1831</v>
      </c>
      <c r="C1253" s="96" t="s">
        <v>1827</v>
      </c>
      <c r="D1253" s="11">
        <v>4000000</v>
      </c>
      <c r="E1253" s="206" t="s">
        <v>20</v>
      </c>
      <c r="F1253" s="383">
        <v>3000000</v>
      </c>
      <c r="G1253" s="101"/>
      <c r="H1253" s="255"/>
      <c r="I1253" s="85"/>
    </row>
    <row r="1254" spans="1:9" s="83" customFormat="1" ht="15.6" x14ac:dyDescent="0.3">
      <c r="A1254" s="94">
        <v>3</v>
      </c>
      <c r="B1254" s="95" t="s">
        <v>1832</v>
      </c>
      <c r="C1254" s="96" t="s">
        <v>1828</v>
      </c>
      <c r="D1254" s="115" t="s">
        <v>20</v>
      </c>
      <c r="E1254" s="206" t="s">
        <v>20</v>
      </c>
      <c r="F1254" s="383" t="str">
        <f>D1254</f>
        <v>-</v>
      </c>
      <c r="G1254" s="101"/>
      <c r="H1254" s="255"/>
      <c r="I1254" s="85"/>
    </row>
    <row r="1255" spans="1:9" s="83" customFormat="1" ht="15.6" x14ac:dyDescent="0.3">
      <c r="A1255" s="94">
        <v>4</v>
      </c>
      <c r="B1255" s="95" t="s">
        <v>1833</v>
      </c>
      <c r="C1255" s="96" t="s">
        <v>1829</v>
      </c>
      <c r="D1255" s="11">
        <v>2600000</v>
      </c>
      <c r="E1255" s="206" t="s">
        <v>20</v>
      </c>
      <c r="F1255" s="383">
        <f>D1255</f>
        <v>2600000</v>
      </c>
      <c r="G1255" s="101"/>
      <c r="H1255" s="255"/>
      <c r="I1255" s="85"/>
    </row>
    <row r="1256" spans="1:9" s="83" customFormat="1" ht="15.6" x14ac:dyDescent="0.3">
      <c r="A1256" s="608" t="s">
        <v>1834</v>
      </c>
      <c r="B1256" s="608"/>
      <c r="C1256" s="608"/>
      <c r="D1256" s="113">
        <v>10000000</v>
      </c>
      <c r="E1256" s="98">
        <f>SUM(E1252:E1255)</f>
        <v>0</v>
      </c>
      <c r="F1256" s="148">
        <f>SUM(F1252:F1255)</f>
        <v>9000000</v>
      </c>
      <c r="G1256" s="148"/>
      <c r="H1256" s="255"/>
      <c r="I1256" s="85"/>
    </row>
    <row r="1257" spans="1:9" s="83" customFormat="1" ht="15.6" x14ac:dyDescent="0.3">
      <c r="A1257" s="108">
        <v>6</v>
      </c>
      <c r="B1257" s="112" t="s">
        <v>250</v>
      </c>
      <c r="C1257" s="153"/>
      <c r="E1257" s="184"/>
      <c r="F1257" s="379"/>
      <c r="G1257" s="255"/>
      <c r="H1257" s="255"/>
      <c r="I1257" s="85"/>
    </row>
    <row r="1258" spans="1:9" s="83" customFormat="1" ht="31.2" x14ac:dyDescent="0.3">
      <c r="A1258" s="94">
        <v>1</v>
      </c>
      <c r="B1258" s="95" t="s">
        <v>273</v>
      </c>
      <c r="C1258" s="96" t="s">
        <v>261</v>
      </c>
      <c r="D1258" s="11">
        <v>820000</v>
      </c>
      <c r="E1258" s="206" t="s">
        <v>20</v>
      </c>
      <c r="F1258" s="266">
        <v>0</v>
      </c>
      <c r="G1258" s="206"/>
      <c r="H1258" s="255"/>
      <c r="I1258" s="85"/>
    </row>
    <row r="1259" spans="1:9" s="83" customFormat="1" ht="62.4" x14ac:dyDescent="0.3">
      <c r="A1259" s="94">
        <v>2</v>
      </c>
      <c r="B1259" s="95" t="s">
        <v>274</v>
      </c>
      <c r="C1259" s="96" t="s">
        <v>262</v>
      </c>
      <c r="D1259" s="11">
        <v>4180000</v>
      </c>
      <c r="E1259" s="206" t="s">
        <v>20</v>
      </c>
      <c r="F1259" s="266">
        <v>2180000</v>
      </c>
      <c r="G1259" s="206"/>
      <c r="H1259" s="255"/>
      <c r="I1259" s="85"/>
    </row>
    <row r="1260" spans="1:9" s="83" customFormat="1" ht="31.2" x14ac:dyDescent="0.3">
      <c r="A1260" s="94">
        <v>3</v>
      </c>
      <c r="B1260" s="95" t="s">
        <v>275</v>
      </c>
      <c r="C1260" s="96" t="s">
        <v>263</v>
      </c>
      <c r="D1260" s="11">
        <v>2000000</v>
      </c>
      <c r="E1260" s="206" t="s">
        <v>20</v>
      </c>
      <c r="F1260" s="266">
        <f>D1260</f>
        <v>2000000</v>
      </c>
      <c r="G1260" s="206"/>
      <c r="H1260" s="255"/>
      <c r="I1260" s="85"/>
    </row>
    <row r="1261" spans="1:9" s="83" customFormat="1" ht="15" customHeight="1" x14ac:dyDescent="0.3">
      <c r="A1261" s="619" t="s">
        <v>260</v>
      </c>
      <c r="B1261" s="620"/>
      <c r="C1261" s="621"/>
      <c r="D1261" s="102">
        <v>7000000</v>
      </c>
      <c r="E1261" s="98">
        <f>SUM(E1258:E1260)</f>
        <v>0</v>
      </c>
      <c r="F1261" s="148">
        <f>SUM(F1258:F1260)</f>
        <v>4180000</v>
      </c>
      <c r="G1261" s="148"/>
      <c r="H1261" s="255"/>
      <c r="I1261" s="85"/>
    </row>
    <row r="1262" spans="1:9" s="83" customFormat="1" ht="15.6" x14ac:dyDescent="0.3">
      <c r="A1262" s="108">
        <v>7</v>
      </c>
      <c r="B1262" s="116" t="s">
        <v>264</v>
      </c>
      <c r="C1262" s="153"/>
      <c r="E1262" s="184"/>
      <c r="F1262" s="379"/>
      <c r="G1262" s="255"/>
      <c r="H1262" s="255"/>
      <c r="I1262" s="85"/>
    </row>
    <row r="1263" spans="1:9" s="83" customFormat="1" ht="15.6" x14ac:dyDescent="0.3">
      <c r="A1263" s="117">
        <v>1</v>
      </c>
      <c r="B1263" s="251" t="s">
        <v>276</v>
      </c>
      <c r="C1263" s="119" t="s">
        <v>268</v>
      </c>
      <c r="D1263" s="120">
        <v>1000000</v>
      </c>
      <c r="E1263" s="206" t="s">
        <v>20</v>
      </c>
      <c r="F1263" s="206">
        <f>D1263</f>
        <v>1000000</v>
      </c>
      <c r="G1263" s="206"/>
      <c r="H1263" s="255"/>
      <c r="I1263" s="85"/>
    </row>
    <row r="1264" spans="1:9" s="83" customFormat="1" ht="15.6" x14ac:dyDescent="0.3">
      <c r="A1264" s="117">
        <v>2</v>
      </c>
      <c r="B1264" s="251" t="s">
        <v>277</v>
      </c>
      <c r="C1264" s="119" t="s">
        <v>269</v>
      </c>
      <c r="D1264" s="120">
        <v>1000000</v>
      </c>
      <c r="E1264" s="206" t="s">
        <v>20</v>
      </c>
      <c r="F1264" s="206">
        <f>D1264</f>
        <v>1000000</v>
      </c>
      <c r="G1264" s="206"/>
      <c r="H1264" s="255"/>
      <c r="I1264" s="85"/>
    </row>
    <row r="1265" spans="1:9" s="83" customFormat="1" ht="31.2" x14ac:dyDescent="0.3">
      <c r="A1265" s="117">
        <v>3</v>
      </c>
      <c r="B1265" s="251" t="s">
        <v>278</v>
      </c>
      <c r="C1265" s="119" t="s">
        <v>270</v>
      </c>
      <c r="D1265" s="120">
        <v>500000</v>
      </c>
      <c r="E1265" s="206" t="s">
        <v>20</v>
      </c>
      <c r="F1265" s="206">
        <f>D1265</f>
        <v>500000</v>
      </c>
      <c r="G1265" s="206"/>
      <c r="H1265" s="255"/>
      <c r="I1265" s="85"/>
    </row>
    <row r="1266" spans="1:9" s="83" customFormat="1" ht="15.6" x14ac:dyDescent="0.3">
      <c r="A1266" s="117">
        <v>4</v>
      </c>
      <c r="B1266" s="251" t="s">
        <v>279</v>
      </c>
      <c r="C1266" s="119" t="s">
        <v>271</v>
      </c>
      <c r="D1266" s="120">
        <v>2500000</v>
      </c>
      <c r="E1266" s="206" t="s">
        <v>20</v>
      </c>
      <c r="F1266" s="566">
        <v>2000000</v>
      </c>
      <c r="G1266" s="206"/>
      <c r="H1266" s="255"/>
      <c r="I1266" s="85"/>
    </row>
    <row r="1267" spans="1:9" s="83" customFormat="1" ht="15" customHeight="1" x14ac:dyDescent="0.3">
      <c r="A1267" s="622" t="s">
        <v>272</v>
      </c>
      <c r="B1267" s="623"/>
      <c r="C1267" s="624"/>
      <c r="D1267" s="102">
        <v>5000000</v>
      </c>
      <c r="E1267" s="98">
        <f>SUM(E1263:E1266)</f>
        <v>0</v>
      </c>
      <c r="F1267" s="148">
        <f>SUM(F1263:F1266)</f>
        <v>4500000</v>
      </c>
      <c r="G1267" s="148"/>
      <c r="H1267" s="255"/>
      <c r="I1267" s="85"/>
    </row>
    <row r="1268" spans="1:9" s="83" customFormat="1" ht="15.6" x14ac:dyDescent="0.3">
      <c r="A1268" s="212">
        <v>8</v>
      </c>
      <c r="B1268" s="114" t="s">
        <v>280</v>
      </c>
      <c r="C1268" s="153"/>
      <c r="E1268" s="184"/>
      <c r="F1268" s="379"/>
      <c r="G1268" s="255"/>
      <c r="H1268" s="255"/>
      <c r="I1268" s="85"/>
    </row>
    <row r="1269" spans="1:9" s="83" customFormat="1" ht="15.6" x14ac:dyDescent="0.3">
      <c r="A1269" s="117">
        <v>1</v>
      </c>
      <c r="B1269" s="251" t="s">
        <v>300</v>
      </c>
      <c r="C1269" s="119" t="s">
        <v>286</v>
      </c>
      <c r="D1269" s="120">
        <v>1000000</v>
      </c>
      <c r="E1269" s="206" t="s">
        <v>20</v>
      </c>
      <c r="F1269" s="266">
        <v>0</v>
      </c>
      <c r="G1269" s="206"/>
      <c r="H1269" s="255"/>
      <c r="I1269" s="85"/>
    </row>
    <row r="1270" spans="1:9" s="83" customFormat="1" ht="31.2" x14ac:dyDescent="0.3">
      <c r="A1270" s="117">
        <v>2</v>
      </c>
      <c r="B1270" s="251" t="s">
        <v>301</v>
      </c>
      <c r="C1270" s="119" t="s">
        <v>287</v>
      </c>
      <c r="D1270" s="120">
        <v>17000000</v>
      </c>
      <c r="E1270" s="206" t="s">
        <v>20</v>
      </c>
      <c r="F1270" s="266">
        <v>0</v>
      </c>
      <c r="G1270" s="206"/>
      <c r="H1270" s="255"/>
      <c r="I1270" s="85"/>
    </row>
    <row r="1271" spans="1:9" s="83" customFormat="1" ht="15.6" x14ac:dyDescent="0.3">
      <c r="A1271" s="117">
        <v>3</v>
      </c>
      <c r="B1271" s="251" t="s">
        <v>302</v>
      </c>
      <c r="C1271" s="119" t="s">
        <v>288</v>
      </c>
      <c r="D1271" s="120">
        <v>1120000</v>
      </c>
      <c r="E1271" s="206" t="s">
        <v>20</v>
      </c>
      <c r="F1271" s="266">
        <v>0</v>
      </c>
      <c r="G1271" s="206"/>
      <c r="H1271" s="255"/>
      <c r="I1271" s="85"/>
    </row>
    <row r="1272" spans="1:9" s="83" customFormat="1" ht="15.6" x14ac:dyDescent="0.3">
      <c r="A1272" s="117">
        <v>4</v>
      </c>
      <c r="B1272" s="251" t="s">
        <v>303</v>
      </c>
      <c r="C1272" s="119" t="s">
        <v>289</v>
      </c>
      <c r="D1272" s="122">
        <v>0</v>
      </c>
      <c r="E1272" s="206" t="s">
        <v>20</v>
      </c>
      <c r="F1272" s="266">
        <f t="shared" ref="F1272:F1277" si="65">D1272</f>
        <v>0</v>
      </c>
      <c r="G1272" s="206"/>
      <c r="H1272" s="255"/>
      <c r="I1272" s="85"/>
    </row>
    <row r="1273" spans="1:9" s="83" customFormat="1" ht="15.6" x14ac:dyDescent="0.3">
      <c r="A1273" s="117">
        <v>5</v>
      </c>
      <c r="B1273" s="251" t="s">
        <v>304</v>
      </c>
      <c r="C1273" s="119" t="s">
        <v>290</v>
      </c>
      <c r="D1273" s="120">
        <v>300000</v>
      </c>
      <c r="E1273" s="206" t="s">
        <v>20</v>
      </c>
      <c r="F1273" s="266">
        <f t="shared" si="65"/>
        <v>300000</v>
      </c>
      <c r="G1273" s="206"/>
      <c r="H1273" s="255"/>
      <c r="I1273" s="85"/>
    </row>
    <row r="1274" spans="1:9" s="83" customFormat="1" ht="15.6" x14ac:dyDescent="0.3">
      <c r="A1274" s="117">
        <v>6</v>
      </c>
      <c r="B1274" s="251" t="s">
        <v>305</v>
      </c>
      <c r="C1274" s="119" t="s">
        <v>291</v>
      </c>
      <c r="D1274" s="120">
        <v>200000</v>
      </c>
      <c r="E1274" s="206" t="s">
        <v>20</v>
      </c>
      <c r="F1274" s="266">
        <f t="shared" si="65"/>
        <v>200000</v>
      </c>
      <c r="G1274" s="206"/>
      <c r="H1274" s="255"/>
      <c r="I1274" s="85"/>
    </row>
    <row r="1275" spans="1:9" s="83" customFormat="1" ht="15.6" x14ac:dyDescent="0.3">
      <c r="A1275" s="117">
        <v>7</v>
      </c>
      <c r="B1275" s="251" t="s">
        <v>306</v>
      </c>
      <c r="C1275" s="119" t="s">
        <v>292</v>
      </c>
      <c r="D1275" s="120">
        <v>600000</v>
      </c>
      <c r="E1275" s="206" t="s">
        <v>20</v>
      </c>
      <c r="F1275" s="266">
        <f t="shared" si="65"/>
        <v>600000</v>
      </c>
      <c r="G1275" s="206"/>
      <c r="H1275" s="255"/>
      <c r="I1275" s="85"/>
    </row>
    <row r="1276" spans="1:9" s="83" customFormat="1" ht="31.2" x14ac:dyDescent="0.3">
      <c r="A1276" s="117">
        <v>8</v>
      </c>
      <c r="B1276" s="251" t="s">
        <v>307</v>
      </c>
      <c r="C1276" s="119" t="s">
        <v>293</v>
      </c>
      <c r="D1276" s="120">
        <v>480000</v>
      </c>
      <c r="E1276" s="206" t="s">
        <v>20</v>
      </c>
      <c r="F1276" s="266">
        <v>0</v>
      </c>
      <c r="G1276" s="206"/>
      <c r="H1276" s="255"/>
      <c r="I1276" s="85"/>
    </row>
    <row r="1277" spans="1:9" s="83" customFormat="1" ht="15.6" x14ac:dyDescent="0.3">
      <c r="A1277" s="117">
        <v>9</v>
      </c>
      <c r="B1277" s="251" t="s">
        <v>308</v>
      </c>
      <c r="C1277" s="119" t="s">
        <v>294</v>
      </c>
      <c r="D1277" s="120">
        <v>100000</v>
      </c>
      <c r="E1277" s="206" t="s">
        <v>20</v>
      </c>
      <c r="F1277" s="266">
        <f t="shared" si="65"/>
        <v>100000</v>
      </c>
      <c r="G1277" s="206"/>
      <c r="H1277" s="255"/>
      <c r="I1277" s="85"/>
    </row>
    <row r="1278" spans="1:9" s="83" customFormat="1" ht="15.6" x14ac:dyDescent="0.3">
      <c r="A1278" s="117">
        <v>10</v>
      </c>
      <c r="B1278" s="251" t="s">
        <v>309</v>
      </c>
      <c r="C1278" s="119" t="s">
        <v>295</v>
      </c>
      <c r="D1278" s="120">
        <v>2000000</v>
      </c>
      <c r="E1278" s="392">
        <v>1150000</v>
      </c>
      <c r="F1278" s="266">
        <v>1400000</v>
      </c>
      <c r="G1278" s="206"/>
      <c r="H1278" s="255"/>
      <c r="I1278" s="85"/>
    </row>
    <row r="1279" spans="1:9" s="83" customFormat="1" ht="15.6" x14ac:dyDescent="0.3">
      <c r="A1279" s="117">
        <v>11</v>
      </c>
      <c r="B1279" s="251" t="s">
        <v>310</v>
      </c>
      <c r="C1279" s="119" t="s">
        <v>296</v>
      </c>
      <c r="D1279" s="120">
        <v>1000000</v>
      </c>
      <c r="E1279" s="392">
        <v>600000</v>
      </c>
      <c r="F1279" s="266">
        <f>E1279</f>
        <v>600000</v>
      </c>
      <c r="G1279" s="206"/>
      <c r="H1279" s="255"/>
      <c r="I1279" s="85"/>
    </row>
    <row r="1280" spans="1:9" s="83" customFormat="1" ht="15.6" x14ac:dyDescent="0.3">
      <c r="A1280" s="117">
        <v>12</v>
      </c>
      <c r="B1280" s="251" t="s">
        <v>311</v>
      </c>
      <c r="C1280" s="119" t="s">
        <v>297</v>
      </c>
      <c r="D1280" s="115" t="s">
        <v>20</v>
      </c>
      <c r="E1280" s="206" t="s">
        <v>20</v>
      </c>
      <c r="F1280" s="266">
        <v>14200000</v>
      </c>
      <c r="G1280" s="206"/>
      <c r="H1280" s="255"/>
      <c r="I1280" s="85"/>
    </row>
    <row r="1281" spans="1:9" s="83" customFormat="1" ht="15.6" x14ac:dyDescent="0.3">
      <c r="A1281" s="117">
        <v>13</v>
      </c>
      <c r="B1281" s="251" t="s">
        <v>312</v>
      </c>
      <c r="C1281" s="119" t="s">
        <v>298</v>
      </c>
      <c r="D1281" s="120">
        <v>500000</v>
      </c>
      <c r="E1281" s="206" t="s">
        <v>20</v>
      </c>
      <c r="F1281" s="266">
        <v>250000</v>
      </c>
      <c r="G1281" s="206"/>
      <c r="H1281" s="255"/>
      <c r="I1281" s="85"/>
    </row>
    <row r="1282" spans="1:9" s="83" customFormat="1" ht="15.6" x14ac:dyDescent="0.3">
      <c r="A1282" s="117">
        <v>14</v>
      </c>
      <c r="B1282" s="251" t="s">
        <v>313</v>
      </c>
      <c r="C1282" s="119" t="s">
        <v>299</v>
      </c>
      <c r="D1282" s="120">
        <v>700000</v>
      </c>
      <c r="E1282" s="206" t="s">
        <v>20</v>
      </c>
      <c r="F1282" s="266">
        <v>350000</v>
      </c>
      <c r="G1282" s="206"/>
      <c r="H1282" s="255"/>
      <c r="I1282" s="85"/>
    </row>
    <row r="1283" spans="1:9" s="83" customFormat="1" ht="15" customHeight="1" x14ac:dyDescent="0.3">
      <c r="A1283" s="625" t="s">
        <v>285</v>
      </c>
      <c r="B1283" s="626"/>
      <c r="C1283" s="627"/>
      <c r="D1283" s="102">
        <v>25000000</v>
      </c>
      <c r="E1283" s="464">
        <v>1750000</v>
      </c>
      <c r="F1283" s="148">
        <f>SUM(F1269:F1282)</f>
        <v>18000000</v>
      </c>
      <c r="G1283" s="148"/>
      <c r="H1283" s="255"/>
      <c r="I1283" s="85"/>
    </row>
    <row r="1284" spans="1:9" s="83" customFormat="1" ht="15.6" x14ac:dyDescent="0.3">
      <c r="A1284" s="212">
        <v>9</v>
      </c>
      <c r="B1284" s="114" t="s">
        <v>635</v>
      </c>
      <c r="C1284" s="153"/>
      <c r="E1284" s="184"/>
      <c r="F1284" s="379"/>
      <c r="G1284" s="255"/>
      <c r="H1284" s="255"/>
      <c r="I1284" s="85"/>
    </row>
    <row r="1285" spans="1:9" s="83" customFormat="1" ht="15.6" x14ac:dyDescent="0.3">
      <c r="A1285" s="117">
        <v>1</v>
      </c>
      <c r="B1285" s="251" t="s">
        <v>652</v>
      </c>
      <c r="C1285" s="119" t="s">
        <v>641</v>
      </c>
      <c r="D1285" s="120">
        <v>130000000</v>
      </c>
      <c r="E1285" s="206" t="s">
        <v>20</v>
      </c>
      <c r="F1285" s="266">
        <v>100000000</v>
      </c>
      <c r="G1285" s="206"/>
      <c r="H1285" s="255"/>
      <c r="I1285" s="85"/>
    </row>
    <row r="1286" spans="1:9" s="83" customFormat="1" ht="15.6" x14ac:dyDescent="0.3">
      <c r="A1286" s="117">
        <v>2</v>
      </c>
      <c r="B1286" s="251" t="s">
        <v>653</v>
      </c>
      <c r="C1286" s="119" t="s">
        <v>642</v>
      </c>
      <c r="D1286" s="120">
        <v>8000000</v>
      </c>
      <c r="E1286" s="206" t="s">
        <v>20</v>
      </c>
      <c r="F1286" s="266">
        <v>0</v>
      </c>
      <c r="G1286" s="206"/>
      <c r="H1286" s="255"/>
      <c r="I1286" s="85"/>
    </row>
    <row r="1287" spans="1:9" s="83" customFormat="1" ht="31.2" x14ac:dyDescent="0.3">
      <c r="A1287" s="117">
        <v>3</v>
      </c>
      <c r="B1287" s="251" t="s">
        <v>654</v>
      </c>
      <c r="C1287" s="119" t="s">
        <v>643</v>
      </c>
      <c r="D1287" s="120">
        <v>20000000</v>
      </c>
      <c r="E1287" s="206" t="s">
        <v>20</v>
      </c>
      <c r="F1287" s="266">
        <v>7000000</v>
      </c>
      <c r="G1287" s="206"/>
      <c r="H1287" s="255"/>
      <c r="I1287" s="85"/>
    </row>
    <row r="1288" spans="1:9" s="83" customFormat="1" ht="15.6" x14ac:dyDescent="0.3">
      <c r="A1288" s="117">
        <v>4</v>
      </c>
      <c r="B1288" s="251" t="s">
        <v>655</v>
      </c>
      <c r="C1288" s="119" t="s">
        <v>644</v>
      </c>
      <c r="D1288" s="120">
        <v>2000000</v>
      </c>
      <c r="E1288" s="206" t="s">
        <v>20</v>
      </c>
      <c r="F1288" s="266">
        <f>D1288</f>
        <v>2000000</v>
      </c>
      <c r="G1288" s="206"/>
      <c r="H1288" s="255"/>
      <c r="I1288" s="85"/>
    </row>
    <row r="1289" spans="1:9" s="83" customFormat="1" ht="15.6" x14ac:dyDescent="0.3">
      <c r="A1289" s="117">
        <v>5</v>
      </c>
      <c r="B1289" s="251" t="s">
        <v>656</v>
      </c>
      <c r="C1289" s="119" t="s">
        <v>645</v>
      </c>
      <c r="D1289" s="120">
        <v>20000000</v>
      </c>
      <c r="E1289" s="206" t="s">
        <v>20</v>
      </c>
      <c r="F1289" s="266">
        <v>10000000</v>
      </c>
      <c r="G1289" s="206"/>
      <c r="H1289" s="255"/>
      <c r="I1289" s="85"/>
    </row>
    <row r="1290" spans="1:9" s="83" customFormat="1" ht="31.2" x14ac:dyDescent="0.3">
      <c r="A1290" s="117">
        <v>6</v>
      </c>
      <c r="B1290" s="251" t="s">
        <v>657</v>
      </c>
      <c r="C1290" s="119" t="s">
        <v>646</v>
      </c>
      <c r="D1290" s="120">
        <v>10000000</v>
      </c>
      <c r="E1290" s="206" t="s">
        <v>20</v>
      </c>
      <c r="F1290" s="266">
        <v>0</v>
      </c>
      <c r="G1290" s="206">
        <v>10000000</v>
      </c>
      <c r="H1290" s="569">
        <f>G1290</f>
        <v>10000000</v>
      </c>
      <c r="I1290" s="149" t="s">
        <v>3826</v>
      </c>
    </row>
    <row r="1291" spans="1:9" s="83" customFormat="1" ht="15.6" x14ac:dyDescent="0.3">
      <c r="A1291" s="117">
        <v>7</v>
      </c>
      <c r="B1291" s="251" t="s">
        <v>658</v>
      </c>
      <c r="C1291" s="119" t="s">
        <v>647</v>
      </c>
      <c r="D1291" s="120">
        <v>500000000</v>
      </c>
      <c r="E1291" s="206" t="s">
        <v>20</v>
      </c>
      <c r="F1291" s="266">
        <v>0</v>
      </c>
      <c r="G1291" s="206">
        <v>250000000</v>
      </c>
      <c r="H1291" s="255"/>
      <c r="I1291" s="85"/>
    </row>
    <row r="1292" spans="1:9" s="83" customFormat="1" ht="31.2" x14ac:dyDescent="0.3">
      <c r="A1292" s="117">
        <v>8</v>
      </c>
      <c r="B1292" s="251" t="s">
        <v>659</v>
      </c>
      <c r="C1292" s="119" t="s">
        <v>648</v>
      </c>
      <c r="D1292" s="120">
        <v>500000000</v>
      </c>
      <c r="E1292" s="206" t="s">
        <v>20</v>
      </c>
      <c r="F1292" s="266">
        <v>0</v>
      </c>
      <c r="G1292" s="206">
        <v>250000000</v>
      </c>
      <c r="H1292" s="255"/>
      <c r="I1292" s="85"/>
    </row>
    <row r="1293" spans="1:9" s="83" customFormat="1" ht="15.6" x14ac:dyDescent="0.3">
      <c r="A1293" s="117">
        <v>9</v>
      </c>
      <c r="B1293" s="251" t="s">
        <v>660</v>
      </c>
      <c r="C1293" s="119" t="s">
        <v>649</v>
      </c>
      <c r="D1293" s="120">
        <v>10000000</v>
      </c>
      <c r="E1293" s="206" t="s">
        <v>20</v>
      </c>
      <c r="F1293" s="266">
        <v>0</v>
      </c>
      <c r="G1293" s="206">
        <v>10000000</v>
      </c>
      <c r="H1293" s="255"/>
      <c r="I1293" s="85"/>
    </row>
    <row r="1294" spans="1:9" s="83" customFormat="1" ht="15" customHeight="1" x14ac:dyDescent="0.3">
      <c r="A1294" s="607" t="s">
        <v>640</v>
      </c>
      <c r="B1294" s="607"/>
      <c r="C1294" s="607"/>
      <c r="D1294" s="102">
        <v>1200000000</v>
      </c>
      <c r="E1294" s="98">
        <f>SUM(E1285:E1293)</f>
        <v>0</v>
      </c>
      <c r="F1294" s="148">
        <f>SUM(F1285:F1293)</f>
        <v>119000000</v>
      </c>
      <c r="G1294" s="148">
        <f>SUM(G1285:G1293)</f>
        <v>520000000</v>
      </c>
      <c r="H1294" s="148">
        <f>SUM(H1285:H1293)</f>
        <v>10000000</v>
      </c>
      <c r="I1294" s="85"/>
    </row>
    <row r="1295" spans="1:9" s="83" customFormat="1" ht="15.6" x14ac:dyDescent="0.3">
      <c r="A1295" s="212">
        <v>10</v>
      </c>
      <c r="B1295" s="114" t="s">
        <v>650</v>
      </c>
      <c r="C1295" s="153"/>
      <c r="E1295" s="184"/>
      <c r="F1295" s="379"/>
      <c r="G1295" s="255"/>
      <c r="H1295" s="255"/>
      <c r="I1295" s="85"/>
    </row>
    <row r="1296" spans="1:9" s="83" customFormat="1" ht="15.6" x14ac:dyDescent="0.3">
      <c r="A1296" s="117">
        <v>1</v>
      </c>
      <c r="B1296" s="251" t="s">
        <v>663</v>
      </c>
      <c r="C1296" s="119" t="s">
        <v>662</v>
      </c>
      <c r="D1296" s="120">
        <v>25000000</v>
      </c>
      <c r="E1296" s="206">
        <v>0</v>
      </c>
      <c r="F1296" s="266">
        <v>5000000</v>
      </c>
      <c r="G1296" s="206"/>
      <c r="H1296" s="255"/>
      <c r="I1296" s="85"/>
    </row>
    <row r="1297" spans="1:9" s="83" customFormat="1" ht="15" customHeight="1" x14ac:dyDescent="0.3">
      <c r="A1297" s="607" t="s">
        <v>661</v>
      </c>
      <c r="B1297" s="607"/>
      <c r="C1297" s="607"/>
      <c r="D1297" s="102">
        <v>25000000</v>
      </c>
      <c r="E1297" s="98">
        <f>E1296</f>
        <v>0</v>
      </c>
      <c r="F1297" s="148">
        <f>F1296</f>
        <v>5000000</v>
      </c>
      <c r="G1297" s="148"/>
      <c r="H1297" s="255"/>
      <c r="I1297" s="85"/>
    </row>
    <row r="1298" spans="1:9" s="83" customFormat="1" ht="15.6" x14ac:dyDescent="0.3">
      <c r="A1298" s="137">
        <v>11</v>
      </c>
      <c r="B1298" s="112" t="s">
        <v>668</v>
      </c>
      <c r="C1298" s="153"/>
      <c r="E1298" s="184"/>
      <c r="F1298" s="379"/>
      <c r="G1298" s="255"/>
      <c r="H1298" s="255"/>
      <c r="I1298" s="85"/>
    </row>
    <row r="1299" spans="1:9" s="83" customFormat="1" ht="31.2" x14ac:dyDescent="0.3">
      <c r="A1299" s="117">
        <v>1</v>
      </c>
      <c r="B1299" s="251" t="s">
        <v>673</v>
      </c>
      <c r="C1299" s="119" t="s">
        <v>669</v>
      </c>
      <c r="D1299" s="115" t="s">
        <v>20</v>
      </c>
      <c r="E1299" s="206" t="s">
        <v>20</v>
      </c>
      <c r="F1299" s="266">
        <v>0</v>
      </c>
      <c r="G1299" s="206"/>
      <c r="H1299" s="255"/>
      <c r="I1299" s="85"/>
    </row>
    <row r="1300" spans="1:9" s="83" customFormat="1" ht="15" customHeight="1" x14ac:dyDescent="0.3">
      <c r="A1300" s="117">
        <v>2</v>
      </c>
      <c r="B1300" s="251" t="s">
        <v>674</v>
      </c>
      <c r="C1300" s="119" t="s">
        <v>670</v>
      </c>
      <c r="D1300" s="120">
        <v>10000000</v>
      </c>
      <c r="E1300" s="206" t="s">
        <v>20</v>
      </c>
      <c r="F1300" s="266">
        <v>5000000</v>
      </c>
      <c r="G1300" s="206"/>
      <c r="H1300" s="255"/>
      <c r="I1300" s="85"/>
    </row>
    <row r="1301" spans="1:9" s="83" customFormat="1" ht="31.2" x14ac:dyDescent="0.3">
      <c r="A1301" s="117">
        <v>3</v>
      </c>
      <c r="B1301" s="251" t="s">
        <v>675</v>
      </c>
      <c r="C1301" s="119" t="s">
        <v>671</v>
      </c>
      <c r="D1301" s="115" t="s">
        <v>20</v>
      </c>
      <c r="E1301" s="206" t="s">
        <v>20</v>
      </c>
      <c r="F1301" s="266">
        <v>0</v>
      </c>
      <c r="G1301" s="206"/>
      <c r="H1301" s="255"/>
      <c r="I1301" s="85"/>
    </row>
    <row r="1302" spans="1:9" s="83" customFormat="1" ht="15" customHeight="1" x14ac:dyDescent="0.3">
      <c r="A1302" s="607" t="s">
        <v>672</v>
      </c>
      <c r="B1302" s="607"/>
      <c r="C1302" s="607"/>
      <c r="D1302" s="102">
        <v>10000000</v>
      </c>
      <c r="E1302" s="98">
        <f>SUM(E1299:E1301)</f>
        <v>0</v>
      </c>
      <c r="F1302" s="148">
        <f>SUM(F1299:F1301)</f>
        <v>5000000</v>
      </c>
      <c r="G1302" s="148"/>
      <c r="H1302" s="255"/>
      <c r="I1302" s="85"/>
    </row>
    <row r="1303" spans="1:9" s="83" customFormat="1" ht="15.6" x14ac:dyDescent="0.3">
      <c r="A1303" s="212">
        <v>12</v>
      </c>
      <c r="B1303" s="114" t="s">
        <v>1375</v>
      </c>
      <c r="C1303" s="153"/>
      <c r="E1303" s="184"/>
      <c r="F1303" s="379"/>
      <c r="G1303" s="255"/>
      <c r="H1303" s="255"/>
      <c r="I1303" s="85"/>
    </row>
    <row r="1304" spans="1:9" s="83" customFormat="1" ht="15.6" x14ac:dyDescent="0.3">
      <c r="A1304" s="94">
        <v>1</v>
      </c>
      <c r="B1304" s="95" t="s">
        <v>1388</v>
      </c>
      <c r="C1304" s="96" t="s">
        <v>1383</v>
      </c>
      <c r="D1304" s="115" t="s">
        <v>20</v>
      </c>
      <c r="E1304" s="206" t="s">
        <v>20</v>
      </c>
      <c r="F1304" s="266" t="str">
        <f>D1304</f>
        <v>-</v>
      </c>
      <c r="G1304" s="206"/>
      <c r="H1304" s="255"/>
      <c r="I1304" s="85"/>
    </row>
    <row r="1305" spans="1:9" s="83" customFormat="1" ht="15.6" x14ac:dyDescent="0.3">
      <c r="A1305" s="94">
        <v>2</v>
      </c>
      <c r="B1305" s="95" t="s">
        <v>1389</v>
      </c>
      <c r="C1305" s="96" t="s">
        <v>1384</v>
      </c>
      <c r="D1305" s="11">
        <v>50000000</v>
      </c>
      <c r="E1305" s="206" t="s">
        <v>20</v>
      </c>
      <c r="F1305" s="266">
        <v>0</v>
      </c>
      <c r="G1305" s="206"/>
      <c r="H1305" s="255"/>
      <c r="I1305" s="85"/>
    </row>
    <row r="1306" spans="1:9" s="83" customFormat="1" ht="15.6" x14ac:dyDescent="0.3">
      <c r="A1306" s="94">
        <v>3</v>
      </c>
      <c r="B1306" s="95" t="s">
        <v>1390</v>
      </c>
      <c r="C1306" s="96" t="s">
        <v>1385</v>
      </c>
      <c r="D1306" s="11">
        <v>2000000</v>
      </c>
      <c r="E1306" s="206" t="s">
        <v>20</v>
      </c>
      <c r="F1306" s="266">
        <f>D1306</f>
        <v>2000000</v>
      </c>
      <c r="G1306" s="206"/>
      <c r="H1306" s="255"/>
      <c r="I1306" s="85"/>
    </row>
    <row r="1307" spans="1:9" s="83" customFormat="1" ht="15.6" x14ac:dyDescent="0.3">
      <c r="A1307" s="94">
        <v>4</v>
      </c>
      <c r="B1307" s="95" t="s">
        <v>1391</v>
      </c>
      <c r="C1307" s="96" t="s">
        <v>1386</v>
      </c>
      <c r="D1307" s="11">
        <v>3000000</v>
      </c>
      <c r="E1307" s="206" t="s">
        <v>20</v>
      </c>
      <c r="F1307" s="266">
        <f>D1307</f>
        <v>3000000</v>
      </c>
      <c r="G1307" s="206"/>
      <c r="H1307" s="255"/>
      <c r="I1307" s="85"/>
    </row>
    <row r="1308" spans="1:9" s="83" customFormat="1" ht="15.6" x14ac:dyDescent="0.3">
      <c r="A1308" s="94">
        <v>5</v>
      </c>
      <c r="B1308" s="95" t="s">
        <v>1392</v>
      </c>
      <c r="C1308" s="96" t="s">
        <v>1387</v>
      </c>
      <c r="D1308" s="11">
        <v>5000000</v>
      </c>
      <c r="E1308" s="206">
        <v>756285.71</v>
      </c>
      <c r="F1308" s="266">
        <v>5000000</v>
      </c>
      <c r="G1308" s="206"/>
      <c r="H1308" s="255"/>
      <c r="I1308" s="85"/>
    </row>
    <row r="1309" spans="1:9" s="83" customFormat="1" ht="15" customHeight="1" x14ac:dyDescent="0.3">
      <c r="A1309" s="608" t="s">
        <v>365</v>
      </c>
      <c r="B1309" s="608"/>
      <c r="C1309" s="608"/>
      <c r="D1309" s="113">
        <v>60000000</v>
      </c>
      <c r="E1309" s="472">
        <v>756285.71</v>
      </c>
      <c r="F1309" s="148">
        <f>SUM(F1304:F1308)</f>
        <v>10000000</v>
      </c>
      <c r="G1309" s="148">
        <f>SUM(G1304:G1308)</f>
        <v>0</v>
      </c>
      <c r="H1309" s="148">
        <f>SUM(H1304:H1308)</f>
        <v>0</v>
      </c>
      <c r="I1309" s="85"/>
    </row>
    <row r="1310" spans="1:9" s="83" customFormat="1" ht="15.6" x14ac:dyDescent="0.3">
      <c r="A1310" s="108">
        <v>13</v>
      </c>
      <c r="B1310" s="114" t="s">
        <v>1527</v>
      </c>
      <c r="C1310" s="153"/>
      <c r="E1310" s="184"/>
      <c r="F1310" s="379"/>
      <c r="G1310" s="255"/>
      <c r="H1310" s="255"/>
      <c r="I1310" s="85"/>
    </row>
    <row r="1311" spans="1:9" s="83" customFormat="1" ht="15.6" x14ac:dyDescent="0.3">
      <c r="A1311" s="94">
        <v>1</v>
      </c>
      <c r="B1311" s="95" t="s">
        <v>1556</v>
      </c>
      <c r="C1311" s="96" t="s">
        <v>1531</v>
      </c>
      <c r="D1311" s="11">
        <v>1000000</v>
      </c>
      <c r="E1311" s="206" t="s">
        <v>20</v>
      </c>
      <c r="F1311" s="266">
        <v>0</v>
      </c>
      <c r="G1311" s="206"/>
      <c r="H1311" s="255"/>
      <c r="I1311" s="85"/>
    </row>
    <row r="1312" spans="1:9" s="83" customFormat="1" ht="15.6" x14ac:dyDescent="0.3">
      <c r="A1312" s="94">
        <v>2</v>
      </c>
      <c r="B1312" s="95" t="s">
        <v>1557</v>
      </c>
      <c r="C1312" s="96" t="s">
        <v>1532</v>
      </c>
      <c r="D1312" s="11">
        <v>2400000</v>
      </c>
      <c r="E1312" s="206" t="s">
        <v>20</v>
      </c>
      <c r="F1312" s="266">
        <v>0</v>
      </c>
      <c r="G1312" s="206"/>
      <c r="H1312" s="255"/>
      <c r="I1312" s="85"/>
    </row>
    <row r="1313" spans="1:9" s="83" customFormat="1" ht="31.2" x14ac:dyDescent="0.3">
      <c r="A1313" s="94">
        <v>3</v>
      </c>
      <c r="B1313" s="95" t="s">
        <v>1558</v>
      </c>
      <c r="C1313" s="96" t="s">
        <v>1533</v>
      </c>
      <c r="D1313" s="11">
        <v>81000000</v>
      </c>
      <c r="E1313" s="206" t="s">
        <v>20</v>
      </c>
      <c r="F1313" s="266">
        <v>20000000</v>
      </c>
      <c r="G1313" s="206"/>
      <c r="H1313" s="255"/>
      <c r="I1313" s="85"/>
    </row>
    <row r="1314" spans="1:9" s="83" customFormat="1" ht="46.8" x14ac:dyDescent="0.3">
      <c r="A1314" s="94">
        <v>4</v>
      </c>
      <c r="B1314" s="95" t="s">
        <v>1559</v>
      </c>
      <c r="C1314" s="96" t="s">
        <v>1534</v>
      </c>
      <c r="D1314" s="11">
        <v>3008000</v>
      </c>
      <c r="E1314" s="206" t="s">
        <v>20</v>
      </c>
      <c r="F1314" s="266">
        <v>0</v>
      </c>
      <c r="G1314" s="206"/>
      <c r="H1314" s="255"/>
      <c r="I1314" s="85"/>
    </row>
    <row r="1315" spans="1:9" s="83" customFormat="1" ht="15.6" x14ac:dyDescent="0.3">
      <c r="A1315" s="94">
        <v>5</v>
      </c>
      <c r="B1315" s="95" t="s">
        <v>1560</v>
      </c>
      <c r="C1315" s="96" t="s">
        <v>1535</v>
      </c>
      <c r="D1315" s="11">
        <v>500000</v>
      </c>
      <c r="E1315" s="206" t="s">
        <v>20</v>
      </c>
      <c r="F1315" s="266">
        <v>0</v>
      </c>
      <c r="G1315" s="206"/>
      <c r="H1315" s="255"/>
      <c r="I1315" s="85"/>
    </row>
    <row r="1316" spans="1:9" s="83" customFormat="1" ht="15.6" x14ac:dyDescent="0.3">
      <c r="A1316" s="94">
        <v>6</v>
      </c>
      <c r="B1316" s="95" t="s">
        <v>1561</v>
      </c>
      <c r="C1316" s="96" t="s">
        <v>1536</v>
      </c>
      <c r="D1316" s="11">
        <v>860000</v>
      </c>
      <c r="E1316" s="206" t="s">
        <v>20</v>
      </c>
      <c r="F1316" s="266">
        <v>0</v>
      </c>
      <c r="G1316" s="206"/>
      <c r="H1316" s="255"/>
      <c r="I1316" s="85"/>
    </row>
    <row r="1317" spans="1:9" s="83" customFormat="1" ht="15.6" x14ac:dyDescent="0.3">
      <c r="A1317" s="94">
        <v>7</v>
      </c>
      <c r="B1317" s="95" t="s">
        <v>1562</v>
      </c>
      <c r="C1317" s="96" t="s">
        <v>1537</v>
      </c>
      <c r="D1317" s="115">
        <v>0</v>
      </c>
      <c r="E1317" s="206" t="s">
        <v>20</v>
      </c>
      <c r="F1317" s="266">
        <f>D1317</f>
        <v>0</v>
      </c>
      <c r="G1317" s="206"/>
      <c r="H1317" s="255"/>
      <c r="I1317" s="85"/>
    </row>
    <row r="1318" spans="1:9" s="83" customFormat="1" ht="62.4" x14ac:dyDescent="0.3">
      <c r="A1318" s="94">
        <v>8</v>
      </c>
      <c r="B1318" s="95" t="s">
        <v>1563</v>
      </c>
      <c r="C1318" s="96" t="s">
        <v>1538</v>
      </c>
      <c r="D1318" s="115">
        <v>0</v>
      </c>
      <c r="E1318" s="206" t="s">
        <v>20</v>
      </c>
      <c r="F1318" s="266">
        <f>D1318</f>
        <v>0</v>
      </c>
      <c r="G1318" s="206"/>
      <c r="H1318" s="255"/>
      <c r="I1318" s="85"/>
    </row>
    <row r="1319" spans="1:9" s="83" customFormat="1" ht="31.2" x14ac:dyDescent="0.3">
      <c r="A1319" s="94">
        <v>9</v>
      </c>
      <c r="B1319" s="95" t="s">
        <v>1564</v>
      </c>
      <c r="C1319" s="96" t="s">
        <v>1539</v>
      </c>
      <c r="D1319" s="115">
        <v>0</v>
      </c>
      <c r="E1319" s="206" t="s">
        <v>20</v>
      </c>
      <c r="F1319" s="266">
        <f>D1319</f>
        <v>0</v>
      </c>
      <c r="G1319" s="206"/>
      <c r="H1319" s="255"/>
      <c r="I1319" s="85"/>
    </row>
    <row r="1320" spans="1:9" s="83" customFormat="1" ht="31.2" x14ac:dyDescent="0.3">
      <c r="A1320" s="94">
        <v>10</v>
      </c>
      <c r="B1320" s="95" t="s">
        <v>1565</v>
      </c>
      <c r="C1320" s="96" t="s">
        <v>1540</v>
      </c>
      <c r="D1320" s="115">
        <v>0</v>
      </c>
      <c r="E1320" s="206" t="s">
        <v>20</v>
      </c>
      <c r="F1320" s="266">
        <f>D1320</f>
        <v>0</v>
      </c>
      <c r="G1320" s="206"/>
      <c r="H1320" s="255"/>
      <c r="I1320" s="85"/>
    </row>
    <row r="1321" spans="1:9" s="83" customFormat="1" ht="15.6" x14ac:dyDescent="0.3">
      <c r="A1321" s="94">
        <v>11</v>
      </c>
      <c r="B1321" s="95" t="s">
        <v>1566</v>
      </c>
      <c r="C1321" s="96" t="s">
        <v>1541</v>
      </c>
      <c r="D1321" s="11">
        <v>450000</v>
      </c>
      <c r="E1321" s="206" t="s">
        <v>20</v>
      </c>
      <c r="F1321" s="266">
        <v>0</v>
      </c>
      <c r="G1321" s="206"/>
      <c r="H1321" s="255"/>
      <c r="I1321" s="85"/>
    </row>
    <row r="1322" spans="1:9" s="83" customFormat="1" ht="15.6" x14ac:dyDescent="0.3">
      <c r="A1322" s="94">
        <v>12</v>
      </c>
      <c r="B1322" s="95" t="s">
        <v>1567</v>
      </c>
      <c r="C1322" s="96" t="s">
        <v>1542</v>
      </c>
      <c r="D1322" s="115">
        <v>0</v>
      </c>
      <c r="E1322" s="206" t="s">
        <v>20</v>
      </c>
      <c r="F1322" s="266">
        <f>D1322</f>
        <v>0</v>
      </c>
      <c r="G1322" s="206"/>
      <c r="H1322" s="255"/>
      <c r="I1322" s="85"/>
    </row>
    <row r="1323" spans="1:9" s="83" customFormat="1" ht="31.2" x14ac:dyDescent="0.3">
      <c r="A1323" s="94">
        <v>13</v>
      </c>
      <c r="B1323" s="95" t="s">
        <v>1568</v>
      </c>
      <c r="C1323" s="96" t="s">
        <v>1543</v>
      </c>
      <c r="D1323" s="115">
        <v>0</v>
      </c>
      <c r="E1323" s="206" t="s">
        <v>20</v>
      </c>
      <c r="F1323" s="266">
        <f>D1323</f>
        <v>0</v>
      </c>
      <c r="G1323" s="206"/>
      <c r="H1323" s="255"/>
      <c r="I1323" s="85"/>
    </row>
    <row r="1324" spans="1:9" s="83" customFormat="1" ht="31.2" x14ac:dyDescent="0.3">
      <c r="A1324" s="94">
        <v>14</v>
      </c>
      <c r="B1324" s="95" t="s">
        <v>1555</v>
      </c>
      <c r="C1324" s="96" t="s">
        <v>1544</v>
      </c>
      <c r="D1324" s="11">
        <v>375000</v>
      </c>
      <c r="E1324" s="206" t="s">
        <v>20</v>
      </c>
      <c r="F1324" s="266">
        <v>0</v>
      </c>
      <c r="G1324" s="206"/>
      <c r="H1324" s="255"/>
      <c r="I1324" s="85"/>
    </row>
    <row r="1325" spans="1:9" s="83" customFormat="1" ht="31.2" x14ac:dyDescent="0.3">
      <c r="A1325" s="94">
        <v>15</v>
      </c>
      <c r="B1325" s="95" t="s">
        <v>1554</v>
      </c>
      <c r="C1325" s="96" t="s">
        <v>1545</v>
      </c>
      <c r="D1325" s="11">
        <v>425000</v>
      </c>
      <c r="E1325" s="206" t="s">
        <v>20</v>
      </c>
      <c r="F1325" s="266">
        <v>0</v>
      </c>
      <c r="G1325" s="206"/>
      <c r="H1325" s="255"/>
      <c r="I1325" s="85"/>
    </row>
    <row r="1326" spans="1:9" s="83" customFormat="1" ht="31.2" x14ac:dyDescent="0.3">
      <c r="A1326" s="94">
        <v>16</v>
      </c>
      <c r="B1326" s="95" t="s">
        <v>1553</v>
      </c>
      <c r="C1326" s="96" t="s">
        <v>1546</v>
      </c>
      <c r="D1326" s="11">
        <v>315000</v>
      </c>
      <c r="E1326" s="206" t="s">
        <v>20</v>
      </c>
      <c r="F1326" s="266">
        <v>0</v>
      </c>
      <c r="G1326" s="206"/>
      <c r="H1326" s="255"/>
      <c r="I1326" s="85"/>
    </row>
    <row r="1327" spans="1:9" s="83" customFormat="1" ht="15.6" x14ac:dyDescent="0.3">
      <c r="A1327" s="94">
        <v>17</v>
      </c>
      <c r="B1327" s="95" t="s">
        <v>1552</v>
      </c>
      <c r="C1327" s="96" t="s">
        <v>1547</v>
      </c>
      <c r="D1327" s="11">
        <v>225000</v>
      </c>
      <c r="E1327" s="206" t="s">
        <v>20</v>
      </c>
      <c r="F1327" s="266">
        <v>0</v>
      </c>
      <c r="G1327" s="206"/>
      <c r="H1327" s="255"/>
      <c r="I1327" s="85"/>
    </row>
    <row r="1328" spans="1:9" s="83" customFormat="1" ht="15.6" x14ac:dyDescent="0.3">
      <c r="A1328" s="94">
        <v>18</v>
      </c>
      <c r="B1328" s="95" t="s">
        <v>1551</v>
      </c>
      <c r="C1328" s="96" t="s">
        <v>1548</v>
      </c>
      <c r="D1328" s="11">
        <v>3000000</v>
      </c>
      <c r="E1328" s="206" t="s">
        <v>20</v>
      </c>
      <c r="F1328" s="266">
        <f>D1328</f>
        <v>3000000</v>
      </c>
      <c r="G1328" s="206"/>
      <c r="H1328" s="255"/>
      <c r="I1328" s="85"/>
    </row>
    <row r="1329" spans="1:9" s="83" customFormat="1" ht="46.8" x14ac:dyDescent="0.3">
      <c r="A1329" s="94">
        <v>19</v>
      </c>
      <c r="B1329" s="95" t="s">
        <v>1550</v>
      </c>
      <c r="C1329" s="96" t="s">
        <v>1549</v>
      </c>
      <c r="D1329" s="11">
        <v>6442000</v>
      </c>
      <c r="E1329" s="206">
        <v>885500</v>
      </c>
      <c r="F1329" s="266">
        <f>D1329</f>
        <v>6442000</v>
      </c>
      <c r="G1329" s="206"/>
      <c r="H1329" s="255"/>
      <c r="I1329" s="85"/>
    </row>
    <row r="1330" spans="1:9" s="83" customFormat="1" ht="15.6" x14ac:dyDescent="0.3">
      <c r="A1330" s="715" t="s">
        <v>1530</v>
      </c>
      <c r="B1330" s="715"/>
      <c r="C1330" s="715"/>
      <c r="D1330" s="113">
        <v>100000000</v>
      </c>
      <c r="E1330" s="472">
        <v>885500</v>
      </c>
      <c r="F1330" s="148">
        <f>SUM(F1311:F1329)</f>
        <v>29442000</v>
      </c>
      <c r="G1330" s="148">
        <f>SUM(G1311:G1329)</f>
        <v>0</v>
      </c>
      <c r="H1330" s="255"/>
      <c r="I1330" s="85"/>
    </row>
    <row r="1331" spans="1:9" s="83" customFormat="1" ht="15.6" x14ac:dyDescent="0.3">
      <c r="A1331" s="212">
        <v>14</v>
      </c>
      <c r="B1331" s="114" t="s">
        <v>1689</v>
      </c>
      <c r="C1331" s="153"/>
      <c r="E1331" s="184"/>
      <c r="F1331" s="379"/>
      <c r="G1331" s="255"/>
      <c r="H1331" s="255"/>
      <c r="I1331" s="85"/>
    </row>
    <row r="1332" spans="1:9" s="83" customFormat="1" ht="15.6" x14ac:dyDescent="0.3">
      <c r="A1332" s="117">
        <v>1</v>
      </c>
      <c r="B1332" s="251" t="s">
        <v>1695</v>
      </c>
      <c r="C1332" s="119" t="s">
        <v>1693</v>
      </c>
      <c r="D1332" s="120">
        <v>30000000</v>
      </c>
      <c r="E1332" s="206" t="s">
        <v>20</v>
      </c>
      <c r="F1332" s="266">
        <v>10000000</v>
      </c>
      <c r="G1332" s="206"/>
      <c r="H1332" s="255"/>
      <c r="I1332" s="85"/>
    </row>
    <row r="1333" spans="1:9" s="83" customFormat="1" ht="15.6" x14ac:dyDescent="0.3">
      <c r="A1333" s="117">
        <v>2</v>
      </c>
      <c r="B1333" s="251" t="s">
        <v>1696</v>
      </c>
      <c r="C1333" s="119" t="s">
        <v>1694</v>
      </c>
      <c r="D1333" s="120">
        <v>10000000</v>
      </c>
      <c r="E1333" s="206" t="s">
        <v>20</v>
      </c>
      <c r="F1333" s="266">
        <v>0</v>
      </c>
      <c r="G1333" s="206"/>
      <c r="H1333" s="255"/>
      <c r="I1333" s="85"/>
    </row>
    <row r="1334" spans="1:9" s="83" customFormat="1" ht="15" customHeight="1" x14ac:dyDescent="0.3">
      <c r="A1334" s="607" t="s">
        <v>1692</v>
      </c>
      <c r="B1334" s="607"/>
      <c r="C1334" s="607"/>
      <c r="D1334" s="102">
        <v>40000000</v>
      </c>
      <c r="E1334" s="98">
        <f>SUM(E1332:E1333)</f>
        <v>0</v>
      </c>
      <c r="F1334" s="148">
        <f>SUM(F1332:F1333)</f>
        <v>10000000</v>
      </c>
      <c r="G1334" s="148">
        <f>SUM(G1332:G1333)</f>
        <v>0</v>
      </c>
      <c r="H1334" s="255"/>
      <c r="I1334" s="85"/>
    </row>
    <row r="1335" spans="1:9" s="83" customFormat="1" ht="15.6" x14ac:dyDescent="0.3">
      <c r="A1335" s="212">
        <v>15</v>
      </c>
      <c r="B1335" s="114" t="s">
        <v>1748</v>
      </c>
      <c r="C1335" s="153"/>
      <c r="E1335" s="184"/>
      <c r="F1335" s="379"/>
      <c r="G1335" s="255"/>
      <c r="H1335" s="255"/>
      <c r="I1335" s="85"/>
    </row>
    <row r="1336" spans="1:9" s="83" customFormat="1" ht="46.8" x14ac:dyDescent="0.3">
      <c r="A1336" s="117">
        <v>1</v>
      </c>
      <c r="B1336" s="251" t="s">
        <v>1763</v>
      </c>
      <c r="C1336" s="119" t="s">
        <v>1750</v>
      </c>
      <c r="D1336" s="120">
        <v>9200000</v>
      </c>
      <c r="E1336" s="206" t="s">
        <v>20</v>
      </c>
      <c r="F1336" s="266">
        <v>5000000</v>
      </c>
      <c r="G1336" s="206"/>
      <c r="H1336" s="255"/>
      <c r="I1336" s="85"/>
    </row>
    <row r="1337" spans="1:9" s="83" customFormat="1" ht="31.2" x14ac:dyDescent="0.3">
      <c r="A1337" s="117">
        <v>2</v>
      </c>
      <c r="B1337" s="251" t="s">
        <v>1762</v>
      </c>
      <c r="C1337" s="119" t="s">
        <v>1751</v>
      </c>
      <c r="D1337" s="120">
        <v>2016000</v>
      </c>
      <c r="E1337" s="206" t="s">
        <v>20</v>
      </c>
      <c r="F1337" s="266">
        <v>1000000</v>
      </c>
      <c r="G1337" s="206"/>
      <c r="H1337" s="255"/>
      <c r="I1337" s="85"/>
    </row>
    <row r="1338" spans="1:9" s="83" customFormat="1" ht="15.6" x14ac:dyDescent="0.3">
      <c r="A1338" s="117">
        <v>3</v>
      </c>
      <c r="B1338" s="251" t="s">
        <v>1764</v>
      </c>
      <c r="C1338" s="119" t="s">
        <v>899</v>
      </c>
      <c r="D1338" s="120">
        <v>1568000</v>
      </c>
      <c r="E1338" s="206" t="s">
        <v>20</v>
      </c>
      <c r="F1338" s="266">
        <v>1000000</v>
      </c>
      <c r="G1338" s="206"/>
      <c r="H1338" s="255"/>
      <c r="I1338" s="85"/>
    </row>
    <row r="1339" spans="1:9" s="83" customFormat="1" ht="15.6" x14ac:dyDescent="0.3">
      <c r="A1339" s="117">
        <v>4</v>
      </c>
      <c r="B1339" s="251" t="s">
        <v>1766</v>
      </c>
      <c r="C1339" s="119" t="s">
        <v>900</v>
      </c>
      <c r="D1339" s="120">
        <v>828000</v>
      </c>
      <c r="E1339" s="206" t="s">
        <v>20</v>
      </c>
      <c r="F1339" s="266">
        <v>500000</v>
      </c>
      <c r="G1339" s="206"/>
      <c r="H1339" s="255"/>
      <c r="I1339" s="85"/>
    </row>
    <row r="1340" spans="1:9" s="83" customFormat="1" ht="15.6" x14ac:dyDescent="0.3">
      <c r="A1340" s="117">
        <v>5</v>
      </c>
      <c r="B1340" s="251" t="s">
        <v>1765</v>
      </c>
      <c r="C1340" s="119" t="s">
        <v>1752</v>
      </c>
      <c r="D1340" s="120">
        <v>888000</v>
      </c>
      <c r="E1340" s="206" t="s">
        <v>20</v>
      </c>
      <c r="F1340" s="266">
        <f>D1340</f>
        <v>888000</v>
      </c>
      <c r="G1340" s="206"/>
      <c r="H1340" s="255"/>
      <c r="I1340" s="85"/>
    </row>
    <row r="1341" spans="1:9" s="83" customFormat="1" ht="15" customHeight="1" x14ac:dyDescent="0.3">
      <c r="A1341" s="607" t="s">
        <v>1749</v>
      </c>
      <c r="B1341" s="607"/>
      <c r="C1341" s="607"/>
      <c r="D1341" s="102">
        <v>14500000</v>
      </c>
      <c r="E1341" s="98">
        <f>SUM(E1336:E1340)</f>
        <v>0</v>
      </c>
      <c r="F1341" s="148">
        <f>SUM(F1336:F1340)</f>
        <v>8388000</v>
      </c>
      <c r="G1341" s="148"/>
      <c r="H1341" s="255"/>
      <c r="I1341" s="85"/>
    </row>
    <row r="1342" spans="1:9" s="83" customFormat="1" ht="15" customHeight="1" x14ac:dyDescent="0.3">
      <c r="A1342" s="212">
        <v>16</v>
      </c>
      <c r="B1342" s="114" t="s">
        <v>1938</v>
      </c>
      <c r="C1342" s="153"/>
      <c r="E1342" s="184"/>
      <c r="F1342" s="379"/>
      <c r="G1342" s="255"/>
      <c r="H1342" s="255"/>
      <c r="I1342" s="85"/>
    </row>
    <row r="1343" spans="1:9" s="83" customFormat="1" ht="15.6" x14ac:dyDescent="0.3">
      <c r="A1343" s="117">
        <v>1</v>
      </c>
      <c r="B1343" s="251" t="s">
        <v>1955</v>
      </c>
      <c r="C1343" s="119" t="s">
        <v>1946</v>
      </c>
      <c r="D1343" s="120">
        <v>500000</v>
      </c>
      <c r="E1343" s="206" t="s">
        <v>20</v>
      </c>
      <c r="F1343" s="266">
        <v>0</v>
      </c>
      <c r="G1343" s="206"/>
      <c r="H1343" s="255"/>
      <c r="I1343" s="85"/>
    </row>
    <row r="1344" spans="1:9" s="83" customFormat="1" ht="15.6" x14ac:dyDescent="0.3">
      <c r="A1344" s="117">
        <v>2</v>
      </c>
      <c r="B1344" s="251" t="s">
        <v>1956</v>
      </c>
      <c r="C1344" s="119" t="s">
        <v>1947</v>
      </c>
      <c r="D1344" s="120">
        <v>1500000</v>
      </c>
      <c r="E1344" s="206" t="s">
        <v>20</v>
      </c>
      <c r="F1344" s="266">
        <v>0</v>
      </c>
      <c r="G1344" s="206"/>
      <c r="H1344" s="255"/>
      <c r="I1344" s="85"/>
    </row>
    <row r="1345" spans="1:9" s="83" customFormat="1" ht="15.6" x14ac:dyDescent="0.3">
      <c r="A1345" s="117">
        <v>3</v>
      </c>
      <c r="B1345" s="251" t="s">
        <v>1957</v>
      </c>
      <c r="C1345" s="119" t="s">
        <v>1948</v>
      </c>
      <c r="D1345" s="120">
        <v>125000</v>
      </c>
      <c r="E1345" s="206" t="s">
        <v>20</v>
      </c>
      <c r="F1345" s="266">
        <v>0</v>
      </c>
      <c r="G1345" s="206"/>
      <c r="H1345" s="255"/>
      <c r="I1345" s="85"/>
    </row>
    <row r="1346" spans="1:9" s="83" customFormat="1" ht="15.6" x14ac:dyDescent="0.3">
      <c r="A1346" s="117">
        <v>4</v>
      </c>
      <c r="B1346" s="251" t="s">
        <v>1958</v>
      </c>
      <c r="C1346" s="119" t="s">
        <v>1949</v>
      </c>
      <c r="D1346" s="120">
        <v>125000</v>
      </c>
      <c r="E1346" s="206" t="s">
        <v>20</v>
      </c>
      <c r="F1346" s="266">
        <f>D1346</f>
        <v>125000</v>
      </c>
      <c r="G1346" s="206"/>
      <c r="H1346" s="255"/>
      <c r="I1346" s="85"/>
    </row>
    <row r="1347" spans="1:9" s="83" customFormat="1" ht="15.6" x14ac:dyDescent="0.3">
      <c r="A1347" s="117">
        <v>5</v>
      </c>
      <c r="B1347" s="251" t="s">
        <v>1959</v>
      </c>
      <c r="C1347" s="119" t="s">
        <v>1950</v>
      </c>
      <c r="D1347" s="120">
        <v>300000</v>
      </c>
      <c r="E1347" s="206" t="s">
        <v>20</v>
      </c>
      <c r="F1347" s="266">
        <f>D1347</f>
        <v>300000</v>
      </c>
      <c r="G1347" s="206"/>
      <c r="H1347" s="255"/>
      <c r="I1347" s="85"/>
    </row>
    <row r="1348" spans="1:9" s="83" customFormat="1" ht="15.6" x14ac:dyDescent="0.3">
      <c r="A1348" s="117">
        <v>6</v>
      </c>
      <c r="B1348" s="251" t="s">
        <v>1960</v>
      </c>
      <c r="C1348" s="119" t="s">
        <v>1951</v>
      </c>
      <c r="D1348" s="120">
        <v>350000</v>
      </c>
      <c r="E1348" s="206" t="s">
        <v>20</v>
      </c>
      <c r="F1348" s="266">
        <v>0</v>
      </c>
      <c r="G1348" s="206"/>
      <c r="H1348" s="255"/>
      <c r="I1348" s="85"/>
    </row>
    <row r="1349" spans="1:9" s="83" customFormat="1" ht="15.6" x14ac:dyDescent="0.3">
      <c r="A1349" s="117">
        <v>7</v>
      </c>
      <c r="B1349" s="251" t="s">
        <v>1961</v>
      </c>
      <c r="C1349" s="119" t="s">
        <v>1952</v>
      </c>
      <c r="D1349" s="120">
        <v>450000</v>
      </c>
      <c r="E1349" s="206" t="s">
        <v>20</v>
      </c>
      <c r="F1349" s="266">
        <v>0</v>
      </c>
      <c r="G1349" s="206"/>
      <c r="H1349" s="255"/>
      <c r="I1349" s="85"/>
    </row>
    <row r="1350" spans="1:9" s="83" customFormat="1" ht="15.6" x14ac:dyDescent="0.3">
      <c r="A1350" s="117">
        <v>8</v>
      </c>
      <c r="B1350" s="251" t="s">
        <v>1962</v>
      </c>
      <c r="C1350" s="119" t="s">
        <v>1953</v>
      </c>
      <c r="D1350" s="120">
        <v>450000</v>
      </c>
      <c r="E1350" s="206" t="s">
        <v>20</v>
      </c>
      <c r="F1350" s="266">
        <v>0</v>
      </c>
      <c r="G1350" s="206"/>
      <c r="H1350" s="255"/>
      <c r="I1350" s="85"/>
    </row>
    <row r="1351" spans="1:9" s="83" customFormat="1" ht="15.6" x14ac:dyDescent="0.3">
      <c r="A1351" s="117">
        <v>9</v>
      </c>
      <c r="B1351" s="251" t="s">
        <v>1963</v>
      </c>
      <c r="C1351" s="119" t="s">
        <v>1954</v>
      </c>
      <c r="D1351" s="120">
        <v>1200000</v>
      </c>
      <c r="E1351" s="206" t="s">
        <v>20</v>
      </c>
      <c r="F1351" s="266">
        <f>D1351</f>
        <v>1200000</v>
      </c>
      <c r="G1351" s="206"/>
      <c r="H1351" s="255"/>
      <c r="I1351" s="85"/>
    </row>
    <row r="1352" spans="1:9" s="83" customFormat="1" ht="15" customHeight="1" x14ac:dyDescent="0.3">
      <c r="A1352" s="607" t="s">
        <v>1945</v>
      </c>
      <c r="B1352" s="607"/>
      <c r="C1352" s="607"/>
      <c r="D1352" s="102">
        <v>5000000</v>
      </c>
      <c r="E1352" s="98">
        <f>SUM(E1343:E1351)</f>
        <v>0</v>
      </c>
      <c r="F1352" s="148">
        <f>SUM(F1343:F1351)</f>
        <v>1625000</v>
      </c>
      <c r="G1352" s="148"/>
      <c r="H1352" s="255"/>
      <c r="I1352" s="85"/>
    </row>
    <row r="1353" spans="1:9" s="83" customFormat="1" ht="15.6" x14ac:dyDescent="0.3">
      <c r="A1353" s="212">
        <v>17</v>
      </c>
      <c r="B1353" s="114" t="s">
        <v>2039</v>
      </c>
      <c r="C1353" s="153"/>
      <c r="E1353" s="184"/>
      <c r="F1353" s="379"/>
      <c r="G1353" s="255"/>
      <c r="H1353" s="255"/>
      <c r="I1353" s="85"/>
    </row>
    <row r="1354" spans="1:9" s="83" customFormat="1" ht="31.2" x14ac:dyDescent="0.3">
      <c r="A1354" s="117">
        <v>1</v>
      </c>
      <c r="B1354" s="251" t="s">
        <v>2051</v>
      </c>
      <c r="C1354" s="119" t="s">
        <v>2042</v>
      </c>
      <c r="D1354" s="120">
        <v>750000</v>
      </c>
      <c r="E1354" s="206" t="s">
        <v>20</v>
      </c>
      <c r="F1354" s="266">
        <f t="shared" ref="F1354:F1362" si="66">D1354</f>
        <v>750000</v>
      </c>
      <c r="G1354" s="206"/>
      <c r="H1354" s="255"/>
      <c r="I1354" s="85"/>
    </row>
    <row r="1355" spans="1:9" s="83" customFormat="1" ht="31.2" x14ac:dyDescent="0.3">
      <c r="A1355" s="117">
        <v>2</v>
      </c>
      <c r="B1355" s="251" t="s">
        <v>2052</v>
      </c>
      <c r="C1355" s="119" t="s">
        <v>2043</v>
      </c>
      <c r="D1355" s="120">
        <v>750000</v>
      </c>
      <c r="E1355" s="206" t="s">
        <v>20</v>
      </c>
      <c r="F1355" s="266">
        <f>D1355/3</f>
        <v>250000</v>
      </c>
      <c r="G1355" s="206"/>
      <c r="H1355" s="255"/>
      <c r="I1355" s="85"/>
    </row>
    <row r="1356" spans="1:9" s="83" customFormat="1" ht="31.2" x14ac:dyDescent="0.3">
      <c r="A1356" s="117">
        <v>3</v>
      </c>
      <c r="B1356" s="251" t="s">
        <v>2053</v>
      </c>
      <c r="C1356" s="119" t="s">
        <v>2044</v>
      </c>
      <c r="D1356" s="120">
        <v>4800000</v>
      </c>
      <c r="E1356" s="206" t="s">
        <v>20</v>
      </c>
      <c r="F1356" s="266">
        <f>D1356/2</f>
        <v>2400000</v>
      </c>
      <c r="G1356" s="206"/>
      <c r="H1356" s="255"/>
      <c r="I1356" s="85"/>
    </row>
    <row r="1357" spans="1:9" s="83" customFormat="1" ht="15.6" x14ac:dyDescent="0.3">
      <c r="A1357" s="117">
        <v>4</v>
      </c>
      <c r="B1357" s="251" t="s">
        <v>2054</v>
      </c>
      <c r="C1357" s="119" t="s">
        <v>2045</v>
      </c>
      <c r="D1357" s="120">
        <v>1200000</v>
      </c>
      <c r="E1357" s="206" t="s">
        <v>20</v>
      </c>
      <c r="F1357" s="266">
        <f t="shared" si="66"/>
        <v>1200000</v>
      </c>
      <c r="G1357" s="206"/>
      <c r="H1357" s="255"/>
      <c r="I1357" s="85"/>
    </row>
    <row r="1358" spans="1:9" s="83" customFormat="1" ht="15.6" x14ac:dyDescent="0.3">
      <c r="A1358" s="117">
        <v>5</v>
      </c>
      <c r="B1358" s="251" t="s">
        <v>2055</v>
      </c>
      <c r="C1358" s="119" t="s">
        <v>2046</v>
      </c>
      <c r="D1358" s="120">
        <v>1500000</v>
      </c>
      <c r="E1358" s="206" t="s">
        <v>20</v>
      </c>
      <c r="F1358" s="266">
        <f t="shared" si="66"/>
        <v>1500000</v>
      </c>
      <c r="G1358" s="206"/>
      <c r="H1358" s="255"/>
      <c r="I1358" s="85"/>
    </row>
    <row r="1359" spans="1:9" s="83" customFormat="1" ht="15.6" x14ac:dyDescent="0.3">
      <c r="A1359" s="117">
        <v>6</v>
      </c>
      <c r="B1359" s="251" t="s">
        <v>2056</v>
      </c>
      <c r="C1359" s="119" t="s">
        <v>2047</v>
      </c>
      <c r="D1359" s="120">
        <v>1000000</v>
      </c>
      <c r="E1359" s="206" t="s">
        <v>20</v>
      </c>
      <c r="F1359" s="266">
        <f t="shared" si="66"/>
        <v>1000000</v>
      </c>
      <c r="G1359" s="206"/>
      <c r="H1359" s="255"/>
      <c r="I1359" s="85"/>
    </row>
    <row r="1360" spans="1:9" s="83" customFormat="1" ht="15.6" x14ac:dyDescent="0.3">
      <c r="A1360" s="117">
        <v>7</v>
      </c>
      <c r="B1360" s="251" t="s">
        <v>2057</v>
      </c>
      <c r="C1360" s="119" t="s">
        <v>2048</v>
      </c>
      <c r="D1360" s="120">
        <v>1150000000</v>
      </c>
      <c r="E1360" s="392">
        <v>450000000</v>
      </c>
      <c r="F1360" s="266">
        <v>1000000000</v>
      </c>
      <c r="G1360" s="206"/>
      <c r="H1360" s="255"/>
      <c r="I1360" s="85"/>
    </row>
    <row r="1361" spans="1:9" s="83" customFormat="1" ht="31.2" x14ac:dyDescent="0.3">
      <c r="A1361" s="117">
        <v>8</v>
      </c>
      <c r="B1361" s="251" t="s">
        <v>2058</v>
      </c>
      <c r="C1361" s="119" t="s">
        <v>2049</v>
      </c>
      <c r="D1361" s="120">
        <v>50000000</v>
      </c>
      <c r="E1361" s="392">
        <v>50000000</v>
      </c>
      <c r="F1361" s="266">
        <f t="shared" si="66"/>
        <v>50000000</v>
      </c>
      <c r="G1361" s="206"/>
      <c r="H1361" s="255"/>
      <c r="I1361" s="85"/>
    </row>
    <row r="1362" spans="1:9" s="83" customFormat="1" ht="15.6" x14ac:dyDescent="0.3">
      <c r="A1362" s="117">
        <v>9</v>
      </c>
      <c r="B1362" s="251" t="s">
        <v>2059</v>
      </c>
      <c r="C1362" s="119" t="s">
        <v>2050</v>
      </c>
      <c r="D1362" s="88" t="s">
        <v>20</v>
      </c>
      <c r="E1362" s="206" t="s">
        <v>20</v>
      </c>
      <c r="F1362" s="266" t="str">
        <f t="shared" si="66"/>
        <v>-</v>
      </c>
      <c r="G1362" s="206"/>
      <c r="H1362" s="255"/>
      <c r="I1362" s="85"/>
    </row>
    <row r="1363" spans="1:9" s="83" customFormat="1" ht="15" customHeight="1" x14ac:dyDescent="0.3">
      <c r="A1363" s="607" t="s">
        <v>2041</v>
      </c>
      <c r="B1363" s="607"/>
      <c r="C1363" s="607"/>
      <c r="D1363" s="102">
        <v>1210000000</v>
      </c>
      <c r="E1363" s="464">
        <v>500000000</v>
      </c>
      <c r="F1363" s="148">
        <f>SUM(F1354:F1362)</f>
        <v>1057100000</v>
      </c>
      <c r="G1363" s="148">
        <f>SUM(G1354:G1362)</f>
        <v>0</v>
      </c>
      <c r="H1363" s="255"/>
      <c r="I1363" s="85"/>
    </row>
    <row r="1364" spans="1:9" s="83" customFormat="1" ht="15.6" x14ac:dyDescent="0.3">
      <c r="A1364" s="212">
        <v>18</v>
      </c>
      <c r="B1364" s="114" t="s">
        <v>2108</v>
      </c>
      <c r="C1364" s="153"/>
      <c r="E1364" s="184"/>
      <c r="F1364" s="379"/>
      <c r="G1364" s="255"/>
      <c r="H1364" s="255"/>
      <c r="I1364" s="85"/>
    </row>
    <row r="1365" spans="1:9" s="83" customFormat="1" ht="15.6" x14ac:dyDescent="0.3">
      <c r="A1365" s="117">
        <v>1</v>
      </c>
      <c r="B1365" s="251" t="s">
        <v>2122</v>
      </c>
      <c r="C1365" s="119" t="s">
        <v>2112</v>
      </c>
      <c r="D1365" s="120">
        <v>215000000</v>
      </c>
      <c r="E1365" s="206" t="s">
        <v>20</v>
      </c>
      <c r="F1365" s="266">
        <v>0</v>
      </c>
      <c r="G1365" s="206"/>
      <c r="H1365" s="255"/>
      <c r="I1365" s="85"/>
    </row>
    <row r="1366" spans="1:9" s="83" customFormat="1" ht="15.6" x14ac:dyDescent="0.3">
      <c r="A1366" s="117">
        <v>2</v>
      </c>
      <c r="B1366" s="251" t="s">
        <v>2123</v>
      </c>
      <c r="C1366" s="119" t="s">
        <v>2113</v>
      </c>
      <c r="D1366" s="120">
        <v>3500000</v>
      </c>
      <c r="E1366" s="206" t="s">
        <v>20</v>
      </c>
      <c r="F1366" s="266">
        <f>D1366</f>
        <v>3500000</v>
      </c>
      <c r="G1366" s="206"/>
      <c r="H1366" s="255"/>
      <c r="I1366" s="85"/>
    </row>
    <row r="1367" spans="1:9" s="83" customFormat="1" ht="15.6" x14ac:dyDescent="0.3">
      <c r="A1367" s="117">
        <v>3</v>
      </c>
      <c r="B1367" s="251" t="s">
        <v>2124</v>
      </c>
      <c r="C1367" s="119" t="s">
        <v>2114</v>
      </c>
      <c r="D1367" s="120">
        <v>2500000</v>
      </c>
      <c r="E1367" s="206" t="s">
        <v>20</v>
      </c>
      <c r="F1367" s="266">
        <v>1500000</v>
      </c>
      <c r="G1367" s="206"/>
      <c r="H1367" s="255"/>
      <c r="I1367" s="85"/>
    </row>
    <row r="1368" spans="1:9" s="83" customFormat="1" ht="15.6" x14ac:dyDescent="0.3">
      <c r="A1368" s="117">
        <v>4</v>
      </c>
      <c r="B1368" s="251" t="s">
        <v>2125</v>
      </c>
      <c r="C1368" s="119" t="s">
        <v>2115</v>
      </c>
      <c r="D1368" s="120">
        <v>500000</v>
      </c>
      <c r="E1368" s="206" t="s">
        <v>20</v>
      </c>
      <c r="F1368" s="266">
        <f>D1368</f>
        <v>500000</v>
      </c>
      <c r="G1368" s="206"/>
      <c r="H1368" s="255"/>
      <c r="I1368" s="85"/>
    </row>
    <row r="1369" spans="1:9" s="83" customFormat="1" ht="15.6" x14ac:dyDescent="0.3">
      <c r="A1369" s="117">
        <v>5</v>
      </c>
      <c r="B1369" s="251" t="s">
        <v>2126</v>
      </c>
      <c r="C1369" s="119" t="s">
        <v>2116</v>
      </c>
      <c r="D1369" s="120">
        <v>20000000</v>
      </c>
      <c r="E1369" s="206" t="s">
        <v>20</v>
      </c>
      <c r="F1369" s="266">
        <v>5000000</v>
      </c>
      <c r="G1369" s="206"/>
      <c r="H1369" s="255"/>
      <c r="I1369" s="85"/>
    </row>
    <row r="1370" spans="1:9" s="83" customFormat="1" ht="15.6" x14ac:dyDescent="0.3">
      <c r="A1370" s="117">
        <v>6</v>
      </c>
      <c r="B1370" s="251" t="s">
        <v>2127</v>
      </c>
      <c r="C1370" s="119" t="s">
        <v>2117</v>
      </c>
      <c r="D1370" s="120">
        <v>1000000</v>
      </c>
      <c r="E1370" s="206" t="s">
        <v>20</v>
      </c>
      <c r="F1370" s="266">
        <v>0</v>
      </c>
      <c r="G1370" s="206"/>
      <c r="H1370" s="255"/>
      <c r="I1370" s="85"/>
    </row>
    <row r="1371" spans="1:9" s="83" customFormat="1" ht="15.6" x14ac:dyDescent="0.3">
      <c r="A1371" s="117">
        <v>7</v>
      </c>
      <c r="B1371" s="251" t="s">
        <v>2128</v>
      </c>
      <c r="C1371" s="119" t="s">
        <v>2118</v>
      </c>
      <c r="D1371" s="120">
        <v>400000</v>
      </c>
      <c r="E1371" s="206" t="s">
        <v>20</v>
      </c>
      <c r="F1371" s="266">
        <f>D1371</f>
        <v>400000</v>
      </c>
      <c r="G1371" s="206"/>
      <c r="H1371" s="255"/>
      <c r="I1371" s="85"/>
    </row>
    <row r="1372" spans="1:9" s="83" customFormat="1" ht="15.6" x14ac:dyDescent="0.3">
      <c r="A1372" s="117">
        <v>8</v>
      </c>
      <c r="B1372" s="251" t="s">
        <v>2129</v>
      </c>
      <c r="C1372" s="119" t="s">
        <v>2119</v>
      </c>
      <c r="D1372" s="120">
        <v>1000000</v>
      </c>
      <c r="E1372" s="206" t="s">
        <v>20</v>
      </c>
      <c r="F1372" s="266">
        <v>0</v>
      </c>
      <c r="G1372" s="206"/>
      <c r="H1372" s="255"/>
      <c r="I1372" s="85"/>
    </row>
    <row r="1373" spans="1:9" s="83" customFormat="1" ht="15.6" x14ac:dyDescent="0.3">
      <c r="A1373" s="117">
        <v>9</v>
      </c>
      <c r="B1373" s="251" t="s">
        <v>2130</v>
      </c>
      <c r="C1373" s="119" t="s">
        <v>2120</v>
      </c>
      <c r="D1373" s="120">
        <v>600000</v>
      </c>
      <c r="E1373" s="206" t="s">
        <v>20</v>
      </c>
      <c r="F1373" s="266">
        <f>D1373</f>
        <v>600000</v>
      </c>
      <c r="G1373" s="206"/>
      <c r="H1373" s="255"/>
      <c r="I1373" s="85"/>
    </row>
    <row r="1374" spans="1:9" s="83" customFormat="1" ht="15.6" x14ac:dyDescent="0.3">
      <c r="A1374" s="117">
        <v>10</v>
      </c>
      <c r="B1374" s="251" t="s">
        <v>2131</v>
      </c>
      <c r="C1374" s="119" t="s">
        <v>2121</v>
      </c>
      <c r="D1374" s="120">
        <v>500000</v>
      </c>
      <c r="E1374" s="206" t="s">
        <v>20</v>
      </c>
      <c r="F1374" s="266">
        <f>D1374</f>
        <v>500000</v>
      </c>
      <c r="G1374" s="206"/>
      <c r="H1374" s="255"/>
      <c r="I1374" s="85"/>
    </row>
    <row r="1375" spans="1:9" s="83" customFormat="1" ht="15" customHeight="1" x14ac:dyDescent="0.3">
      <c r="A1375" s="607" t="s">
        <v>2111</v>
      </c>
      <c r="B1375" s="607"/>
      <c r="C1375" s="607"/>
      <c r="D1375" s="102">
        <v>245000000</v>
      </c>
      <c r="E1375" s="98">
        <f>SUM(E1365:E1374)</f>
        <v>0</v>
      </c>
      <c r="F1375" s="148">
        <f>SUM(F1365:F1374)</f>
        <v>12000000</v>
      </c>
      <c r="G1375" s="148"/>
      <c r="H1375" s="255"/>
      <c r="I1375" s="85"/>
    </row>
    <row r="1376" spans="1:9" s="83" customFormat="1" ht="15.6" x14ac:dyDescent="0.3">
      <c r="A1376" s="212">
        <v>19</v>
      </c>
      <c r="B1376" s="114" t="s">
        <v>2536</v>
      </c>
      <c r="C1376" s="153"/>
      <c r="E1376" s="184"/>
      <c r="F1376" s="382"/>
      <c r="G1376" s="93"/>
      <c r="H1376" s="255"/>
      <c r="I1376" s="85"/>
    </row>
    <row r="1377" spans="1:9" s="83" customFormat="1" ht="15.6" x14ac:dyDescent="0.3">
      <c r="A1377" s="117">
        <v>1</v>
      </c>
      <c r="B1377" s="251" t="s">
        <v>2537</v>
      </c>
      <c r="C1377" s="119" t="s">
        <v>2538</v>
      </c>
      <c r="D1377" s="120">
        <v>15000000</v>
      </c>
      <c r="E1377" s="206" t="s">
        <v>20</v>
      </c>
      <c r="F1377" s="383">
        <v>8000000</v>
      </c>
      <c r="G1377" s="101"/>
      <c r="H1377" s="255"/>
      <c r="I1377" s="85"/>
    </row>
    <row r="1378" spans="1:9" s="83" customFormat="1" ht="15.6" x14ac:dyDescent="0.3">
      <c r="A1378" s="117">
        <v>2</v>
      </c>
      <c r="B1378" s="251" t="s">
        <v>2539</v>
      </c>
      <c r="C1378" s="119" t="s">
        <v>490</v>
      </c>
      <c r="D1378" s="120">
        <v>2500000</v>
      </c>
      <c r="E1378" s="206" t="s">
        <v>20</v>
      </c>
      <c r="F1378" s="383">
        <v>0</v>
      </c>
      <c r="G1378" s="101"/>
      <c r="H1378" s="255"/>
      <c r="I1378" s="85"/>
    </row>
    <row r="1379" spans="1:9" s="83" customFormat="1" ht="15.6" x14ac:dyDescent="0.3">
      <c r="A1379" s="117">
        <v>3</v>
      </c>
      <c r="B1379" s="251" t="s">
        <v>2540</v>
      </c>
      <c r="C1379" s="119" t="s">
        <v>2541</v>
      </c>
      <c r="D1379" s="120">
        <v>500000</v>
      </c>
      <c r="E1379" s="206" t="s">
        <v>20</v>
      </c>
      <c r="F1379" s="383">
        <f>D1379</f>
        <v>500000</v>
      </c>
      <c r="G1379" s="101"/>
      <c r="H1379" s="255"/>
      <c r="I1379" s="85"/>
    </row>
    <row r="1380" spans="1:9" s="83" customFormat="1" ht="15" customHeight="1" x14ac:dyDescent="0.3">
      <c r="A1380" s="117">
        <v>4</v>
      </c>
      <c r="B1380" s="251" t="s">
        <v>2542</v>
      </c>
      <c r="C1380" s="119" t="s">
        <v>2543</v>
      </c>
      <c r="D1380" s="120">
        <v>2000000</v>
      </c>
      <c r="E1380" s="206" t="s">
        <v>20</v>
      </c>
      <c r="F1380" s="383">
        <v>0</v>
      </c>
      <c r="G1380" s="101"/>
      <c r="H1380" s="255"/>
      <c r="I1380" s="85"/>
    </row>
    <row r="1381" spans="1:9" s="83" customFormat="1" ht="15" customHeight="1" x14ac:dyDescent="0.3">
      <c r="A1381" s="607" t="s">
        <v>2544</v>
      </c>
      <c r="B1381" s="607"/>
      <c r="C1381" s="607"/>
      <c r="D1381" s="102">
        <v>20000000</v>
      </c>
      <c r="E1381" s="98">
        <f>SUM(E1377:E1380)</f>
        <v>0</v>
      </c>
      <c r="F1381" s="148">
        <f>SUM(F1377:F1380)</f>
        <v>8500000</v>
      </c>
      <c r="G1381" s="148"/>
      <c r="H1381" s="255"/>
      <c r="I1381" s="85"/>
    </row>
    <row r="1382" spans="1:9" s="83" customFormat="1" ht="15.6" x14ac:dyDescent="0.3">
      <c r="A1382" s="212">
        <v>20</v>
      </c>
      <c r="B1382" s="114" t="s">
        <v>2567</v>
      </c>
      <c r="C1382" s="153"/>
      <c r="E1382" s="184"/>
      <c r="F1382" s="382"/>
      <c r="G1382" s="93"/>
      <c r="H1382" s="255"/>
      <c r="I1382" s="85"/>
    </row>
    <row r="1383" spans="1:9" s="83" customFormat="1" ht="15.6" x14ac:dyDescent="0.3">
      <c r="A1383" s="94">
        <v>1</v>
      </c>
      <c r="B1383" s="95" t="s">
        <v>2568</v>
      </c>
      <c r="C1383" s="96" t="s">
        <v>1946</v>
      </c>
      <c r="D1383" s="11">
        <v>2000000</v>
      </c>
      <c r="E1383" s="206" t="s">
        <v>20</v>
      </c>
      <c r="F1383" s="383">
        <v>0</v>
      </c>
      <c r="G1383" s="101"/>
      <c r="H1383" s="255"/>
      <c r="I1383" s="85"/>
    </row>
    <row r="1384" spans="1:9" s="83" customFormat="1" ht="15.6" x14ac:dyDescent="0.3">
      <c r="A1384" s="94">
        <v>2</v>
      </c>
      <c r="B1384" s="95" t="s">
        <v>2569</v>
      </c>
      <c r="C1384" s="96" t="s">
        <v>2570</v>
      </c>
      <c r="D1384" s="11">
        <v>2000000</v>
      </c>
      <c r="E1384" s="206" t="s">
        <v>20</v>
      </c>
      <c r="F1384" s="383">
        <f>D1384</f>
        <v>2000000</v>
      </c>
      <c r="G1384" s="101"/>
      <c r="H1384" s="255"/>
      <c r="I1384" s="85"/>
    </row>
    <row r="1385" spans="1:9" s="83" customFormat="1" ht="31.2" x14ac:dyDescent="0.3">
      <c r="A1385" s="94">
        <v>3</v>
      </c>
      <c r="B1385" s="95" t="s">
        <v>2571</v>
      </c>
      <c r="C1385" s="96" t="s">
        <v>2572</v>
      </c>
      <c r="D1385" s="11">
        <v>1000000</v>
      </c>
      <c r="E1385" s="206" t="s">
        <v>20</v>
      </c>
      <c r="F1385" s="383">
        <v>0</v>
      </c>
      <c r="G1385" s="101"/>
      <c r="H1385" s="255"/>
      <c r="I1385" s="85"/>
    </row>
    <row r="1386" spans="1:9" s="83" customFormat="1" ht="15.6" x14ac:dyDescent="0.3">
      <c r="A1386" s="608" t="s">
        <v>2573</v>
      </c>
      <c r="B1386" s="608"/>
      <c r="C1386" s="608"/>
      <c r="D1386" s="113">
        <v>5000000</v>
      </c>
      <c r="E1386" s="98">
        <f>SUM(E1383:E1385)</f>
        <v>0</v>
      </c>
      <c r="F1386" s="148">
        <f>SUM(F1383:F1385)</f>
        <v>2000000</v>
      </c>
      <c r="G1386" s="148"/>
      <c r="H1386" s="255"/>
      <c r="I1386" s="85"/>
    </row>
    <row r="1387" spans="1:9" s="83" customFormat="1" ht="15.6" x14ac:dyDescent="0.3">
      <c r="A1387" s="212">
        <v>21</v>
      </c>
      <c r="B1387" s="112" t="s">
        <v>2574</v>
      </c>
      <c r="C1387" s="153"/>
      <c r="E1387" s="184"/>
      <c r="F1387" s="382"/>
      <c r="G1387" s="93"/>
      <c r="H1387" s="255"/>
      <c r="I1387" s="85"/>
    </row>
    <row r="1388" spans="1:9" s="83" customFormat="1" ht="15" customHeight="1" x14ac:dyDescent="0.3">
      <c r="A1388" s="117">
        <v>1</v>
      </c>
      <c r="B1388" s="251" t="s">
        <v>2575</v>
      </c>
      <c r="C1388" s="119" t="s">
        <v>2576</v>
      </c>
      <c r="D1388" s="120">
        <v>250000000</v>
      </c>
      <c r="E1388" s="392">
        <v>4500000</v>
      </c>
      <c r="F1388" s="266">
        <f>D1388</f>
        <v>250000000</v>
      </c>
      <c r="G1388" s="206"/>
      <c r="H1388" s="255"/>
      <c r="I1388" s="85"/>
    </row>
    <row r="1389" spans="1:9" s="83" customFormat="1" ht="15" customHeight="1" x14ac:dyDescent="0.3">
      <c r="A1389" s="607" t="s">
        <v>2577</v>
      </c>
      <c r="B1389" s="607"/>
      <c r="C1389" s="607"/>
      <c r="D1389" s="102">
        <v>250000000</v>
      </c>
      <c r="E1389" s="464">
        <v>4500000</v>
      </c>
      <c r="F1389" s="168">
        <f>SUM(F1388)</f>
        <v>250000000</v>
      </c>
      <c r="G1389" s="168"/>
      <c r="H1389" s="255"/>
      <c r="I1389" s="85"/>
    </row>
    <row r="1390" spans="1:9" s="83" customFormat="1" ht="15.6" x14ac:dyDescent="0.3">
      <c r="A1390" s="212">
        <v>22</v>
      </c>
      <c r="B1390" s="114" t="s">
        <v>2631</v>
      </c>
      <c r="C1390" s="153"/>
      <c r="E1390" s="184"/>
      <c r="F1390" s="382"/>
      <c r="G1390" s="93"/>
      <c r="H1390" s="255"/>
      <c r="I1390" s="85"/>
    </row>
    <row r="1391" spans="1:9" s="83" customFormat="1" ht="31.2" x14ac:dyDescent="0.3">
      <c r="A1391" s="117">
        <v>1</v>
      </c>
      <c r="B1391" s="251" t="s">
        <v>2632</v>
      </c>
      <c r="C1391" s="119" t="s">
        <v>2633</v>
      </c>
      <c r="D1391" s="120">
        <v>900000</v>
      </c>
      <c r="E1391" s="392">
        <v>246857.14</v>
      </c>
      <c r="F1391" s="383">
        <v>500000</v>
      </c>
      <c r="G1391" s="101"/>
      <c r="H1391" s="255"/>
      <c r="I1391" s="85"/>
    </row>
    <row r="1392" spans="1:9" s="83" customFormat="1" ht="15.6" x14ac:dyDescent="0.3">
      <c r="A1392" s="117">
        <v>2</v>
      </c>
      <c r="B1392" s="251" t="s">
        <v>2634</v>
      </c>
      <c r="C1392" s="119" t="s">
        <v>2635</v>
      </c>
      <c r="D1392" s="120">
        <v>80000</v>
      </c>
      <c r="E1392" s="206" t="s">
        <v>20</v>
      </c>
      <c r="F1392" s="383">
        <v>170000</v>
      </c>
      <c r="G1392" s="101"/>
      <c r="H1392" s="255"/>
      <c r="I1392" s="85"/>
    </row>
    <row r="1393" spans="1:9" s="83" customFormat="1" ht="15.6" x14ac:dyDescent="0.3">
      <c r="A1393" s="117">
        <v>3</v>
      </c>
      <c r="B1393" s="251" t="s">
        <v>2636</v>
      </c>
      <c r="C1393" s="119" t="s">
        <v>2637</v>
      </c>
      <c r="D1393" s="120">
        <v>450000</v>
      </c>
      <c r="E1393" s="392">
        <v>420776.23</v>
      </c>
      <c r="F1393" s="383">
        <v>670000</v>
      </c>
      <c r="G1393" s="101"/>
      <c r="H1393" s="255"/>
      <c r="I1393" s="85"/>
    </row>
    <row r="1394" spans="1:9" s="83" customFormat="1" ht="15.6" x14ac:dyDescent="0.3">
      <c r="A1394" s="117">
        <v>4</v>
      </c>
      <c r="B1394" s="251" t="s">
        <v>2638</v>
      </c>
      <c r="C1394" s="119" t="s">
        <v>2639</v>
      </c>
      <c r="D1394" s="120">
        <v>150000</v>
      </c>
      <c r="E1394" s="392">
        <v>150000</v>
      </c>
      <c r="F1394" s="383">
        <v>355000</v>
      </c>
      <c r="G1394" s="101"/>
      <c r="H1394" s="255"/>
      <c r="I1394" s="85"/>
    </row>
    <row r="1395" spans="1:9" s="83" customFormat="1" ht="15.6" x14ac:dyDescent="0.3">
      <c r="A1395" s="117">
        <v>5</v>
      </c>
      <c r="B1395" s="251" t="s">
        <v>2640</v>
      </c>
      <c r="C1395" s="119" t="s">
        <v>2641</v>
      </c>
      <c r="D1395" s="120">
        <v>150000</v>
      </c>
      <c r="E1395" s="206" t="s">
        <v>20</v>
      </c>
      <c r="F1395" s="383">
        <v>350000</v>
      </c>
      <c r="G1395" s="101"/>
      <c r="H1395" s="255"/>
      <c r="I1395" s="85"/>
    </row>
    <row r="1396" spans="1:9" s="83" customFormat="1" ht="15.6" x14ac:dyDescent="0.3">
      <c r="A1396" s="117">
        <v>6</v>
      </c>
      <c r="B1396" s="251" t="s">
        <v>2642</v>
      </c>
      <c r="C1396" s="119" t="s">
        <v>2643</v>
      </c>
      <c r="D1396" s="120">
        <v>390000</v>
      </c>
      <c r="E1396" s="392">
        <v>120000</v>
      </c>
      <c r="F1396" s="383">
        <f>D1396</f>
        <v>390000</v>
      </c>
      <c r="G1396" s="101"/>
      <c r="H1396" s="255"/>
      <c r="I1396" s="85"/>
    </row>
    <row r="1397" spans="1:9" s="83" customFormat="1" ht="15.6" x14ac:dyDescent="0.3">
      <c r="A1397" s="117">
        <v>7</v>
      </c>
      <c r="B1397" s="251" t="s">
        <v>2644</v>
      </c>
      <c r="C1397" s="119" t="s">
        <v>2645</v>
      </c>
      <c r="D1397" s="120">
        <v>200000</v>
      </c>
      <c r="E1397" s="206" t="s">
        <v>20</v>
      </c>
      <c r="F1397" s="383">
        <f>D1397</f>
        <v>200000</v>
      </c>
      <c r="G1397" s="101"/>
      <c r="H1397" s="255"/>
      <c r="I1397" s="85"/>
    </row>
    <row r="1398" spans="1:9" s="83" customFormat="1" ht="15.6" x14ac:dyDescent="0.3">
      <c r="A1398" s="117">
        <v>8</v>
      </c>
      <c r="B1398" s="251" t="s">
        <v>2646</v>
      </c>
      <c r="C1398" s="119" t="s">
        <v>2647</v>
      </c>
      <c r="D1398" s="120">
        <v>590000</v>
      </c>
      <c r="E1398" s="206" t="s">
        <v>20</v>
      </c>
      <c r="F1398" s="383">
        <v>500000</v>
      </c>
      <c r="G1398" s="101"/>
      <c r="H1398" s="255"/>
      <c r="I1398" s="85"/>
    </row>
    <row r="1399" spans="1:9" s="83" customFormat="1" ht="15.6" x14ac:dyDescent="0.3">
      <c r="A1399" s="117">
        <v>9</v>
      </c>
      <c r="B1399" s="251" t="s">
        <v>2648</v>
      </c>
      <c r="C1399" s="119" t="s">
        <v>2649</v>
      </c>
      <c r="D1399" s="120">
        <v>1000000</v>
      </c>
      <c r="E1399" s="392">
        <v>1000000</v>
      </c>
      <c r="F1399" s="383">
        <v>1500000</v>
      </c>
      <c r="G1399" s="101"/>
      <c r="H1399" s="255"/>
      <c r="I1399" s="85"/>
    </row>
    <row r="1400" spans="1:9" s="83" customFormat="1" ht="15.6" x14ac:dyDescent="0.3">
      <c r="A1400" s="117">
        <v>10</v>
      </c>
      <c r="B1400" s="251" t="s">
        <v>2650</v>
      </c>
      <c r="C1400" s="119" t="s">
        <v>2651</v>
      </c>
      <c r="D1400" s="120">
        <v>75000</v>
      </c>
      <c r="E1400" s="206" t="s">
        <v>20</v>
      </c>
      <c r="F1400" s="383">
        <f>D1400</f>
        <v>75000</v>
      </c>
      <c r="G1400" s="101"/>
      <c r="H1400" s="255"/>
      <c r="I1400" s="85"/>
    </row>
    <row r="1401" spans="1:9" s="83" customFormat="1" ht="15.6" x14ac:dyDescent="0.3">
      <c r="A1401" s="117">
        <v>11</v>
      </c>
      <c r="B1401" s="251" t="s">
        <v>2652</v>
      </c>
      <c r="C1401" s="119" t="s">
        <v>2653</v>
      </c>
      <c r="D1401" s="120">
        <v>1142400</v>
      </c>
      <c r="E1401" s="206" t="s">
        <v>20</v>
      </c>
      <c r="F1401" s="383">
        <v>1000000</v>
      </c>
      <c r="G1401" s="101"/>
      <c r="H1401" s="255"/>
      <c r="I1401" s="85"/>
    </row>
    <row r="1402" spans="1:9" s="83" customFormat="1" ht="15.6" x14ac:dyDescent="0.3">
      <c r="A1402" s="117">
        <v>12</v>
      </c>
      <c r="B1402" s="251" t="s">
        <v>2654</v>
      </c>
      <c r="C1402" s="119" t="s">
        <v>2655</v>
      </c>
      <c r="D1402" s="120">
        <v>1478000</v>
      </c>
      <c r="E1402" s="206" t="s">
        <v>20</v>
      </c>
      <c r="F1402" s="383">
        <v>1000000</v>
      </c>
      <c r="G1402" s="101"/>
      <c r="H1402" s="255"/>
      <c r="I1402" s="85"/>
    </row>
    <row r="1403" spans="1:9" s="83" customFormat="1" ht="15.6" x14ac:dyDescent="0.3">
      <c r="A1403" s="117">
        <v>13</v>
      </c>
      <c r="B1403" s="251" t="s">
        <v>2656</v>
      </c>
      <c r="C1403" s="119" t="s">
        <v>2657</v>
      </c>
      <c r="D1403" s="120">
        <v>1220000</v>
      </c>
      <c r="E1403" s="206" t="s">
        <v>20</v>
      </c>
      <c r="F1403" s="383">
        <v>1000000</v>
      </c>
      <c r="G1403" s="101"/>
      <c r="H1403" s="255"/>
      <c r="I1403" s="85"/>
    </row>
    <row r="1404" spans="1:9" s="83" customFormat="1" ht="15.6" x14ac:dyDescent="0.3">
      <c r="A1404" s="117">
        <v>14</v>
      </c>
      <c r="B1404" s="251" t="s">
        <v>2658</v>
      </c>
      <c r="C1404" s="119" t="s">
        <v>2659</v>
      </c>
      <c r="D1404" s="120">
        <v>4000000</v>
      </c>
      <c r="E1404" s="392">
        <v>221229.27</v>
      </c>
      <c r="F1404" s="383">
        <v>1000000</v>
      </c>
      <c r="G1404" s="101"/>
      <c r="H1404" s="255"/>
      <c r="I1404" s="85"/>
    </row>
    <row r="1405" spans="1:9" s="83" customFormat="1" ht="15.6" x14ac:dyDescent="0.3">
      <c r="A1405" s="117">
        <v>15</v>
      </c>
      <c r="B1405" s="251" t="s">
        <v>2660</v>
      </c>
      <c r="C1405" s="119" t="s">
        <v>2661</v>
      </c>
      <c r="D1405" s="120">
        <v>2784600</v>
      </c>
      <c r="E1405" s="392">
        <v>43200</v>
      </c>
      <c r="F1405" s="383">
        <v>500000</v>
      </c>
      <c r="G1405" s="101"/>
      <c r="H1405" s="255"/>
      <c r="I1405" s="85"/>
    </row>
    <row r="1406" spans="1:9" s="83" customFormat="1" ht="15.6" x14ac:dyDescent="0.3">
      <c r="A1406" s="117">
        <v>16</v>
      </c>
      <c r="B1406" s="251" t="s">
        <v>2662</v>
      </c>
      <c r="C1406" s="119" t="s">
        <v>2663</v>
      </c>
      <c r="D1406" s="120">
        <v>90000</v>
      </c>
      <c r="E1406" s="206" t="s">
        <v>20</v>
      </c>
      <c r="F1406" s="383">
        <f>D1406</f>
        <v>90000</v>
      </c>
      <c r="G1406" s="101"/>
      <c r="H1406" s="255"/>
      <c r="I1406" s="85"/>
    </row>
    <row r="1407" spans="1:9" s="83" customFormat="1" ht="15.6" x14ac:dyDescent="0.3">
      <c r="A1407" s="117">
        <v>17</v>
      </c>
      <c r="B1407" s="251" t="s">
        <v>2664</v>
      </c>
      <c r="C1407" s="119" t="s">
        <v>2665</v>
      </c>
      <c r="D1407" s="120">
        <v>300000</v>
      </c>
      <c r="E1407" s="392">
        <v>84571.43</v>
      </c>
      <c r="F1407" s="383">
        <f>D1407</f>
        <v>300000</v>
      </c>
      <c r="G1407" s="101"/>
      <c r="H1407" s="255"/>
      <c r="I1407" s="85"/>
    </row>
    <row r="1408" spans="1:9" s="83" customFormat="1" ht="31.2" x14ac:dyDescent="0.3">
      <c r="A1408" s="117">
        <v>18</v>
      </c>
      <c r="B1408" s="251" t="s">
        <v>2666</v>
      </c>
      <c r="C1408" s="119" t="s">
        <v>3827</v>
      </c>
      <c r="D1408" s="120">
        <v>25000000</v>
      </c>
      <c r="E1408" s="392">
        <v>3381586.94</v>
      </c>
      <c r="F1408" s="383">
        <v>20000000</v>
      </c>
      <c r="G1408" s="101"/>
      <c r="H1408" s="255"/>
      <c r="I1408" s="85"/>
    </row>
    <row r="1409" spans="1:9" s="83" customFormat="1" ht="15" customHeight="1" x14ac:dyDescent="0.3">
      <c r="A1409" s="607" t="s">
        <v>2668</v>
      </c>
      <c r="B1409" s="607"/>
      <c r="C1409" s="607"/>
      <c r="D1409" s="102">
        <v>40000000</v>
      </c>
      <c r="E1409" s="464">
        <v>5668221.0099999998</v>
      </c>
      <c r="F1409" s="168">
        <f>SUM(F1391:F1408)</f>
        <v>29600000</v>
      </c>
      <c r="G1409" s="168"/>
      <c r="H1409" s="255"/>
      <c r="I1409" s="85"/>
    </row>
    <row r="1410" spans="1:9" s="83" customFormat="1" ht="15.6" x14ac:dyDescent="0.3">
      <c r="A1410" s="212">
        <v>23</v>
      </c>
      <c r="B1410" s="112" t="s">
        <v>664</v>
      </c>
      <c r="C1410" s="153"/>
      <c r="E1410" s="184"/>
      <c r="F1410" s="391"/>
      <c r="H1410" s="255"/>
      <c r="I1410" s="85"/>
    </row>
    <row r="1411" spans="1:9" s="83" customFormat="1" ht="15.6" x14ac:dyDescent="0.3">
      <c r="A1411" s="117">
        <v>1</v>
      </c>
      <c r="B1411" s="251" t="s">
        <v>2820</v>
      </c>
      <c r="C1411" s="119" t="s">
        <v>3688</v>
      </c>
      <c r="D1411" s="120">
        <v>50000000</v>
      </c>
      <c r="E1411" s="89">
        <v>0</v>
      </c>
      <c r="F1411" s="383">
        <v>10000000</v>
      </c>
      <c r="G1411" s="101"/>
      <c r="H1411" s="544"/>
      <c r="I1411" s="85"/>
    </row>
    <row r="1412" spans="1:9" s="83" customFormat="1" ht="15" customHeight="1" x14ac:dyDescent="0.3">
      <c r="A1412" s="607" t="s">
        <v>667</v>
      </c>
      <c r="B1412" s="607"/>
      <c r="C1412" s="607"/>
      <c r="D1412" s="102">
        <v>50000000</v>
      </c>
      <c r="E1412" s="98">
        <f>E1411</f>
        <v>0</v>
      </c>
      <c r="F1412" s="168">
        <f>F1411</f>
        <v>10000000</v>
      </c>
      <c r="G1412" s="168"/>
      <c r="H1412" s="259"/>
      <c r="I1412" s="85"/>
    </row>
    <row r="1413" spans="1:9" s="83" customFormat="1" ht="15.6" customHeight="1" x14ac:dyDescent="0.3">
      <c r="A1413" s="523">
        <v>24</v>
      </c>
      <c r="B1413" s="112" t="s">
        <v>3751</v>
      </c>
      <c r="C1413" s="153"/>
      <c r="E1413" s="184"/>
      <c r="F1413" s="391"/>
      <c r="H1413" s="546"/>
      <c r="I1413" s="85"/>
    </row>
    <row r="1414" spans="1:9" s="83" customFormat="1" ht="22.2" customHeight="1" x14ac:dyDescent="0.3">
      <c r="A1414" s="117" t="s">
        <v>2923</v>
      </c>
      <c r="B1414" s="527" t="s">
        <v>3762</v>
      </c>
      <c r="C1414" s="149" t="s">
        <v>3785</v>
      </c>
      <c r="D1414" s="85"/>
      <c r="E1414" s="84"/>
      <c r="F1414" s="528">
        <v>2000000</v>
      </c>
      <c r="G1414" s="85"/>
      <c r="H1414" s="255"/>
      <c r="I1414" s="85"/>
    </row>
    <row r="1415" spans="1:9" s="83" customFormat="1" ht="22.2" customHeight="1" x14ac:dyDescent="0.3">
      <c r="A1415" s="117" t="s">
        <v>2925</v>
      </c>
      <c r="B1415" s="527" t="s">
        <v>3763</v>
      </c>
      <c r="C1415" s="149" t="s">
        <v>3786</v>
      </c>
      <c r="D1415" s="85"/>
      <c r="E1415" s="84"/>
      <c r="F1415" s="528">
        <v>1500000</v>
      </c>
      <c r="G1415" s="85"/>
      <c r="H1415" s="255"/>
      <c r="I1415" s="85"/>
    </row>
    <row r="1416" spans="1:9" s="83" customFormat="1" ht="22.2" customHeight="1" x14ac:dyDescent="0.3">
      <c r="A1416" s="117" t="s">
        <v>2927</v>
      </c>
      <c r="B1416" s="527" t="s">
        <v>3764</v>
      </c>
      <c r="C1416" s="149" t="s">
        <v>3765</v>
      </c>
      <c r="D1416" s="85"/>
      <c r="E1416" s="84"/>
      <c r="F1416" s="528">
        <v>360000</v>
      </c>
      <c r="G1416" s="85"/>
      <c r="H1416" s="255"/>
      <c r="I1416" s="85"/>
    </row>
    <row r="1417" spans="1:9" s="83" customFormat="1" ht="22.2" customHeight="1" x14ac:dyDescent="0.3">
      <c r="A1417" s="117" t="s">
        <v>2929</v>
      </c>
      <c r="B1417" s="527" t="s">
        <v>3766</v>
      </c>
      <c r="C1417" s="149" t="s">
        <v>3767</v>
      </c>
      <c r="D1417" s="85"/>
      <c r="E1417" s="84"/>
      <c r="F1417" s="528">
        <v>240000</v>
      </c>
      <c r="G1417" s="85"/>
      <c r="H1417" s="255"/>
      <c r="I1417" s="85"/>
    </row>
    <row r="1418" spans="1:9" s="83" customFormat="1" ht="22.2" customHeight="1" x14ac:dyDescent="0.3">
      <c r="A1418" s="117" t="s">
        <v>2931</v>
      </c>
      <c r="B1418" s="527" t="s">
        <v>3768</v>
      </c>
      <c r="C1418" s="149" t="s">
        <v>3769</v>
      </c>
      <c r="D1418" s="85"/>
      <c r="E1418" s="84"/>
      <c r="F1418" s="528">
        <v>480000</v>
      </c>
      <c r="G1418" s="85"/>
      <c r="H1418" s="255"/>
      <c r="I1418" s="85"/>
    </row>
    <row r="1419" spans="1:9" s="83" customFormat="1" ht="22.2" customHeight="1" x14ac:dyDescent="0.3">
      <c r="A1419" s="117" t="s">
        <v>2933</v>
      </c>
      <c r="B1419" s="527" t="s">
        <v>3770</v>
      </c>
      <c r="C1419" s="149" t="s">
        <v>3771</v>
      </c>
      <c r="D1419" s="85"/>
      <c r="E1419" s="84"/>
      <c r="F1419" s="528">
        <v>1300000</v>
      </c>
      <c r="G1419" s="85"/>
      <c r="H1419" s="255"/>
      <c r="I1419" s="85"/>
    </row>
    <row r="1420" spans="1:9" s="83" customFormat="1" ht="22.2" customHeight="1" x14ac:dyDescent="0.3">
      <c r="A1420" s="117" t="s">
        <v>2936</v>
      </c>
      <c r="B1420" s="527" t="s">
        <v>3772</v>
      </c>
      <c r="C1420" s="149" t="s">
        <v>363</v>
      </c>
      <c r="D1420" s="85"/>
      <c r="E1420" s="84"/>
      <c r="F1420" s="528">
        <v>47805000</v>
      </c>
      <c r="G1420" s="85"/>
      <c r="H1420" s="255"/>
      <c r="I1420" s="85"/>
    </row>
    <row r="1421" spans="1:9" s="83" customFormat="1" ht="22.2" customHeight="1" x14ac:dyDescent="0.3">
      <c r="A1421" s="117" t="s">
        <v>2938</v>
      </c>
      <c r="B1421" s="527" t="s">
        <v>3773</v>
      </c>
      <c r="C1421" s="149" t="s">
        <v>3774</v>
      </c>
      <c r="D1421" s="85"/>
      <c r="E1421" s="84"/>
      <c r="F1421" s="528">
        <v>240000</v>
      </c>
      <c r="G1421" s="85"/>
      <c r="H1421" s="255"/>
      <c r="I1421" s="85"/>
    </row>
    <row r="1422" spans="1:9" s="83" customFormat="1" ht="31.2" x14ac:dyDescent="0.3">
      <c r="A1422" s="117" t="s">
        <v>2940</v>
      </c>
      <c r="B1422" s="527" t="s">
        <v>3775</v>
      </c>
      <c r="C1422" s="149" t="s">
        <v>3776</v>
      </c>
      <c r="D1422" s="85"/>
      <c r="E1422" s="84"/>
      <c r="F1422" s="528">
        <v>480000</v>
      </c>
      <c r="G1422" s="85"/>
      <c r="H1422" s="255"/>
      <c r="I1422" s="85"/>
    </row>
    <row r="1423" spans="1:9" s="83" customFormat="1" ht="22.2" customHeight="1" x14ac:dyDescent="0.3">
      <c r="A1423" s="117" t="s">
        <v>2942</v>
      </c>
      <c r="B1423" s="527" t="s">
        <v>3777</v>
      </c>
      <c r="C1423" s="149" t="s">
        <v>3778</v>
      </c>
      <c r="D1423" s="85"/>
      <c r="E1423" s="84"/>
      <c r="F1423" s="528">
        <v>80000</v>
      </c>
      <c r="G1423" s="85"/>
      <c r="H1423" s="255"/>
      <c r="I1423" s="85"/>
    </row>
    <row r="1424" spans="1:9" s="83" customFormat="1" ht="22.2" customHeight="1" x14ac:dyDescent="0.3">
      <c r="A1424" s="117" t="s">
        <v>2944</v>
      </c>
      <c r="B1424" s="527" t="s">
        <v>3779</v>
      </c>
      <c r="C1424" s="149" t="s">
        <v>3780</v>
      </c>
      <c r="D1424" s="85"/>
      <c r="E1424" s="84"/>
      <c r="F1424" s="528">
        <v>15000</v>
      </c>
      <c r="G1424" s="85"/>
      <c r="H1424" s="255"/>
      <c r="I1424" s="85"/>
    </row>
    <row r="1425" spans="1:9" s="83" customFormat="1" ht="22.2" customHeight="1" x14ac:dyDescent="0.3">
      <c r="A1425" s="117" t="s">
        <v>2946</v>
      </c>
      <c r="B1425" s="527" t="s">
        <v>3781</v>
      </c>
      <c r="C1425" s="149" t="s">
        <v>3782</v>
      </c>
      <c r="D1425" s="85"/>
      <c r="E1425" s="84"/>
      <c r="F1425" s="528">
        <v>500000</v>
      </c>
      <c r="G1425" s="85"/>
      <c r="H1425" s="255"/>
      <c r="I1425" s="85"/>
    </row>
    <row r="1426" spans="1:9" s="83" customFormat="1" ht="22.2" customHeight="1" x14ac:dyDescent="0.3">
      <c r="A1426" s="117" t="s">
        <v>2949</v>
      </c>
      <c r="B1426" s="527" t="s">
        <v>3783</v>
      </c>
      <c r="C1426" s="149" t="s">
        <v>3784</v>
      </c>
      <c r="D1426" s="85"/>
      <c r="E1426" s="84"/>
      <c r="F1426" s="528">
        <v>5000000</v>
      </c>
      <c r="G1426" s="85"/>
      <c r="H1426" s="255"/>
      <c r="I1426" s="85"/>
    </row>
    <row r="1427" spans="1:9" s="83" customFormat="1" ht="15" customHeight="1" x14ac:dyDescent="0.3">
      <c r="A1427" s="607" t="s">
        <v>3753</v>
      </c>
      <c r="B1427" s="607"/>
      <c r="C1427" s="607"/>
      <c r="D1427" s="148">
        <f>SUM(D1414:D1426)</f>
        <v>0</v>
      </c>
      <c r="E1427" s="148">
        <f>SUM(E1414:E1426)</f>
        <v>0</v>
      </c>
      <c r="F1427" s="148">
        <f>SUM(F1414:F1426)</f>
        <v>60000000</v>
      </c>
      <c r="G1427" s="168"/>
      <c r="H1427" s="259"/>
      <c r="I1427" s="85"/>
    </row>
    <row r="1428" spans="1:9" s="83" customFormat="1" ht="15" customHeight="1" x14ac:dyDescent="0.3">
      <c r="A1428" s="607" t="s">
        <v>3440</v>
      </c>
      <c r="B1428" s="607"/>
      <c r="C1428" s="607"/>
      <c r="D1428" s="98">
        <f>D1412+D1409+D1389+D1386+D1381+D1363+D1352+D1341+D1334+D1330+D1309+D1302+D1297+D1294+D1283+D1267+D1261+D1256+D1250+D1242+D1235+D1230+D1375</f>
        <v>4665500000</v>
      </c>
      <c r="E1428" s="98">
        <f>E1412+E1409+E1389+E1386+E1381+E1363+E1352+E1341+E1334+E1330+E1309+E1302+E1297+E1294+E1283+E1267+E1261+E1256+E1250+E1242+E1235+E1230+E1375</f>
        <v>864957083.34000003</v>
      </c>
      <c r="F1428" s="148">
        <f>F1412+F1409+F1389+F1386+F1381+F1363+F1352+F1341+F1334+F1330+F1309+F1302+F1297+F1294+F1283+F1267+F1261+F1256+F1250+F1242+F1235+F1230+F1375+F1427</f>
        <v>2337535000</v>
      </c>
      <c r="G1428" s="536">
        <f>G1412+G1409+G1389+G1386+G1381+G1363+G1352+G1341+G1334+G1330+G1309+G1302+G1297+G1294+G1283+G1267+G1261+G1256+G1250+G1242+G1235+G1230+G1375</f>
        <v>1070000000</v>
      </c>
      <c r="H1428" s="536">
        <f>H1412+H1409+H1389+H1386+H1381+H1363+H1352+H1341+H1334+H1330+H1309+H1302+H1297+H1294+H1283+H1267+H1261+H1256+H1250+H1242+H1235+H1230+H1375</f>
        <v>10000000</v>
      </c>
      <c r="I1428" s="85"/>
    </row>
    <row r="1429" spans="1:9" s="83" customFormat="1" ht="18.600000000000001" customHeight="1" x14ac:dyDescent="0.3">
      <c r="A1429" s="712" t="s">
        <v>3438</v>
      </c>
      <c r="B1429" s="712"/>
      <c r="C1429" s="712"/>
      <c r="D1429" s="712"/>
      <c r="E1429" s="712"/>
      <c r="F1429" s="713"/>
      <c r="G1429" s="276"/>
      <c r="H1429" s="557"/>
      <c r="I1429" s="85"/>
    </row>
    <row r="1430" spans="1:9" s="83" customFormat="1" ht="15.6" x14ac:dyDescent="0.3">
      <c r="A1430" s="212">
        <v>1</v>
      </c>
      <c r="B1430" s="112" t="s">
        <v>2736</v>
      </c>
      <c r="C1430" s="153"/>
      <c r="D1430" s="85"/>
      <c r="E1430" s="84"/>
      <c r="F1430" s="382"/>
      <c r="G1430" s="93"/>
      <c r="H1430" s="255"/>
      <c r="I1430" s="85"/>
    </row>
    <row r="1431" spans="1:9" s="83" customFormat="1" ht="15.6" x14ac:dyDescent="0.3">
      <c r="A1431" s="94">
        <v>1</v>
      </c>
      <c r="B1431" s="95" t="s">
        <v>2737</v>
      </c>
      <c r="C1431" s="96" t="s">
        <v>2738</v>
      </c>
      <c r="D1431" s="11">
        <v>2000000</v>
      </c>
      <c r="E1431" s="89" t="s">
        <v>20</v>
      </c>
      <c r="F1431" s="383">
        <f>D1431</f>
        <v>2000000</v>
      </c>
      <c r="G1431" s="101"/>
      <c r="H1431" s="544"/>
      <c r="I1431" s="85"/>
    </row>
    <row r="1432" spans="1:9" s="83" customFormat="1" ht="46.8" x14ac:dyDescent="0.3">
      <c r="A1432" s="94">
        <v>2</v>
      </c>
      <c r="B1432" s="95" t="s">
        <v>2739</v>
      </c>
      <c r="C1432" s="96" t="s">
        <v>2740</v>
      </c>
      <c r="D1432" s="11">
        <v>10000000</v>
      </c>
      <c r="E1432" s="89" t="s">
        <v>20</v>
      </c>
      <c r="F1432" s="383">
        <f>D1432</f>
        <v>10000000</v>
      </c>
      <c r="G1432" s="101"/>
      <c r="H1432" s="544"/>
      <c r="I1432" s="85"/>
    </row>
    <row r="1433" spans="1:9" s="83" customFormat="1" ht="31.2" x14ac:dyDescent="0.3">
      <c r="A1433" s="94">
        <v>3</v>
      </c>
      <c r="B1433" s="95" t="s">
        <v>2741</v>
      </c>
      <c r="C1433" s="96" t="s">
        <v>2742</v>
      </c>
      <c r="D1433" s="11">
        <v>4000000</v>
      </c>
      <c r="E1433" s="89" t="s">
        <v>20</v>
      </c>
      <c r="F1433" s="383">
        <f>D1433</f>
        <v>4000000</v>
      </c>
      <c r="G1433" s="101"/>
      <c r="H1433" s="544"/>
      <c r="I1433" s="85"/>
    </row>
    <row r="1434" spans="1:9" s="83" customFormat="1" ht="15.6" x14ac:dyDescent="0.3">
      <c r="A1434" s="94">
        <v>4</v>
      </c>
      <c r="B1434" s="95" t="s">
        <v>2743</v>
      </c>
      <c r="C1434" s="96" t="s">
        <v>2744</v>
      </c>
      <c r="D1434" s="11">
        <v>40000000</v>
      </c>
      <c r="E1434" s="89" t="s">
        <v>20</v>
      </c>
      <c r="F1434" s="383">
        <v>15000000</v>
      </c>
      <c r="G1434" s="101"/>
      <c r="H1434" s="544"/>
      <c r="I1434" s="85"/>
    </row>
    <row r="1435" spans="1:9" s="83" customFormat="1" ht="15.6" x14ac:dyDescent="0.3">
      <c r="A1435" s="94">
        <v>5</v>
      </c>
      <c r="B1435" s="95" t="s">
        <v>2745</v>
      </c>
      <c r="C1435" s="96" t="s">
        <v>2746</v>
      </c>
      <c r="D1435" s="11">
        <v>4000000</v>
      </c>
      <c r="E1435" s="89" t="s">
        <v>20</v>
      </c>
      <c r="F1435" s="383">
        <f>D1435</f>
        <v>4000000</v>
      </c>
      <c r="G1435" s="101"/>
      <c r="H1435" s="544"/>
      <c r="I1435" s="85"/>
    </row>
    <row r="1436" spans="1:9" s="83" customFormat="1" ht="31.2" x14ac:dyDescent="0.3">
      <c r="A1436" s="94">
        <v>6</v>
      </c>
      <c r="B1436" s="95" t="s">
        <v>2747</v>
      </c>
      <c r="C1436" s="96" t="s">
        <v>2748</v>
      </c>
      <c r="D1436" s="11">
        <v>10000000</v>
      </c>
      <c r="E1436" s="89" t="s">
        <v>20</v>
      </c>
      <c r="F1436" s="383">
        <f>D1436</f>
        <v>10000000</v>
      </c>
      <c r="G1436" s="101"/>
      <c r="H1436" s="544"/>
      <c r="I1436" s="85"/>
    </row>
    <row r="1437" spans="1:9" s="83" customFormat="1" ht="15.6" x14ac:dyDescent="0.3">
      <c r="A1437" s="94">
        <v>7</v>
      </c>
      <c r="B1437" s="95" t="s">
        <v>2749</v>
      </c>
      <c r="C1437" s="96" t="s">
        <v>2750</v>
      </c>
      <c r="D1437" s="11">
        <v>800000000</v>
      </c>
      <c r="E1437" s="206">
        <v>19162350.010000002</v>
      </c>
      <c r="F1437" s="383">
        <v>0</v>
      </c>
      <c r="G1437" s="101">
        <v>600000000</v>
      </c>
      <c r="H1437" s="544"/>
      <c r="I1437" s="85"/>
    </row>
    <row r="1438" spans="1:9" s="83" customFormat="1" ht="15.6" x14ac:dyDescent="0.3">
      <c r="A1438" s="94">
        <v>8</v>
      </c>
      <c r="B1438" s="95" t="s">
        <v>2751</v>
      </c>
      <c r="C1438" s="96" t="s">
        <v>2752</v>
      </c>
      <c r="D1438" s="11">
        <v>10000000</v>
      </c>
      <c r="E1438" s="89" t="s">
        <v>20</v>
      </c>
      <c r="F1438" s="383">
        <v>0</v>
      </c>
      <c r="G1438" s="101"/>
      <c r="H1438" s="544"/>
      <c r="I1438" s="85"/>
    </row>
    <row r="1439" spans="1:9" s="83" customFormat="1" ht="31.2" x14ac:dyDescent="0.3">
      <c r="A1439" s="94">
        <v>9</v>
      </c>
      <c r="B1439" s="95" t="s">
        <v>2753</v>
      </c>
      <c r="C1439" s="96" t="s">
        <v>2754</v>
      </c>
      <c r="D1439" s="11">
        <v>10000000</v>
      </c>
      <c r="E1439" s="89" t="s">
        <v>20</v>
      </c>
      <c r="F1439" s="383">
        <v>0</v>
      </c>
      <c r="G1439" s="101"/>
      <c r="H1439" s="544"/>
      <c r="I1439" s="85"/>
    </row>
    <row r="1440" spans="1:9" s="83" customFormat="1" ht="15.6" x14ac:dyDescent="0.3">
      <c r="A1440" s="94">
        <v>10</v>
      </c>
      <c r="B1440" s="95" t="s">
        <v>2755</v>
      </c>
      <c r="C1440" s="96" t="s">
        <v>2756</v>
      </c>
      <c r="D1440" s="11">
        <v>15000000</v>
      </c>
      <c r="E1440" s="89" t="s">
        <v>20</v>
      </c>
      <c r="F1440" s="383">
        <v>0</v>
      </c>
      <c r="G1440" s="101"/>
      <c r="H1440" s="544"/>
      <c r="I1440" s="85"/>
    </row>
    <row r="1441" spans="1:9" s="83" customFormat="1" ht="15.6" x14ac:dyDescent="0.3">
      <c r="A1441" s="94">
        <v>11</v>
      </c>
      <c r="B1441" s="95" t="s">
        <v>2757</v>
      </c>
      <c r="C1441" s="96" t="s">
        <v>2758</v>
      </c>
      <c r="D1441" s="11">
        <v>2000000</v>
      </c>
      <c r="E1441" s="89" t="s">
        <v>20</v>
      </c>
      <c r="F1441" s="383">
        <f>D1441</f>
        <v>2000000</v>
      </c>
      <c r="G1441" s="101"/>
      <c r="H1441" s="544"/>
      <c r="I1441" s="85"/>
    </row>
    <row r="1442" spans="1:9" s="83" customFormat="1" ht="31.2" x14ac:dyDescent="0.3">
      <c r="A1442" s="94">
        <v>12</v>
      </c>
      <c r="B1442" s="95" t="s">
        <v>2759</v>
      </c>
      <c r="C1442" s="96" t="s">
        <v>2760</v>
      </c>
      <c r="D1442" s="11">
        <v>5000000</v>
      </c>
      <c r="E1442" s="206">
        <v>1666666.6</v>
      </c>
      <c r="F1442" s="383">
        <v>2000000</v>
      </c>
      <c r="G1442" s="101"/>
      <c r="H1442" s="544"/>
      <c r="I1442" s="85"/>
    </row>
    <row r="1443" spans="1:9" s="83" customFormat="1" ht="15.6" x14ac:dyDescent="0.3">
      <c r="A1443" s="94">
        <v>13</v>
      </c>
      <c r="B1443" s="95" t="s">
        <v>2761</v>
      </c>
      <c r="C1443" s="96" t="s">
        <v>2762</v>
      </c>
      <c r="D1443" s="11">
        <v>2000000</v>
      </c>
      <c r="E1443" s="89" t="s">
        <v>20</v>
      </c>
      <c r="F1443" s="383">
        <f>D1443</f>
        <v>2000000</v>
      </c>
      <c r="G1443" s="101"/>
      <c r="H1443" s="544"/>
      <c r="I1443" s="85"/>
    </row>
    <row r="1444" spans="1:9" s="83" customFormat="1" ht="31.2" x14ac:dyDescent="0.3">
      <c r="A1444" s="94">
        <v>14</v>
      </c>
      <c r="B1444" s="95" t="s">
        <v>2763</v>
      </c>
      <c r="C1444" s="96" t="s">
        <v>2764</v>
      </c>
      <c r="D1444" s="11">
        <v>35000000</v>
      </c>
      <c r="E1444" s="89" t="s">
        <v>20</v>
      </c>
      <c r="F1444" s="383">
        <v>0</v>
      </c>
      <c r="G1444" s="101"/>
      <c r="H1444" s="544"/>
      <c r="I1444" s="85"/>
    </row>
    <row r="1445" spans="1:9" s="83" customFormat="1" ht="31.2" x14ac:dyDescent="0.3">
      <c r="A1445" s="94">
        <v>15</v>
      </c>
      <c r="B1445" s="95" t="s">
        <v>2765</v>
      </c>
      <c r="C1445" s="96" t="s">
        <v>2766</v>
      </c>
      <c r="D1445" s="11">
        <v>140000000</v>
      </c>
      <c r="E1445" s="89" t="s">
        <v>20</v>
      </c>
      <c r="F1445" s="388">
        <f>D1445</f>
        <v>140000000</v>
      </c>
      <c r="G1445" s="267"/>
      <c r="H1445" s="544"/>
      <c r="I1445" s="85"/>
    </row>
    <row r="1446" spans="1:9" s="83" customFormat="1" ht="31.2" x14ac:dyDescent="0.3">
      <c r="A1446" s="94">
        <v>16</v>
      </c>
      <c r="B1446" s="95" t="s">
        <v>2767</v>
      </c>
      <c r="C1446" s="96" t="s">
        <v>2768</v>
      </c>
      <c r="D1446" s="11">
        <v>110000000</v>
      </c>
      <c r="E1446" s="89" t="s">
        <v>20</v>
      </c>
      <c r="F1446" s="388">
        <f>D1446</f>
        <v>110000000</v>
      </c>
      <c r="G1446" s="267"/>
      <c r="H1446" s="544"/>
      <c r="I1446" s="85"/>
    </row>
    <row r="1447" spans="1:9" s="83" customFormat="1" ht="31.2" x14ac:dyDescent="0.3">
      <c r="A1447" s="94">
        <v>17</v>
      </c>
      <c r="B1447" s="95" t="s">
        <v>2769</v>
      </c>
      <c r="C1447" s="96" t="s">
        <v>2770</v>
      </c>
      <c r="D1447" s="11">
        <v>832000000</v>
      </c>
      <c r="E1447" s="89" t="s">
        <v>20</v>
      </c>
      <c r="F1447" s="388">
        <v>0</v>
      </c>
      <c r="G1447" s="267">
        <v>850000000</v>
      </c>
      <c r="H1447" s="544"/>
      <c r="I1447" s="85"/>
    </row>
    <row r="1448" spans="1:9" s="83" customFormat="1" ht="15.6" x14ac:dyDescent="0.3">
      <c r="A1448" s="94">
        <v>18</v>
      </c>
      <c r="B1448" s="95" t="s">
        <v>2771</v>
      </c>
      <c r="C1448" s="96" t="s">
        <v>2772</v>
      </c>
      <c r="D1448" s="11">
        <v>1000000</v>
      </c>
      <c r="E1448" s="89" t="s">
        <v>20</v>
      </c>
      <c r="F1448" s="383">
        <v>0</v>
      </c>
      <c r="G1448" s="101"/>
      <c r="H1448" s="544"/>
      <c r="I1448" s="85"/>
    </row>
    <row r="1449" spans="1:9" s="83" customFormat="1" ht="46.8" x14ac:dyDescent="0.3">
      <c r="A1449" s="94">
        <v>19</v>
      </c>
      <c r="B1449" s="95" t="s">
        <v>2773</v>
      </c>
      <c r="C1449" s="96" t="s">
        <v>3689</v>
      </c>
      <c r="D1449" s="11">
        <v>30000000</v>
      </c>
      <c r="E1449" s="89" t="s">
        <v>20</v>
      </c>
      <c r="F1449" s="267">
        <f>0</f>
        <v>0</v>
      </c>
      <c r="G1449" s="267"/>
      <c r="H1449" s="544"/>
      <c r="I1449" s="85"/>
    </row>
    <row r="1450" spans="1:9" s="83" customFormat="1" ht="15.6" x14ac:dyDescent="0.3">
      <c r="A1450" s="94">
        <v>20</v>
      </c>
      <c r="B1450" s="95" t="s">
        <v>2775</v>
      </c>
      <c r="C1450" s="96" t="s">
        <v>2776</v>
      </c>
      <c r="D1450" s="11">
        <v>25000000</v>
      </c>
      <c r="E1450" s="89" t="s">
        <v>20</v>
      </c>
      <c r="F1450" s="267">
        <f>D1450</f>
        <v>25000000</v>
      </c>
      <c r="G1450" s="267"/>
      <c r="H1450" s="544"/>
      <c r="I1450" s="85"/>
    </row>
    <row r="1451" spans="1:9" s="83" customFormat="1" ht="31.2" x14ac:dyDescent="0.3">
      <c r="A1451" s="94">
        <v>21</v>
      </c>
      <c r="B1451" s="95" t="s">
        <v>2777</v>
      </c>
      <c r="C1451" s="96" t="s">
        <v>2778</v>
      </c>
      <c r="D1451" s="11">
        <v>25000000</v>
      </c>
      <c r="E1451" s="89" t="s">
        <v>20</v>
      </c>
      <c r="F1451" s="267">
        <v>0</v>
      </c>
      <c r="G1451" s="267"/>
      <c r="H1451" s="544"/>
      <c r="I1451" s="85"/>
    </row>
    <row r="1452" spans="1:9" s="83" customFormat="1" ht="46.8" x14ac:dyDescent="0.3">
      <c r="A1452" s="94">
        <v>22</v>
      </c>
      <c r="B1452" s="95" t="s">
        <v>2779</v>
      </c>
      <c r="C1452" s="96" t="s">
        <v>2780</v>
      </c>
      <c r="D1452" s="11">
        <v>10000000</v>
      </c>
      <c r="E1452" s="89" t="s">
        <v>20</v>
      </c>
      <c r="F1452" s="383">
        <v>0</v>
      </c>
      <c r="G1452" s="101"/>
      <c r="H1452" s="544"/>
      <c r="I1452" s="85"/>
    </row>
    <row r="1453" spans="1:9" s="83" customFormat="1" ht="31.2" x14ac:dyDescent="0.3">
      <c r="A1453" s="94">
        <v>23</v>
      </c>
      <c r="B1453" s="95" t="s">
        <v>2781</v>
      </c>
      <c r="C1453" s="96" t="s">
        <v>2782</v>
      </c>
      <c r="D1453" s="11">
        <v>1140000</v>
      </c>
      <c r="E1453" s="89" t="s">
        <v>20</v>
      </c>
      <c r="F1453" s="383">
        <f>D1453</f>
        <v>1140000</v>
      </c>
      <c r="G1453" s="101"/>
      <c r="H1453" s="544"/>
      <c r="I1453" s="85"/>
    </row>
    <row r="1454" spans="1:9" s="83" customFormat="1" ht="22.2" customHeight="1" x14ac:dyDescent="0.3">
      <c r="A1454" s="94">
        <v>24</v>
      </c>
      <c r="B1454" s="95" t="s">
        <v>2783</v>
      </c>
      <c r="C1454" s="96" t="s">
        <v>2784</v>
      </c>
      <c r="D1454" s="11">
        <v>5000000</v>
      </c>
      <c r="E1454" s="89" t="s">
        <v>20</v>
      </c>
      <c r="F1454" s="383">
        <f>D1454</f>
        <v>5000000</v>
      </c>
      <c r="G1454" s="101"/>
      <c r="H1454" s="544"/>
      <c r="I1454" s="85"/>
    </row>
    <row r="1455" spans="1:9" s="83" customFormat="1" ht="20.399999999999999" customHeight="1" x14ac:dyDescent="0.3">
      <c r="A1455" s="94">
        <v>25</v>
      </c>
      <c r="B1455" s="95" t="s">
        <v>2785</v>
      </c>
      <c r="C1455" s="96" t="s">
        <v>2786</v>
      </c>
      <c r="D1455" s="11">
        <v>8000000</v>
      </c>
      <c r="E1455" s="89" t="s">
        <v>20</v>
      </c>
      <c r="F1455" s="383">
        <v>2000000</v>
      </c>
      <c r="G1455" s="101"/>
      <c r="H1455" s="544"/>
      <c r="I1455" s="85"/>
    </row>
    <row r="1456" spans="1:9" s="83" customFormat="1" ht="19.8" customHeight="1" x14ac:dyDescent="0.3">
      <c r="A1456" s="94">
        <v>26</v>
      </c>
      <c r="B1456" s="95" t="s">
        <v>2787</v>
      </c>
      <c r="C1456" s="96" t="s">
        <v>2788</v>
      </c>
      <c r="D1456" s="11">
        <v>35000000</v>
      </c>
      <c r="E1456" s="89" t="s">
        <v>20</v>
      </c>
      <c r="F1456" s="383">
        <v>5000000</v>
      </c>
      <c r="G1456" s="101"/>
      <c r="H1456" s="544"/>
      <c r="I1456" s="85"/>
    </row>
    <row r="1457" spans="1:9" ht="31.2" x14ac:dyDescent="0.3">
      <c r="A1457" s="117">
        <v>1</v>
      </c>
      <c r="B1457" s="251" t="s">
        <v>3743</v>
      </c>
      <c r="C1457" s="119" t="s">
        <v>480</v>
      </c>
      <c r="D1457" s="120"/>
      <c r="E1457" s="206" t="s">
        <v>20</v>
      </c>
      <c r="F1457" s="380">
        <v>0</v>
      </c>
      <c r="G1457" s="392">
        <v>0</v>
      </c>
      <c r="H1457" s="543"/>
      <c r="I1457" s="237"/>
    </row>
    <row r="1458" spans="1:9" s="83" customFormat="1" ht="19.2" customHeight="1" x14ac:dyDescent="0.3">
      <c r="A1458" s="607" t="s">
        <v>2789</v>
      </c>
      <c r="B1458" s="607"/>
      <c r="C1458" s="607"/>
      <c r="D1458" s="102">
        <v>2171140000</v>
      </c>
      <c r="E1458" s="464">
        <v>20829016.609999999</v>
      </c>
      <c r="F1458" s="261">
        <f>SUM(F1431:F1456)</f>
        <v>339140000</v>
      </c>
      <c r="G1458" s="536">
        <f>SUM(G1431:G1457)</f>
        <v>1450000000</v>
      </c>
      <c r="H1458" s="536">
        <f>SUM(H1431:H1457)</f>
        <v>0</v>
      </c>
      <c r="I1458" s="85"/>
    </row>
    <row r="1459" spans="1:9" s="83" customFormat="1" ht="19.2" customHeight="1" x14ac:dyDescent="0.3">
      <c r="A1459" s="212">
        <v>2</v>
      </c>
      <c r="B1459" s="114" t="s">
        <v>584</v>
      </c>
      <c r="C1459" s="153"/>
      <c r="E1459" s="184"/>
      <c r="F1459" s="379"/>
      <c r="G1459" s="255"/>
      <c r="H1459" s="255"/>
      <c r="I1459" s="85"/>
    </row>
    <row r="1460" spans="1:9" s="83" customFormat="1" ht="31.2" x14ac:dyDescent="0.3">
      <c r="A1460" s="117">
        <v>1</v>
      </c>
      <c r="B1460" s="250" t="s">
        <v>628</v>
      </c>
      <c r="C1460" s="119" t="s">
        <v>586</v>
      </c>
      <c r="D1460" s="120">
        <v>1000000</v>
      </c>
      <c r="E1460" s="206" t="s">
        <v>20</v>
      </c>
      <c r="F1460" s="266">
        <v>2000000</v>
      </c>
      <c r="G1460" s="206"/>
      <c r="H1460" s="255"/>
      <c r="I1460" s="85"/>
    </row>
    <row r="1461" spans="1:9" s="83" customFormat="1" ht="15.6" x14ac:dyDescent="0.3">
      <c r="A1461" s="117">
        <v>2</v>
      </c>
      <c r="B1461" s="251" t="s">
        <v>609</v>
      </c>
      <c r="C1461" s="119" t="s">
        <v>587</v>
      </c>
      <c r="D1461" s="120">
        <v>2000000</v>
      </c>
      <c r="E1461" s="206" t="s">
        <v>20</v>
      </c>
      <c r="F1461" s="266">
        <v>800000</v>
      </c>
      <c r="G1461" s="206"/>
      <c r="H1461" s="255"/>
      <c r="I1461" s="85"/>
    </row>
    <row r="1462" spans="1:9" s="83" customFormat="1" ht="31.2" x14ac:dyDescent="0.3">
      <c r="A1462" s="117">
        <v>3</v>
      </c>
      <c r="B1462" s="251" t="s">
        <v>610</v>
      </c>
      <c r="C1462" s="119" t="s">
        <v>588</v>
      </c>
      <c r="D1462" s="120">
        <v>1500000</v>
      </c>
      <c r="E1462" s="206" t="s">
        <v>20</v>
      </c>
      <c r="F1462" s="266">
        <v>0</v>
      </c>
      <c r="G1462" s="206"/>
      <c r="H1462" s="255"/>
      <c r="I1462" s="85"/>
    </row>
    <row r="1463" spans="1:9" s="83" customFormat="1" ht="15.6" x14ac:dyDescent="0.3">
      <c r="A1463" s="117">
        <v>4</v>
      </c>
      <c r="B1463" s="251" t="s">
        <v>611</v>
      </c>
      <c r="C1463" s="119" t="s">
        <v>589</v>
      </c>
      <c r="D1463" s="120">
        <v>1000000</v>
      </c>
      <c r="E1463" s="392">
        <v>907500</v>
      </c>
      <c r="F1463" s="266">
        <f>E1463</f>
        <v>907500</v>
      </c>
      <c r="G1463" s="206"/>
      <c r="H1463" s="255"/>
      <c r="I1463" s="85"/>
    </row>
    <row r="1464" spans="1:9" s="83" customFormat="1" ht="31.2" x14ac:dyDescent="0.3">
      <c r="A1464" s="117">
        <v>5</v>
      </c>
      <c r="B1464" s="251" t="s">
        <v>612</v>
      </c>
      <c r="C1464" s="119" t="s">
        <v>590</v>
      </c>
      <c r="D1464" s="120">
        <v>304000</v>
      </c>
      <c r="E1464" s="206" t="s">
        <v>20</v>
      </c>
      <c r="F1464" s="266">
        <v>304000</v>
      </c>
      <c r="G1464" s="206"/>
      <c r="H1464" s="255"/>
      <c r="I1464" s="85"/>
    </row>
    <row r="1465" spans="1:9" s="83" customFormat="1" ht="31.2" x14ac:dyDescent="0.3">
      <c r="A1465" s="117">
        <v>6</v>
      </c>
      <c r="B1465" s="251" t="s">
        <v>613</v>
      </c>
      <c r="C1465" s="119" t="s">
        <v>591</v>
      </c>
      <c r="D1465" s="120">
        <v>450000</v>
      </c>
      <c r="E1465" s="206" t="s">
        <v>20</v>
      </c>
      <c r="F1465" s="266">
        <v>200000</v>
      </c>
      <c r="G1465" s="206"/>
      <c r="H1465" s="255"/>
      <c r="I1465" s="85"/>
    </row>
    <row r="1466" spans="1:9" s="83" customFormat="1" ht="15.6" x14ac:dyDescent="0.3">
      <c r="A1466" s="117">
        <v>7</v>
      </c>
      <c r="B1466" s="251" t="s">
        <v>614</v>
      </c>
      <c r="C1466" s="119" t="s">
        <v>592</v>
      </c>
      <c r="D1466" s="120">
        <v>500000</v>
      </c>
      <c r="E1466" s="206" t="s">
        <v>20</v>
      </c>
      <c r="F1466" s="266">
        <v>300000</v>
      </c>
      <c r="G1466" s="206"/>
      <c r="H1466" s="255"/>
      <c r="I1466" s="85"/>
    </row>
    <row r="1467" spans="1:9" s="83" customFormat="1" ht="31.2" x14ac:dyDescent="0.3">
      <c r="A1467" s="117">
        <v>8</v>
      </c>
      <c r="B1467" s="251" t="s">
        <v>615</v>
      </c>
      <c r="C1467" s="119" t="s">
        <v>593</v>
      </c>
      <c r="D1467" s="120">
        <v>480000</v>
      </c>
      <c r="E1467" s="392">
        <v>396000</v>
      </c>
      <c r="F1467" s="266">
        <v>396000</v>
      </c>
      <c r="G1467" s="206"/>
      <c r="H1467" s="255"/>
      <c r="I1467" s="85"/>
    </row>
    <row r="1468" spans="1:9" s="83" customFormat="1" ht="31.2" x14ac:dyDescent="0.3">
      <c r="A1468" s="117">
        <v>9</v>
      </c>
      <c r="B1468" s="251" t="s">
        <v>616</v>
      </c>
      <c r="C1468" s="119" t="s">
        <v>594</v>
      </c>
      <c r="D1468" s="122">
        <v>700</v>
      </c>
      <c r="E1468" s="206" t="s">
        <v>20</v>
      </c>
      <c r="F1468" s="266">
        <v>600000</v>
      </c>
      <c r="G1468" s="206"/>
      <c r="H1468" s="255"/>
      <c r="I1468" s="85"/>
    </row>
    <row r="1469" spans="1:9" s="83" customFormat="1" ht="31.2" x14ac:dyDescent="0.3">
      <c r="A1469" s="117">
        <v>10</v>
      </c>
      <c r="B1469" s="251" t="s">
        <v>617</v>
      </c>
      <c r="C1469" s="119" t="s">
        <v>595</v>
      </c>
      <c r="D1469" s="120">
        <v>480000</v>
      </c>
      <c r="E1469" s="392">
        <v>396000</v>
      </c>
      <c r="F1469" s="266">
        <f>E1469</f>
        <v>396000</v>
      </c>
      <c r="G1469" s="206"/>
      <c r="H1469" s="255"/>
      <c r="I1469" s="85"/>
    </row>
    <row r="1470" spans="1:9" s="83" customFormat="1" ht="31.2" x14ac:dyDescent="0.3">
      <c r="A1470" s="117">
        <v>11</v>
      </c>
      <c r="B1470" s="251" t="s">
        <v>618</v>
      </c>
      <c r="C1470" s="119" t="s">
        <v>596</v>
      </c>
      <c r="D1470" s="120">
        <v>350000</v>
      </c>
      <c r="E1470" s="206" t="s">
        <v>20</v>
      </c>
      <c r="F1470" s="266">
        <v>0</v>
      </c>
      <c r="G1470" s="206"/>
      <c r="H1470" s="255"/>
      <c r="I1470" s="85"/>
    </row>
    <row r="1471" spans="1:9" s="83" customFormat="1" ht="46.8" x14ac:dyDescent="0.3">
      <c r="A1471" s="117">
        <v>12</v>
      </c>
      <c r="B1471" s="251" t="s">
        <v>619</v>
      </c>
      <c r="C1471" s="119" t="s">
        <v>597</v>
      </c>
      <c r="D1471" s="122">
        <v>0</v>
      </c>
      <c r="E1471" s="206" t="s">
        <v>20</v>
      </c>
      <c r="F1471" s="266">
        <f>D1471</f>
        <v>0</v>
      </c>
      <c r="G1471" s="206"/>
      <c r="H1471" s="255"/>
      <c r="I1471" s="85"/>
    </row>
    <row r="1472" spans="1:9" s="83" customFormat="1" ht="31.2" x14ac:dyDescent="0.3">
      <c r="A1472" s="117">
        <v>13</v>
      </c>
      <c r="B1472" s="251" t="s">
        <v>620</v>
      </c>
      <c r="C1472" s="119" t="s">
        <v>598</v>
      </c>
      <c r="D1472" s="120">
        <v>750000</v>
      </c>
      <c r="E1472" s="206" t="s">
        <v>20</v>
      </c>
      <c r="F1472" s="266">
        <v>400000</v>
      </c>
      <c r="G1472" s="206"/>
      <c r="H1472" s="255"/>
      <c r="I1472" s="85"/>
    </row>
    <row r="1473" spans="1:9" s="83" customFormat="1" ht="15.6" x14ac:dyDescent="0.3">
      <c r="A1473" s="117">
        <v>14</v>
      </c>
      <c r="B1473" s="251" t="s">
        <v>621</v>
      </c>
      <c r="C1473" s="119" t="s">
        <v>599</v>
      </c>
      <c r="D1473" s="120">
        <v>600000</v>
      </c>
      <c r="E1473" s="206" t="s">
        <v>20</v>
      </c>
      <c r="F1473" s="266">
        <v>439000</v>
      </c>
      <c r="G1473" s="206"/>
      <c r="H1473" s="255"/>
      <c r="I1473" s="85"/>
    </row>
    <row r="1474" spans="1:9" s="83" customFormat="1" ht="31.2" x14ac:dyDescent="0.3">
      <c r="A1474" s="117">
        <v>15</v>
      </c>
      <c r="B1474" s="251" t="s">
        <v>622</v>
      </c>
      <c r="C1474" s="119" t="s">
        <v>600</v>
      </c>
      <c r="D1474" s="120">
        <v>2050000</v>
      </c>
      <c r="E1474" s="206" t="s">
        <v>20</v>
      </c>
      <c r="F1474" s="266">
        <v>4000000</v>
      </c>
      <c r="G1474" s="206"/>
      <c r="H1474" s="255"/>
      <c r="I1474" s="85"/>
    </row>
    <row r="1475" spans="1:9" s="83" customFormat="1" ht="15.6" x14ac:dyDescent="0.3">
      <c r="A1475" s="117">
        <v>16</v>
      </c>
      <c r="B1475" s="251" t="s">
        <v>623</v>
      </c>
      <c r="C1475" s="119" t="s">
        <v>601</v>
      </c>
      <c r="D1475" s="120">
        <v>585000</v>
      </c>
      <c r="E1475" s="206" t="s">
        <v>20</v>
      </c>
      <c r="F1475" s="266">
        <v>185000</v>
      </c>
      <c r="G1475" s="206"/>
      <c r="H1475" s="255"/>
      <c r="I1475" s="85"/>
    </row>
    <row r="1476" spans="1:9" s="83" customFormat="1" ht="15.6" x14ac:dyDescent="0.3">
      <c r="A1476" s="117">
        <v>17</v>
      </c>
      <c r="B1476" s="251" t="s">
        <v>624</v>
      </c>
      <c r="C1476" s="119" t="s">
        <v>602</v>
      </c>
      <c r="D1476" s="120">
        <v>630000</v>
      </c>
      <c r="E1476" s="392">
        <v>522500</v>
      </c>
      <c r="F1476" s="266">
        <v>522500</v>
      </c>
      <c r="G1476" s="206"/>
      <c r="H1476" s="255"/>
      <c r="I1476" s="85"/>
    </row>
    <row r="1477" spans="1:9" s="83" customFormat="1" ht="15.6" x14ac:dyDescent="0.3">
      <c r="A1477" s="117">
        <v>18</v>
      </c>
      <c r="B1477" s="251" t="s">
        <v>625</v>
      </c>
      <c r="C1477" s="119" t="s">
        <v>603</v>
      </c>
      <c r="D1477" s="120">
        <v>800000</v>
      </c>
      <c r="E1477" s="206" t="s">
        <v>20</v>
      </c>
      <c r="F1477" s="266">
        <f>D1477</f>
        <v>800000</v>
      </c>
      <c r="G1477" s="206"/>
      <c r="H1477" s="255"/>
      <c r="I1477" s="85"/>
    </row>
    <row r="1478" spans="1:9" s="83" customFormat="1" ht="15.6" x14ac:dyDescent="0.3">
      <c r="A1478" s="117">
        <v>19</v>
      </c>
      <c r="B1478" s="251" t="s">
        <v>626</v>
      </c>
      <c r="C1478" s="119" t="s">
        <v>604</v>
      </c>
      <c r="D1478" s="120">
        <v>1000000</v>
      </c>
      <c r="E1478" s="206" t="s">
        <v>20</v>
      </c>
      <c r="F1478" s="266">
        <v>0</v>
      </c>
      <c r="G1478" s="206"/>
      <c r="H1478" s="255"/>
      <c r="I1478" s="85"/>
    </row>
    <row r="1479" spans="1:9" s="83" customFormat="1" ht="15.6" x14ac:dyDescent="0.3">
      <c r="A1479" s="117">
        <v>20</v>
      </c>
      <c r="B1479" s="251" t="s">
        <v>627</v>
      </c>
      <c r="C1479" s="119" t="s">
        <v>605</v>
      </c>
      <c r="D1479" s="120">
        <v>4000000</v>
      </c>
      <c r="E1479" s="206" t="s">
        <v>20</v>
      </c>
      <c r="F1479" s="266">
        <v>0</v>
      </c>
      <c r="G1479" s="206"/>
      <c r="H1479" s="255"/>
      <c r="I1479" s="85"/>
    </row>
    <row r="1480" spans="1:9" s="83" customFormat="1" ht="62.4" x14ac:dyDescent="0.3">
      <c r="A1480" s="117">
        <v>21</v>
      </c>
      <c r="B1480" s="251" t="s">
        <v>632</v>
      </c>
      <c r="C1480" s="119" t="s">
        <v>606</v>
      </c>
      <c r="D1480" s="120">
        <v>1000000</v>
      </c>
      <c r="E1480" s="206" t="s">
        <v>20</v>
      </c>
      <c r="F1480" s="266">
        <v>0</v>
      </c>
      <c r="G1480" s="206"/>
      <c r="H1480" s="255"/>
      <c r="I1480" s="85"/>
    </row>
    <row r="1481" spans="1:9" s="83" customFormat="1" ht="15.6" x14ac:dyDescent="0.3">
      <c r="A1481" s="117">
        <v>22</v>
      </c>
      <c r="B1481" s="251" t="s">
        <v>633</v>
      </c>
      <c r="C1481" s="119" t="s">
        <v>607</v>
      </c>
      <c r="D1481" s="120">
        <v>320300</v>
      </c>
      <c r="E1481" s="206" t="s">
        <v>20</v>
      </c>
      <c r="F1481" s="266">
        <v>250000</v>
      </c>
      <c r="G1481" s="206"/>
      <c r="H1481" s="255"/>
      <c r="I1481" s="85"/>
    </row>
    <row r="1482" spans="1:9" s="83" customFormat="1" ht="15.6" x14ac:dyDescent="0.3">
      <c r="A1482" s="117">
        <v>23</v>
      </c>
      <c r="B1482" s="251" t="s">
        <v>634</v>
      </c>
      <c r="C1482" s="119" t="s">
        <v>608</v>
      </c>
      <c r="D1482" s="120">
        <v>200000</v>
      </c>
      <c r="E1482" s="206" t="s">
        <v>20</v>
      </c>
      <c r="F1482" s="266"/>
      <c r="G1482" s="206"/>
      <c r="H1482" s="255"/>
      <c r="I1482" s="85"/>
    </row>
    <row r="1483" spans="1:9" s="83" customFormat="1" ht="15" customHeight="1" x14ac:dyDescent="0.3">
      <c r="A1483" s="607" t="s">
        <v>585</v>
      </c>
      <c r="B1483" s="607"/>
      <c r="C1483" s="607"/>
      <c r="D1483" s="102">
        <v>20000000</v>
      </c>
      <c r="E1483" s="464">
        <v>2222000</v>
      </c>
      <c r="F1483" s="148">
        <f>SUM(F1460:F1482)</f>
        <v>12500000</v>
      </c>
      <c r="G1483" s="148">
        <f>SUM(G1460:G1482)</f>
        <v>0</v>
      </c>
      <c r="H1483" s="148">
        <f>SUM(H1460:H1482)</f>
        <v>0</v>
      </c>
      <c r="I1483" s="85"/>
    </row>
    <row r="1484" spans="1:9" s="83" customFormat="1" ht="14.4" customHeight="1" x14ac:dyDescent="0.3">
      <c r="A1484" s="607" t="s">
        <v>3439</v>
      </c>
      <c r="B1484" s="607"/>
      <c r="C1484" s="607"/>
      <c r="D1484" s="98">
        <f>D1483+D1458</f>
        <v>2191140000</v>
      </c>
      <c r="E1484" s="98">
        <f>E1483+E1458</f>
        <v>23051016.609999999</v>
      </c>
      <c r="F1484" s="148">
        <f>F1483+F1458</f>
        <v>351640000</v>
      </c>
      <c r="G1484" s="536">
        <f>G1483+G1458</f>
        <v>1450000000</v>
      </c>
      <c r="H1484" s="536">
        <f>H1483+H1458</f>
        <v>0</v>
      </c>
      <c r="I1484" s="85"/>
    </row>
    <row r="1485" spans="1:9" s="83" customFormat="1" ht="15.6" customHeight="1" x14ac:dyDescent="0.3">
      <c r="A1485" s="714" t="s">
        <v>3441</v>
      </c>
      <c r="B1485" s="714"/>
      <c r="C1485" s="714"/>
      <c r="D1485" s="102">
        <f>D1484+D1428+D1222+D1086+D1017+D1014+D950+D744+D664+D582+D396+D271+D184</f>
        <v>80470043323.580002</v>
      </c>
      <c r="E1485" s="473">
        <f>E1484+E1428+E1222+E1086+E1017+E1014+E950+E744+E664+E582+E396+E271+E184</f>
        <v>8640266228</v>
      </c>
      <c r="F1485" s="169">
        <f>F1484+F1428+F1222+F1086+F1017+F1014+F950+F744+F664+F582+F396+F271+F184</f>
        <v>16978427365.719999</v>
      </c>
      <c r="G1485" s="547">
        <f>G1484+G1428+G1222+G1086+G1017+G1014+G950+G744+G664+G582+G396+G271+G184</f>
        <v>30501511550.33429</v>
      </c>
      <c r="H1485" s="547">
        <f>H1484+H1428+H1222+H1086+H1017+H1014+H950+H744+H664+H582+H396+H271+H184</f>
        <v>21992768157.720001</v>
      </c>
      <c r="I1485" s="85"/>
    </row>
    <row r="1486" spans="1:9" s="83" customFormat="1" ht="15.6" hidden="1" x14ac:dyDescent="0.3">
      <c r="A1486" s="714"/>
      <c r="B1486" s="714"/>
      <c r="C1486" s="714"/>
      <c r="D1486" s="548">
        <f>'capital by sector'!D391+'capital by sector'!D550+'capital by sector'!D383+'capital by sector'!D140+'capital by sector'!D699+'capital by sector'!D663+'capital by sector'!D372+'capital by sector'!D887+'capital by sector'!D136+'capital by sector'!D630+'capital by sector'!D1375+'capital by sector'!D376+'capital by sector'!D1085+'capital by sector'!D245+'capital by sector'!D1363+'capital by sector'!D710+'capital by sector'!D851+'capital by sector'!D841+'capital by sector'!D732+'capital by sector'!D1352+'capital by sector'!D131+'capital by sector'!D1182+'capital by sector'!D581+'capital by sector'!D864+'capital by sector'!D1169+'capital by sector'!D1162+'capital by sector'!D949+'capital by sector'!D1341+'capital by sector'!D1175+'capital by sector'!D1013+'capital by sector'!D524+'capital by sector'!D1334+'capital by sector'!D689+'capital by sector'!D675+'capital by sector'!D912+'capital by sector'!D1330+'capital by sector'!D938+'capital by sector'!D183+'capital by sector'!D1309+'capital by sector'!D834+'capital by sector'!D1037+'capital by sector'!D599+'capital by sector'!D458+'capital by sector'!D1138+'capital by sector'!D987+'capital by sector'!D300+'capital by sector'!D1111+'capital by sector'!D229+'capital by sector'!D203+'capital by sector'!D39+'capital by sector'!D263+'capital by sector'!D1302+'capital by sector'!D1297+'capital by sector'!D1294+'capital by sector'!D1483+'capital by sector'!D464+'capital by sector'!D1230+'capital by sector'!D1242+'capital by sector'!D533+'capital by sector'!D727+'capital by sector'!D837+'capital by sector'!D1235+'capital by sector'!D1250+'capital by sector'!D1208+'capital by sector'!D1078+'capital by sector'!D510+'capital by sector'!D270+'capital by sector'!D121+'capital by sector'!D1283+'capital by sector'!D1267+'capital by sector'!D1261+'capital by sector'!D1202+'capital by sector'!D537+'capital by sector'!D362+'capital by sector'!D99+'capital by sector'!D87+'capital by sector'!D78+'capital by sector'!D743+'capital by sector'!D380</f>
        <v>44190373465.860001</v>
      </c>
      <c r="E1486" s="549"/>
      <c r="F1486" s="550">
        <f>'capital by sector'!F391+'capital by sector'!F550+'capital by sector'!F383+'capital by sector'!F140+'capital by sector'!F699+'capital by sector'!F663+'capital by sector'!F372+'capital by sector'!F887+'capital by sector'!F136+'capital by sector'!F630+'capital by sector'!F1375+'capital by sector'!F376+'capital by sector'!F1085+'capital by sector'!F245+'capital by sector'!F1363+'capital by sector'!F710+'capital by sector'!F851+'capital by sector'!F841+'capital by sector'!F732+'capital by sector'!F1352+'capital by sector'!F131+'capital by sector'!F1182+'capital by sector'!F581+'capital by sector'!F864+'capital by sector'!F1169+'capital by sector'!F1162+'capital by sector'!F949+'capital by sector'!F1341+'capital by sector'!F1175+'capital by sector'!F1013+'capital by sector'!F524+'capital by sector'!F1334+'capital by sector'!F689+'capital by sector'!F675+'capital by sector'!F912+'capital by sector'!F1330+'capital by sector'!F938+'capital by sector'!F183+'capital by sector'!F1309+'capital by sector'!F834+'capital by sector'!F1037+'capital by sector'!F599+'capital by sector'!F458+'capital by sector'!F1138+'capital by sector'!F987+'capital by sector'!F300+'capital by sector'!F1111+'capital by sector'!F229+'capital by sector'!F203+'capital by sector'!F39+'capital by sector'!F263+'capital by sector'!F1302+'capital by sector'!F1297+'capital by sector'!F1294+'capital by sector'!F1483+'capital by sector'!F464+'capital by sector'!F1230+'capital by sector'!F1242+'capital by sector'!F533+'capital by sector'!F727+'capital by sector'!F837+'capital by sector'!F1235+'capital by sector'!F1250+'capital by sector'!F1208+'capital by sector'!F1078+'capital by sector'!F510+'capital by sector'!F270+'capital by sector'!F121+'capital by sector'!F1283+'capital by sector'!F1267+'capital by sector'!F1261+'capital by sector'!F1202+'capital by sector'!F537+'capital by sector'!F362+'capital by sector'!F99+'capital by sector'!F87+'capital by sector'!F78+'capital by sector'!F743+'capital by sector'!F380</f>
        <v>13843687365.719999</v>
      </c>
      <c r="G1486" s="548"/>
      <c r="H1486" s="84"/>
      <c r="I1486" s="85"/>
    </row>
    <row r="1487" spans="1:9" s="83" customFormat="1" ht="15.6" hidden="1" x14ac:dyDescent="0.3">
      <c r="A1487" s="85"/>
      <c r="B1487" s="86"/>
      <c r="C1487" s="149"/>
      <c r="D1487" s="183" t="s">
        <v>2917</v>
      </c>
      <c r="E1487" s="477">
        <f>D1485-F1485-G1485</f>
        <v>32990104407.525711</v>
      </c>
      <c r="F1487" s="587">
        <f>D1485-(F1485+G1485)</f>
        <v>32990104407.525711</v>
      </c>
      <c r="G1487" s="588"/>
      <c r="H1487" s="588">
        <f>'spg-by sector'!G690+'capital by sector'!H1485</f>
        <v>23922368157.720001</v>
      </c>
      <c r="I1487" s="85"/>
    </row>
  </sheetData>
  <mergeCells count="143">
    <mergeCell ref="A1:F1"/>
    <mergeCell ref="A270:C270"/>
    <mergeCell ref="A330:C330"/>
    <mergeCell ref="A271:C271"/>
    <mergeCell ref="A272:F272"/>
    <mergeCell ref="A300:C300"/>
    <mergeCell ref="A312:C312"/>
    <mergeCell ref="A229:C229"/>
    <mergeCell ref="A245:C245"/>
    <mergeCell ref="A263:C263"/>
    <mergeCell ref="A121:C121"/>
    <mergeCell ref="A131:C131"/>
    <mergeCell ref="A136:C136"/>
    <mergeCell ref="A140:C140"/>
    <mergeCell ref="A183:C183"/>
    <mergeCell ref="A39:C39"/>
    <mergeCell ref="A3:F3"/>
    <mergeCell ref="A78:C78"/>
    <mergeCell ref="A87:C87"/>
    <mergeCell ref="A99:C99"/>
    <mergeCell ref="A184:C184"/>
    <mergeCell ref="A185:F185"/>
    <mergeCell ref="A318:C318"/>
    <mergeCell ref="A938:C938"/>
    <mergeCell ref="A949:C949"/>
    <mergeCell ref="A1015:F1015"/>
    <mergeCell ref="A912:C912"/>
    <mergeCell ref="A710:C710"/>
    <mergeCell ref="A727:C727"/>
    <mergeCell ref="A732:C732"/>
    <mergeCell ref="A837:C837"/>
    <mergeCell ref="A841:C841"/>
    <mergeCell ref="A851:C851"/>
    <mergeCell ref="A864:C864"/>
    <mergeCell ref="A887:C887"/>
    <mergeCell ref="A744:C744"/>
    <mergeCell ref="A745:F745"/>
    <mergeCell ref="A780:C780"/>
    <mergeCell ref="A808:C808"/>
    <mergeCell ref="A820:C820"/>
    <mergeCell ref="A834:C834"/>
    <mergeCell ref="A510:C510"/>
    <mergeCell ref="A337:C337"/>
    <mergeCell ref="A340:C340"/>
    <mergeCell ref="A343:C343"/>
    <mergeCell ref="A203:C203"/>
    <mergeCell ref="B186:F186"/>
    <mergeCell ref="B204:F204"/>
    <mergeCell ref="A1186:C1186"/>
    <mergeCell ref="A321:C321"/>
    <mergeCell ref="A324:C324"/>
    <mergeCell ref="A327:C327"/>
    <mergeCell ref="A334:C334"/>
    <mergeCell ref="A376:C376"/>
    <mergeCell ref="B377:C377"/>
    <mergeCell ref="A380:C380"/>
    <mergeCell ref="A383:C383"/>
    <mergeCell ref="A1138:C1138"/>
    <mergeCell ref="A1182:C1182"/>
    <mergeCell ref="B733:C733"/>
    <mergeCell ref="A743:C743"/>
    <mergeCell ref="A524:C524"/>
    <mergeCell ref="A583:F583"/>
    <mergeCell ref="A599:C599"/>
    <mergeCell ref="A630:C630"/>
    <mergeCell ref="A391:C391"/>
    <mergeCell ref="A396:C396"/>
    <mergeCell ref="A397:F397"/>
    <mergeCell ref="A395:C395"/>
    <mergeCell ref="A458:C458"/>
    <mergeCell ref="A464:C464"/>
    <mergeCell ref="A489:C489"/>
    <mergeCell ref="A346:C346"/>
    <mergeCell ref="A362:C362"/>
    <mergeCell ref="A372:C372"/>
    <mergeCell ref="A649:C649"/>
    <mergeCell ref="A652:C652"/>
    <mergeCell ref="A663:C663"/>
    <mergeCell ref="A664:C664"/>
    <mergeCell ref="A665:F665"/>
    <mergeCell ref="A699:C699"/>
    <mergeCell ref="A675:C675"/>
    <mergeCell ref="A689:C689"/>
    <mergeCell ref="A533:C533"/>
    <mergeCell ref="A550:C550"/>
    <mergeCell ref="A558:C558"/>
    <mergeCell ref="A582:C582"/>
    <mergeCell ref="A581:C581"/>
    <mergeCell ref="A1175:C1175"/>
    <mergeCell ref="A1162:C1162"/>
    <mergeCell ref="A1169:C1169"/>
    <mergeCell ref="A1037:C1037"/>
    <mergeCell ref="A1085:C1085"/>
    <mergeCell ref="A1068:C1068"/>
    <mergeCell ref="A1052:C1052"/>
    <mergeCell ref="A1087:F1087"/>
    <mergeCell ref="A941:C941"/>
    <mergeCell ref="A950:C950"/>
    <mergeCell ref="A951:F951"/>
    <mergeCell ref="A1014:C1014"/>
    <mergeCell ref="A1009:C1009"/>
    <mergeCell ref="A1013:C1013"/>
    <mergeCell ref="A987:C987"/>
    <mergeCell ref="A1111:C1111"/>
    <mergeCell ref="A1086:C1086"/>
    <mergeCell ref="A1078:C1078"/>
    <mergeCell ref="A1017:C1017"/>
    <mergeCell ref="A1018:F1018"/>
    <mergeCell ref="A1256:C1256"/>
    <mergeCell ref="A1412:C1412"/>
    <mergeCell ref="A1409:C1409"/>
    <mergeCell ref="A1381:C1381"/>
    <mergeCell ref="A1386:C1386"/>
    <mergeCell ref="A1208:C1208"/>
    <mergeCell ref="A1221:C1221"/>
    <mergeCell ref="A1428:C1428"/>
    <mergeCell ref="A1429:F1429"/>
    <mergeCell ref="A1230:C1230"/>
    <mergeCell ref="A1242:C1242"/>
    <mergeCell ref="A1235:C1235"/>
    <mergeCell ref="A1250:C1250"/>
    <mergeCell ref="A1222:C1222"/>
    <mergeCell ref="A1223:F1223"/>
    <mergeCell ref="A1485:C1485"/>
    <mergeCell ref="A1486:C1486"/>
    <mergeCell ref="A1294:C1294"/>
    <mergeCell ref="A1297:C1297"/>
    <mergeCell ref="A1261:C1261"/>
    <mergeCell ref="A1267:C1267"/>
    <mergeCell ref="A1283:C1283"/>
    <mergeCell ref="A1334:C1334"/>
    <mergeCell ref="A1330:C1330"/>
    <mergeCell ref="A1309:C1309"/>
    <mergeCell ref="A1302:C1302"/>
    <mergeCell ref="A1389:C1389"/>
    <mergeCell ref="A1375:C1375"/>
    <mergeCell ref="A1363:C1363"/>
    <mergeCell ref="A1352:C1352"/>
    <mergeCell ref="A1341:C1341"/>
    <mergeCell ref="A1483:C1483"/>
    <mergeCell ref="A1458:C1458"/>
    <mergeCell ref="A1484:C1484"/>
    <mergeCell ref="A1427:C1427"/>
  </mergeCells>
  <pageMargins left="0.7" right="0.7" top="0.75" bottom="0.75" header="0.3" footer="0.3"/>
  <pageSetup scale="62" fitToHeight="0" orientation="landscape" r:id="rId1"/>
  <headerFooter>
    <oddFooter>&amp;C&amp;P</oddFooter>
  </headerFooter>
  <rowBreaks count="3" manualBreakCount="3">
    <brk id="653" max="7" man="1"/>
    <brk id="675" max="7" man="1"/>
    <brk id="120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view="pageBreakPreview" topLeftCell="C1" zoomScale="80" zoomScaleNormal="90" zoomScaleSheetLayoutView="80" workbookViewId="0">
      <pane ySplit="2" topLeftCell="A11" activePane="bottomLeft" state="frozen"/>
      <selection pane="bottomLeft" activeCell="K17" sqref="K17"/>
    </sheetView>
  </sheetViews>
  <sheetFormatPr defaultRowHeight="13.8" x14ac:dyDescent="0.25"/>
  <cols>
    <col min="1" max="1" width="4.109375" style="305" bestFit="1" customWidth="1"/>
    <col min="2" max="2" width="22.44140625" style="305" customWidth="1"/>
    <col min="3" max="3" width="16.21875" style="305" bestFit="1" customWidth="1"/>
    <col min="4" max="4" width="15" style="305" customWidth="1"/>
    <col min="5" max="5" width="15.6640625" style="305" bestFit="1" customWidth="1"/>
    <col min="6" max="7" width="16.5546875" style="305" bestFit="1" customWidth="1"/>
    <col min="8" max="8" width="20.5546875" style="305" bestFit="1" customWidth="1"/>
    <col min="9" max="9" width="16.33203125" style="305" bestFit="1" customWidth="1"/>
    <col min="10" max="10" width="21.5546875" style="305" bestFit="1" customWidth="1"/>
    <col min="11" max="11" width="16.5546875" style="305" bestFit="1" customWidth="1"/>
    <col min="12" max="12" width="18.21875" style="308" bestFit="1" customWidth="1"/>
    <col min="13" max="13" width="18.21875" style="308" hidden="1" customWidth="1"/>
    <col min="14" max="14" width="6.6640625" style="305" customWidth="1"/>
    <col min="15" max="16384" width="8.88671875" style="305"/>
  </cols>
  <sheetData>
    <row r="1" spans="1:14" ht="22.8" customHeight="1" x14ac:dyDescent="0.25">
      <c r="A1" s="720" t="s">
        <v>3452</v>
      </c>
      <c r="B1" s="720"/>
      <c r="C1" s="720"/>
      <c r="D1" s="720"/>
      <c r="E1" s="720"/>
      <c r="F1" s="720"/>
      <c r="G1" s="720"/>
      <c r="H1" s="720"/>
      <c r="I1" s="720"/>
      <c r="J1" s="720"/>
      <c r="K1" s="720"/>
      <c r="L1" s="720"/>
      <c r="M1" s="720"/>
      <c r="N1" s="720"/>
    </row>
    <row r="2" spans="1:14" ht="32.4" customHeight="1" x14ac:dyDescent="0.25">
      <c r="A2" s="506" t="s">
        <v>2918</v>
      </c>
      <c r="B2" s="507" t="s">
        <v>3453</v>
      </c>
      <c r="C2" s="507" t="s">
        <v>3455</v>
      </c>
      <c r="D2" s="507" t="s">
        <v>3454</v>
      </c>
      <c r="E2" s="507" t="s">
        <v>3456</v>
      </c>
      <c r="F2" s="507" t="s">
        <v>3679</v>
      </c>
      <c r="G2" s="507" t="s">
        <v>3680</v>
      </c>
      <c r="H2" s="507" t="s">
        <v>3681</v>
      </c>
      <c r="I2" s="507" t="s">
        <v>3504</v>
      </c>
      <c r="J2" s="507" t="s">
        <v>3505</v>
      </c>
      <c r="K2" s="507" t="s">
        <v>3863</v>
      </c>
      <c r="L2" s="508" t="s">
        <v>3244</v>
      </c>
      <c r="M2" s="508" t="s">
        <v>3791</v>
      </c>
      <c r="N2" s="507" t="s">
        <v>3457</v>
      </c>
    </row>
    <row r="3" spans="1:14" ht="31.2" customHeight="1" x14ac:dyDescent="0.25">
      <c r="A3" s="306">
        <v>1</v>
      </c>
      <c r="B3" s="306" t="s">
        <v>3468</v>
      </c>
      <c r="C3" s="509">
        <f>'salaries n others'!E17</f>
        <v>1389728284.4700003</v>
      </c>
      <c r="D3" s="509">
        <f>'overhead cost by sector'!H159</f>
        <v>72850000</v>
      </c>
      <c r="E3" s="509">
        <f>'spg-by sector'!F21</f>
        <v>78000000</v>
      </c>
      <c r="F3" s="509">
        <f>'salaries n others'!G17</f>
        <v>2000000</v>
      </c>
      <c r="G3" s="509"/>
      <c r="H3" s="509">
        <f>'salaries n others'!M17</f>
        <v>0</v>
      </c>
      <c r="I3" s="510">
        <f>'capital by sector'!F184</f>
        <v>452200000</v>
      </c>
      <c r="J3" s="510">
        <f>'capital by sector'!G184</f>
        <v>4455714285.7142859</v>
      </c>
      <c r="K3" s="510">
        <f>'[3]new manual'!$H$44</f>
        <v>800000000</v>
      </c>
      <c r="L3" s="511">
        <f t="shared" ref="L3:L10" si="0">SUM(C3:K3)</f>
        <v>7250492570.1842861</v>
      </c>
      <c r="M3" s="529">
        <f>SUM(I3:K3)</f>
        <v>5707914285.7142859</v>
      </c>
      <c r="N3" s="512">
        <f>L3/L$17</f>
        <v>4.7941877447412108E-2</v>
      </c>
    </row>
    <row r="4" spans="1:14" ht="31.2" customHeight="1" x14ac:dyDescent="0.25">
      <c r="A4" s="306">
        <v>2</v>
      </c>
      <c r="B4" s="306" t="s">
        <v>3458</v>
      </c>
      <c r="C4" s="509">
        <f>'salaries n others'!E25</f>
        <v>423230161.77999997</v>
      </c>
      <c r="D4" s="510">
        <f>'overhead cost by sector'!H209</f>
        <v>53750000</v>
      </c>
      <c r="E4" s="509">
        <f>'spg-by sector'!F58</f>
        <v>56500000</v>
      </c>
      <c r="F4" s="509">
        <f>'salaries n others'!G25</f>
        <v>178000000</v>
      </c>
      <c r="G4" s="509"/>
      <c r="H4" s="509">
        <f>'salaries n others'!M25</f>
        <v>0</v>
      </c>
      <c r="I4" s="510">
        <f>'capital by sector'!F271</f>
        <v>960900000</v>
      </c>
      <c r="J4" s="510">
        <f>'capital by sector'!G271</f>
        <v>0</v>
      </c>
      <c r="K4" s="510">
        <v>0</v>
      </c>
      <c r="L4" s="511">
        <f t="shared" si="0"/>
        <v>1672380161.78</v>
      </c>
      <c r="M4" s="529">
        <f t="shared" ref="M4:M16" si="1">SUM(I4:K4)</f>
        <v>960900000</v>
      </c>
      <c r="N4" s="512">
        <f t="shared" ref="N4:N16" si="2">L4/L$17</f>
        <v>1.1058151427014306E-2</v>
      </c>
    </row>
    <row r="5" spans="1:14" ht="31.2" customHeight="1" x14ac:dyDescent="0.25">
      <c r="A5" s="306">
        <v>3</v>
      </c>
      <c r="B5" s="306" t="s">
        <v>3459</v>
      </c>
      <c r="C5" s="509">
        <f>'salaries n others'!E50</f>
        <v>17281726634.200001</v>
      </c>
      <c r="D5" s="510">
        <f>'overhead cost by sector'!H429</f>
        <v>168090000</v>
      </c>
      <c r="E5" s="509">
        <f>'spg-by sector'!F154</f>
        <v>510050000</v>
      </c>
      <c r="F5" s="509">
        <f>'salaries n others'!G50</f>
        <v>5427780000</v>
      </c>
      <c r="G5" s="509"/>
      <c r="H5" s="509">
        <f>'salaries n others'!M50</f>
        <v>0</v>
      </c>
      <c r="I5" s="510">
        <f>'capital by sector'!F396</f>
        <v>772850000</v>
      </c>
      <c r="J5" s="510">
        <f>'capital by sector'!G396</f>
        <v>3054768157.7199998</v>
      </c>
      <c r="K5" s="510">
        <f>'[3]new manual'!$H$46</f>
        <v>600000000</v>
      </c>
      <c r="L5" s="511">
        <f t="shared" si="0"/>
        <v>27815264791.920002</v>
      </c>
      <c r="M5" s="529">
        <f t="shared" si="1"/>
        <v>4427618157.7199993</v>
      </c>
      <c r="N5" s="512">
        <f t="shared" si="2"/>
        <v>0.18392074785446633</v>
      </c>
    </row>
    <row r="6" spans="1:14" ht="31.2" customHeight="1" x14ac:dyDescent="0.25">
      <c r="A6" s="306">
        <v>4</v>
      </c>
      <c r="B6" s="306" t="s">
        <v>3460</v>
      </c>
      <c r="C6" s="509">
        <f>'salaries n others'!E62</f>
        <v>9358190517.8899994</v>
      </c>
      <c r="D6" s="510">
        <f>'overhead cost by sector'!H559</f>
        <v>69928000</v>
      </c>
      <c r="E6" s="509">
        <f>'spg-by sector'!F170</f>
        <v>202600000</v>
      </c>
      <c r="F6" s="509">
        <f>'salaries n others'!G62</f>
        <v>1250000000</v>
      </c>
      <c r="G6" s="509"/>
      <c r="H6" s="509">
        <f>'salaries n others'!M62</f>
        <v>0</v>
      </c>
      <c r="I6" s="510">
        <f>'capital by sector'!F582</f>
        <v>1519100000</v>
      </c>
      <c r="J6" s="510">
        <f>'capital by sector'!G582</f>
        <v>4847850000</v>
      </c>
      <c r="K6" s="510">
        <f>'[3]new manual'!$H$43</f>
        <v>1533350000</v>
      </c>
      <c r="L6" s="511">
        <f t="shared" si="0"/>
        <v>18781018517.889999</v>
      </c>
      <c r="M6" s="529">
        <f t="shared" si="1"/>
        <v>7900300000</v>
      </c>
      <c r="N6" s="512">
        <f t="shared" si="2"/>
        <v>0.12418429222655893</v>
      </c>
    </row>
    <row r="7" spans="1:14" ht="31.2" customHeight="1" x14ac:dyDescent="0.25">
      <c r="A7" s="306">
        <v>5</v>
      </c>
      <c r="B7" s="306" t="s">
        <v>3461</v>
      </c>
      <c r="C7" s="509">
        <f>'salaries n others'!E69</f>
        <v>406000237.18000001</v>
      </c>
      <c r="D7" s="510">
        <f>'overhead cost by sector'!H608</f>
        <v>24850000</v>
      </c>
      <c r="E7" s="509">
        <f>'spg-by sector'!F188</f>
        <v>1019150000</v>
      </c>
      <c r="F7" s="509">
        <f>'salaries n others'!G69</f>
        <v>173400000</v>
      </c>
      <c r="G7" s="509"/>
      <c r="H7" s="509">
        <f>'salaries n others'!M69</f>
        <v>0</v>
      </c>
      <c r="I7" s="510">
        <f>'capital by sector'!F664</f>
        <v>285540000</v>
      </c>
      <c r="J7" s="510">
        <f>'capital by sector'!G664</f>
        <v>0</v>
      </c>
      <c r="K7" s="510"/>
      <c r="L7" s="511">
        <f t="shared" si="0"/>
        <v>1908940237.1800001</v>
      </c>
      <c r="M7" s="529">
        <f t="shared" si="1"/>
        <v>285540000</v>
      </c>
      <c r="N7" s="512">
        <f t="shared" si="2"/>
        <v>1.2622339519615732E-2</v>
      </c>
    </row>
    <row r="8" spans="1:14" ht="31.2" customHeight="1" x14ac:dyDescent="0.25">
      <c r="A8" s="306">
        <v>6</v>
      </c>
      <c r="B8" s="306" t="s">
        <v>3462</v>
      </c>
      <c r="C8" s="509">
        <f>'salaries n others'!E79</f>
        <v>468345753.61000001</v>
      </c>
      <c r="D8" s="510">
        <f>'overhead cost by sector'!H681</f>
        <v>71650000</v>
      </c>
      <c r="E8" s="509">
        <f>'spg-by sector'!F273</f>
        <v>648019466</v>
      </c>
      <c r="F8" s="509">
        <f>'salaries n others'!G79</f>
        <v>667500000</v>
      </c>
      <c r="G8" s="509"/>
      <c r="H8" s="509">
        <f>'salaries n others'!M79</f>
        <v>0</v>
      </c>
      <c r="I8" s="510">
        <f>'capital by sector'!F744</f>
        <v>256500000</v>
      </c>
      <c r="J8" s="510">
        <f>'capital by sector'!G744</f>
        <v>780972410.89999998</v>
      </c>
      <c r="K8" s="510"/>
      <c r="L8" s="511">
        <f t="shared" si="0"/>
        <v>2892987630.5100002</v>
      </c>
      <c r="M8" s="529">
        <f t="shared" si="1"/>
        <v>1037472410.9</v>
      </c>
      <c r="N8" s="512">
        <f t="shared" si="2"/>
        <v>1.9129080830885443E-2</v>
      </c>
    </row>
    <row r="9" spans="1:14" ht="31.2" customHeight="1" x14ac:dyDescent="0.25">
      <c r="A9" s="306">
        <v>7</v>
      </c>
      <c r="B9" s="306" t="s">
        <v>3463</v>
      </c>
      <c r="C9" s="509">
        <f>'salaries n others'!E98</f>
        <v>1915699730.2</v>
      </c>
      <c r="D9" s="510">
        <f>'overhead cost by sector'!H867</f>
        <v>178725000</v>
      </c>
      <c r="E9" s="509">
        <f>'spg-by sector'!F307</f>
        <v>576000000</v>
      </c>
      <c r="F9" s="509">
        <f>'salaries n others'!G98</f>
        <v>35600000</v>
      </c>
      <c r="G9" s="509"/>
      <c r="H9" s="509">
        <f>'salaries n others'!M98</f>
        <v>0</v>
      </c>
      <c r="I9" s="510">
        <f>'capital by sector'!F950</f>
        <v>2518661784.1700001</v>
      </c>
      <c r="J9" s="510">
        <f>'capital by sector'!G950</f>
        <v>11522000000</v>
      </c>
      <c r="K9" s="510">
        <f>'[3]new manual'!$H$47</f>
        <v>500000000</v>
      </c>
      <c r="L9" s="511">
        <f>SUM(C9:K9)</f>
        <v>17246686514.369999</v>
      </c>
      <c r="M9" s="529">
        <f t="shared" si="1"/>
        <v>14540661784.17</v>
      </c>
      <c r="N9" s="512">
        <f t="shared" si="2"/>
        <v>0.11403894607740364</v>
      </c>
    </row>
    <row r="10" spans="1:14" ht="31.2" customHeight="1" x14ac:dyDescent="0.25">
      <c r="A10" s="306">
        <v>8</v>
      </c>
      <c r="B10" s="306" t="s">
        <v>3464</v>
      </c>
      <c r="C10" s="509">
        <f>'salaries n others'!E103</f>
        <v>302631277.24000001</v>
      </c>
      <c r="D10" s="510">
        <f>'overhead cost by sector'!H922</f>
        <v>35750000</v>
      </c>
      <c r="E10" s="509">
        <f>'spg-by sector'!F324</f>
        <v>74500000</v>
      </c>
      <c r="F10" s="509">
        <f>'salaries n others'!G103</f>
        <v>0</v>
      </c>
      <c r="G10" s="509"/>
      <c r="H10" s="509">
        <f>'salaries n others'!M103</f>
        <v>0</v>
      </c>
      <c r="I10" s="510">
        <f>'capital by sector'!F1014</f>
        <v>850700000</v>
      </c>
      <c r="J10" s="510">
        <f>'capital by sector'!G1014</f>
        <v>1301000000</v>
      </c>
      <c r="K10" s="510">
        <f>'[3]new manual'!$H$45</f>
        <v>500000000</v>
      </c>
      <c r="L10" s="511">
        <f t="shared" si="0"/>
        <v>3064581277.2399998</v>
      </c>
      <c r="M10" s="529">
        <f t="shared" si="1"/>
        <v>2651700000</v>
      </c>
      <c r="N10" s="512">
        <f t="shared" si="2"/>
        <v>2.0263696376333146E-2</v>
      </c>
    </row>
    <row r="11" spans="1:14" ht="31.2" customHeight="1" x14ac:dyDescent="0.25">
      <c r="A11" s="306">
        <v>9</v>
      </c>
      <c r="B11" s="306" t="s">
        <v>3465</v>
      </c>
      <c r="C11" s="513">
        <f>'salaries n others'!E106</f>
        <v>0</v>
      </c>
      <c r="D11" s="510">
        <f>'overhead cost by sector'!H925</f>
        <v>0</v>
      </c>
      <c r="E11" s="513">
        <f>'spg-by sector'!F326</f>
        <v>0</v>
      </c>
      <c r="F11" s="513">
        <f>'salaries n others'!G106</f>
        <v>0</v>
      </c>
      <c r="G11" s="513"/>
      <c r="H11" s="513">
        <f>'salaries n others'!M106</f>
        <v>5629112771.8177948</v>
      </c>
      <c r="I11" s="510">
        <f>'capital by sector'!F1017</f>
        <v>0</v>
      </c>
      <c r="J11" s="510">
        <f>'capital by sector'!G1017</f>
        <v>0</v>
      </c>
      <c r="K11" s="510"/>
      <c r="L11" s="511">
        <f t="shared" ref="L11:L16" si="3">SUM(C11:K11)</f>
        <v>5629112771.8177948</v>
      </c>
      <c r="M11" s="529">
        <f t="shared" si="1"/>
        <v>0</v>
      </c>
      <c r="N11" s="512">
        <f t="shared" si="2"/>
        <v>3.7220951822489995E-2</v>
      </c>
    </row>
    <row r="12" spans="1:14" ht="31.2" customHeight="1" x14ac:dyDescent="0.25">
      <c r="A12" s="306">
        <v>10</v>
      </c>
      <c r="B12" s="306" t="s">
        <v>3466</v>
      </c>
      <c r="C12" s="509">
        <f>'salaries n others'!E118</f>
        <v>2057978046.1199999</v>
      </c>
      <c r="D12" s="510">
        <f>'overhead cost by sector'!H1111</f>
        <v>282909600</v>
      </c>
      <c r="E12" s="509">
        <f>'spg-by sector'!F370</f>
        <v>273320000</v>
      </c>
      <c r="F12" s="509">
        <f>'salaries n others'!G118</f>
        <v>0</v>
      </c>
      <c r="G12" s="509"/>
      <c r="H12" s="509">
        <f>'salaries n others'!IM18</f>
        <v>0</v>
      </c>
      <c r="I12" s="510">
        <f>'capital by sector'!F1086</f>
        <v>1985600000</v>
      </c>
      <c r="J12" s="510">
        <f>'capital by sector'!G1086</f>
        <v>1000000000</v>
      </c>
      <c r="K12" s="510"/>
      <c r="L12" s="511">
        <f t="shared" si="3"/>
        <v>5599807646.1199999</v>
      </c>
      <c r="M12" s="529">
        <f t="shared" si="1"/>
        <v>2985600000</v>
      </c>
      <c r="N12" s="512">
        <f t="shared" si="2"/>
        <v>3.7027179781323832E-2</v>
      </c>
    </row>
    <row r="13" spans="1:14" ht="31.2" customHeight="1" x14ac:dyDescent="0.25">
      <c r="A13" s="306">
        <v>11</v>
      </c>
      <c r="B13" s="306" t="s">
        <v>3467</v>
      </c>
      <c r="C13" s="509">
        <f>'salaries n others'!E137</f>
        <v>828349757.61000001</v>
      </c>
      <c r="D13" s="510">
        <f>'overhead cost by sector'!H1341</f>
        <v>679800000</v>
      </c>
      <c r="E13" s="509">
        <f>'spg-by sector'!F453</f>
        <v>4422071541</v>
      </c>
      <c r="F13" s="509">
        <f>'salaries n others'!G137</f>
        <v>0</v>
      </c>
      <c r="G13" s="509">
        <f>'salaries n others'!I137</f>
        <v>10900000000</v>
      </c>
      <c r="H13" s="509">
        <f>'salaries n others'!M137</f>
        <v>4257519505.8920994</v>
      </c>
      <c r="I13" s="510">
        <f>'capital by sector'!F1222</f>
        <v>4687200581.5500002</v>
      </c>
      <c r="J13" s="510">
        <f>'capital by sector'!G1222</f>
        <v>1019206696</v>
      </c>
      <c r="K13" s="510"/>
      <c r="L13" s="511">
        <f>SUM(C13:K13)</f>
        <v>26794148082.052097</v>
      </c>
      <c r="M13" s="529">
        <f t="shared" si="1"/>
        <v>5706407277.5500002</v>
      </c>
      <c r="N13" s="512">
        <f t="shared" si="2"/>
        <v>0.17716889593680446</v>
      </c>
    </row>
    <row r="14" spans="1:14" ht="31.2" customHeight="1" x14ac:dyDescent="0.25">
      <c r="A14" s="306">
        <v>12</v>
      </c>
      <c r="B14" s="306" t="s">
        <v>526</v>
      </c>
      <c r="C14" s="509">
        <f>'salaries n others'!E176</f>
        <v>5295529269.5100002</v>
      </c>
      <c r="D14" s="510">
        <f>'overhead cost by sector'!H1715</f>
        <v>1139193800</v>
      </c>
      <c r="E14" s="509">
        <f>'spg-by sector'!F621</f>
        <v>2787128300</v>
      </c>
      <c r="F14" s="509">
        <f>'salaries n others'!G176</f>
        <v>6675000</v>
      </c>
      <c r="G14" s="509"/>
      <c r="H14" s="509">
        <f>'salaries n others'!M176</f>
        <v>1424476385.4860001</v>
      </c>
      <c r="I14" s="510">
        <f>'capital by sector'!F1428</f>
        <v>2337535000</v>
      </c>
      <c r="J14" s="510">
        <f>'capital by sector'!G1428</f>
        <v>1070000000</v>
      </c>
      <c r="K14" s="510">
        <f>'[3]new manual'!$H$48</f>
        <v>900000000</v>
      </c>
      <c r="L14" s="511">
        <f t="shared" si="3"/>
        <v>14960537754.996</v>
      </c>
      <c r="M14" s="529">
        <f t="shared" si="1"/>
        <v>4307535000</v>
      </c>
      <c r="N14" s="512">
        <f t="shared" si="2"/>
        <v>9.8922419498344516E-2</v>
      </c>
    </row>
    <row r="15" spans="1:14" ht="31.2" customHeight="1" x14ac:dyDescent="0.25">
      <c r="A15" s="306">
        <v>13</v>
      </c>
      <c r="B15" s="307" t="s">
        <v>3470</v>
      </c>
      <c r="C15" s="509">
        <f>'salaries n others'!E183</f>
        <v>332590330.19</v>
      </c>
      <c r="D15" s="510">
        <f>'overhead cost by sector'!H1778</f>
        <v>905368750</v>
      </c>
      <c r="E15" s="509">
        <f>'spg-by sector'!F689</f>
        <v>1579500000</v>
      </c>
      <c r="F15" s="509">
        <f>'salaries n others'!G183</f>
        <v>0</v>
      </c>
      <c r="G15" s="509"/>
      <c r="H15" s="509">
        <f>'salaries n others'!M183</f>
        <v>0</v>
      </c>
      <c r="I15" s="510">
        <f>'capital by sector'!F1484</f>
        <v>351640000</v>
      </c>
      <c r="J15" s="510">
        <f>'capital by sector'!G1484</f>
        <v>1450000000</v>
      </c>
      <c r="K15" s="510"/>
      <c r="L15" s="511">
        <f t="shared" si="3"/>
        <v>4619099080.1900005</v>
      </c>
      <c r="M15" s="529">
        <f t="shared" si="1"/>
        <v>1801640000</v>
      </c>
      <c r="N15" s="512">
        <f t="shared" si="2"/>
        <v>3.0542515543091498E-2</v>
      </c>
    </row>
    <row r="16" spans="1:14" ht="31.2" customHeight="1" x14ac:dyDescent="0.25">
      <c r="A16" s="306">
        <v>14</v>
      </c>
      <c r="B16" s="306" t="s">
        <v>3469</v>
      </c>
      <c r="C16" s="513">
        <v>0</v>
      </c>
      <c r="D16" s="513">
        <v>0</v>
      </c>
      <c r="E16" s="513">
        <v>0</v>
      </c>
      <c r="F16" s="513">
        <v>0</v>
      </c>
      <c r="G16" s="513"/>
      <c r="H16" s="513">
        <f>'salaries n others'!K137</f>
        <v>13000000000</v>
      </c>
      <c r="I16" s="513">
        <v>0</v>
      </c>
      <c r="J16" s="513">
        <v>0</v>
      </c>
      <c r="K16" s="513"/>
      <c r="L16" s="511">
        <f t="shared" si="3"/>
        <v>13000000000</v>
      </c>
      <c r="M16" s="529">
        <f t="shared" si="1"/>
        <v>0</v>
      </c>
      <c r="N16" s="512">
        <f t="shared" si="2"/>
        <v>8.5958905658256035E-2</v>
      </c>
    </row>
    <row r="17" spans="1:14" ht="23.4" customHeight="1" x14ac:dyDescent="0.25">
      <c r="A17" s="721" t="s">
        <v>2363</v>
      </c>
      <c r="B17" s="722"/>
      <c r="C17" s="514">
        <f t="shared" ref="C17:N17" si="4">SUM(C3:C16)</f>
        <v>40060000000.000008</v>
      </c>
      <c r="D17" s="514">
        <f t="shared" si="4"/>
        <v>3682865150</v>
      </c>
      <c r="E17" s="514">
        <f t="shared" si="4"/>
        <v>12226839307</v>
      </c>
      <c r="F17" s="514">
        <f t="shared" si="4"/>
        <v>7740955000</v>
      </c>
      <c r="G17" s="514">
        <f t="shared" si="4"/>
        <v>10900000000</v>
      </c>
      <c r="H17" s="514">
        <f t="shared" si="4"/>
        <v>24311108663.195892</v>
      </c>
      <c r="I17" s="514">
        <f t="shared" si="4"/>
        <v>16978427365.720001</v>
      </c>
      <c r="J17" s="514">
        <f>SUM(J3:J16)</f>
        <v>30501511550.334286</v>
      </c>
      <c r="K17" s="514">
        <f t="shared" si="4"/>
        <v>4833350000</v>
      </c>
      <c r="L17" s="511">
        <f>SUM(L3:L16)</f>
        <v>151235057036.25018</v>
      </c>
      <c r="M17" s="511">
        <f>SUM(M3:M16)</f>
        <v>52313288916.054291</v>
      </c>
      <c r="N17" s="419">
        <f t="shared" si="4"/>
        <v>1</v>
      </c>
    </row>
    <row r="18" spans="1:14" x14ac:dyDescent="0.25">
      <c r="J18" s="442"/>
      <c r="K18" s="442"/>
    </row>
    <row r="19" spans="1:14" ht="2.4" customHeight="1" x14ac:dyDescent="0.25">
      <c r="J19" s="442"/>
      <c r="K19" s="502">
        <f>5000000000-K17</f>
        <v>166650000</v>
      </c>
    </row>
  </sheetData>
  <mergeCells count="2">
    <mergeCell ref="A1:N1"/>
    <mergeCell ref="A17:B17"/>
  </mergeCells>
  <pageMargins left="0.25" right="0.25" top="0.75" bottom="0.75" header="0.3" footer="0.3"/>
  <pageSetup scale="6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6"/>
  <sheetViews>
    <sheetView zoomScale="150" zoomScaleNormal="150" workbookViewId="0">
      <pane ySplit="2" topLeftCell="A55" activePane="bottomLeft" state="frozen"/>
      <selection pane="bottomLeft" activeCell="E59" sqref="E59"/>
    </sheetView>
  </sheetViews>
  <sheetFormatPr defaultRowHeight="14.4" x14ac:dyDescent="0.3"/>
  <cols>
    <col min="1" max="1" width="3.88671875" bestFit="1" customWidth="1"/>
    <col min="2" max="2" width="10.44140625" bestFit="1" customWidth="1"/>
    <col min="3" max="3" width="34.5546875" bestFit="1" customWidth="1"/>
    <col min="4" max="5" width="15.88671875" bestFit="1" customWidth="1"/>
    <col min="6" max="6" width="14.88671875" style="4" bestFit="1" customWidth="1"/>
    <col min="7" max="8" width="15.88671875" customWidth="1"/>
    <col min="9" max="9" width="15.88671875" bestFit="1" customWidth="1"/>
    <col min="10" max="10" width="15.88671875" customWidth="1"/>
    <col min="11" max="11" width="15.88671875" bestFit="1" customWidth="1"/>
    <col min="12" max="12" width="15.88671875" style="4" customWidth="1"/>
    <col min="13" max="13" width="15.88671875" bestFit="1" customWidth="1"/>
    <col min="14" max="14" width="15.88671875" customWidth="1"/>
    <col min="15" max="15" width="16.88671875" bestFit="1" customWidth="1"/>
  </cols>
  <sheetData>
    <row r="1" spans="1:15" ht="22.2" thickBot="1" x14ac:dyDescent="0.35">
      <c r="A1" s="405" t="s">
        <v>2918</v>
      </c>
      <c r="B1" s="405" t="s">
        <v>3506</v>
      </c>
      <c r="C1" s="405" t="s">
        <v>3507</v>
      </c>
      <c r="D1" s="732" t="s">
        <v>3673</v>
      </c>
      <c r="E1" s="733"/>
      <c r="F1" s="732" t="s">
        <v>3674</v>
      </c>
      <c r="G1" s="733"/>
      <c r="H1" s="732" t="s">
        <v>3675</v>
      </c>
      <c r="I1" s="733"/>
      <c r="J1" s="732" t="s">
        <v>3682</v>
      </c>
      <c r="K1" s="733"/>
      <c r="L1" s="732" t="s">
        <v>3683</v>
      </c>
      <c r="M1" s="733"/>
      <c r="N1" s="732" t="s">
        <v>3676</v>
      </c>
      <c r="O1" s="733"/>
    </row>
    <row r="2" spans="1:15" ht="15" thickBot="1" x14ac:dyDescent="0.35">
      <c r="A2" s="405"/>
      <c r="B2" s="405"/>
      <c r="C2" s="405"/>
      <c r="D2" s="405" t="s">
        <v>3677</v>
      </c>
      <c r="E2" s="405" t="s">
        <v>3410</v>
      </c>
      <c r="F2" s="416" t="s">
        <v>3677</v>
      </c>
      <c r="G2" s="405" t="s">
        <v>3410</v>
      </c>
      <c r="H2" s="405" t="s">
        <v>3677</v>
      </c>
      <c r="I2" s="405" t="s">
        <v>3410</v>
      </c>
      <c r="J2" s="405" t="s">
        <v>3677</v>
      </c>
      <c r="K2" s="405" t="s">
        <v>3410</v>
      </c>
      <c r="L2" s="416" t="s">
        <v>3677</v>
      </c>
      <c r="M2" s="405" t="s">
        <v>3410</v>
      </c>
      <c r="N2" s="405" t="s">
        <v>3677</v>
      </c>
      <c r="O2" s="405" t="s">
        <v>3410</v>
      </c>
    </row>
    <row r="3" spans="1:15" ht="15" thickBot="1" x14ac:dyDescent="0.35">
      <c r="A3" s="406"/>
      <c r="B3" s="406">
        <v>1</v>
      </c>
      <c r="C3" s="723" t="s">
        <v>3508</v>
      </c>
      <c r="D3" s="724"/>
      <c r="E3" s="724"/>
      <c r="F3" s="724"/>
      <c r="G3" s="724"/>
      <c r="H3" s="724"/>
      <c r="I3" s="724"/>
      <c r="J3" s="724"/>
      <c r="K3" s="724"/>
      <c r="L3" s="724"/>
      <c r="M3" s="724"/>
      <c r="N3" s="724"/>
      <c r="O3" s="725"/>
    </row>
    <row r="4" spans="1:15" ht="15" thickBot="1" x14ac:dyDescent="0.35">
      <c r="A4" s="407">
        <v>1</v>
      </c>
      <c r="B4" s="407">
        <v>23305100100</v>
      </c>
      <c r="C4" s="408" t="s">
        <v>3509</v>
      </c>
      <c r="D4" s="414">
        <v>646765431.97000003</v>
      </c>
      <c r="E4" s="414">
        <v>630876209.99000001</v>
      </c>
      <c r="F4" s="414"/>
      <c r="G4" s="414"/>
      <c r="H4" s="414"/>
      <c r="I4" s="414">
        <v>0</v>
      </c>
      <c r="J4" s="414"/>
      <c r="K4" s="414">
        <v>0</v>
      </c>
      <c r="L4" s="414"/>
      <c r="M4" s="414">
        <v>0</v>
      </c>
      <c r="N4" s="414"/>
      <c r="O4" s="409"/>
    </row>
    <row r="5" spans="1:15" ht="22.2" thickBot="1" x14ac:dyDescent="0.35">
      <c r="A5" s="407">
        <v>3</v>
      </c>
      <c r="B5" s="407">
        <v>23405600100</v>
      </c>
      <c r="C5" s="408" t="s">
        <v>3510</v>
      </c>
      <c r="D5" s="414"/>
      <c r="E5" s="414"/>
      <c r="F5" s="414"/>
      <c r="G5" s="414"/>
      <c r="H5" s="414"/>
      <c r="I5" s="414">
        <v>0</v>
      </c>
      <c r="J5" s="414"/>
      <c r="K5" s="414">
        <v>0</v>
      </c>
      <c r="L5" s="414"/>
      <c r="M5" s="414">
        <v>0</v>
      </c>
      <c r="N5" s="414"/>
      <c r="O5" s="409"/>
    </row>
    <row r="6" spans="1:15" ht="22.2" thickBot="1" x14ac:dyDescent="0.35">
      <c r="A6" s="407">
        <v>4</v>
      </c>
      <c r="B6" s="407">
        <v>11102000100</v>
      </c>
      <c r="C6" s="408" t="s">
        <v>3511</v>
      </c>
      <c r="D6" s="414"/>
      <c r="E6" s="414"/>
      <c r="F6" s="414"/>
      <c r="G6" s="414"/>
      <c r="H6" s="414"/>
      <c r="I6" s="414">
        <v>0</v>
      </c>
      <c r="J6" s="414"/>
      <c r="K6" s="414">
        <v>0</v>
      </c>
      <c r="L6" s="414"/>
      <c r="M6" s="414">
        <v>0</v>
      </c>
      <c r="N6" s="414"/>
      <c r="O6" s="409"/>
    </row>
    <row r="7" spans="1:15" ht="15" thickBot="1" x14ac:dyDescent="0.35">
      <c r="A7" s="407">
        <v>5</v>
      </c>
      <c r="B7" s="407">
        <v>21500100100</v>
      </c>
      <c r="C7" s="408" t="s">
        <v>3512</v>
      </c>
      <c r="D7" s="414">
        <v>518538361.54000002</v>
      </c>
      <c r="E7" s="414">
        <v>451973871.19</v>
      </c>
      <c r="F7" s="414"/>
      <c r="G7" s="414"/>
      <c r="H7" s="414"/>
      <c r="I7" s="414">
        <v>0</v>
      </c>
      <c r="J7" s="414"/>
      <c r="K7" s="414">
        <v>0</v>
      </c>
      <c r="L7" s="414"/>
      <c r="M7" s="414">
        <v>0</v>
      </c>
      <c r="N7" s="414"/>
      <c r="O7" s="409"/>
    </row>
    <row r="8" spans="1:15" ht="15" thickBot="1" x14ac:dyDescent="0.35">
      <c r="A8" s="407">
        <v>6</v>
      </c>
      <c r="B8" s="407">
        <v>21502100100</v>
      </c>
      <c r="C8" s="408" t="s">
        <v>3513</v>
      </c>
      <c r="D8" s="414"/>
      <c r="E8" s="414"/>
      <c r="F8" s="414"/>
      <c r="G8" s="414"/>
      <c r="H8" s="414"/>
      <c r="I8" s="414">
        <v>0</v>
      </c>
      <c r="J8" s="414"/>
      <c r="K8" s="414">
        <v>0</v>
      </c>
      <c r="L8" s="414"/>
      <c r="M8" s="414">
        <v>0</v>
      </c>
      <c r="N8" s="414"/>
      <c r="O8" s="409"/>
    </row>
    <row r="9" spans="1:15" ht="15" thickBot="1" x14ac:dyDescent="0.35">
      <c r="A9" s="407">
        <v>7</v>
      </c>
      <c r="B9" s="407">
        <v>21510200100</v>
      </c>
      <c r="C9" s="408" t="s">
        <v>3514</v>
      </c>
      <c r="D9" s="414">
        <v>295642468.93000001</v>
      </c>
      <c r="E9" s="414">
        <v>253982534.91</v>
      </c>
      <c r="F9" s="414"/>
      <c r="G9" s="414"/>
      <c r="H9" s="414"/>
      <c r="I9" s="414">
        <v>0</v>
      </c>
      <c r="J9" s="414"/>
      <c r="K9" s="414">
        <v>0</v>
      </c>
      <c r="L9" s="414"/>
      <c r="M9" s="414">
        <v>0</v>
      </c>
      <c r="N9" s="414"/>
      <c r="O9" s="409"/>
    </row>
    <row r="10" spans="1:15" ht="15" thickBot="1" x14ac:dyDescent="0.35">
      <c r="A10" s="407">
        <v>8</v>
      </c>
      <c r="B10" s="407">
        <v>21511000100</v>
      </c>
      <c r="C10" s="408" t="s">
        <v>3515</v>
      </c>
      <c r="D10" s="414">
        <v>66478677.649999999</v>
      </c>
      <c r="E10" s="414">
        <v>52895668.380000003</v>
      </c>
      <c r="F10" s="414"/>
      <c r="G10" s="414"/>
      <c r="H10" s="414"/>
      <c r="I10" s="414">
        <v>0</v>
      </c>
      <c r="J10" s="414"/>
      <c r="K10" s="414">
        <v>0</v>
      </c>
      <c r="L10" s="414"/>
      <c r="M10" s="414">
        <v>0</v>
      </c>
      <c r="N10" s="414"/>
      <c r="O10" s="409"/>
    </row>
    <row r="11" spans="1:15" ht="15" thickBot="1" x14ac:dyDescent="0.35">
      <c r="A11" s="407">
        <v>9</v>
      </c>
      <c r="B11" s="407">
        <v>21511500100</v>
      </c>
      <c r="C11" s="408" t="s">
        <v>3516</v>
      </c>
      <c r="D11" s="414"/>
      <c r="E11" s="414"/>
      <c r="F11" s="414"/>
      <c r="G11" s="414"/>
      <c r="H11" s="414"/>
      <c r="I11" s="414">
        <v>0</v>
      </c>
      <c r="J11" s="414"/>
      <c r="K11" s="414">
        <v>0</v>
      </c>
      <c r="L11" s="414"/>
      <c r="M11" s="414">
        <v>0</v>
      </c>
      <c r="N11" s="414"/>
      <c r="O11" s="409"/>
    </row>
    <row r="12" spans="1:15" ht="15" thickBot="1" x14ac:dyDescent="0.35">
      <c r="A12" s="407">
        <v>10</v>
      </c>
      <c r="B12" s="407">
        <v>21511600100</v>
      </c>
      <c r="C12" s="408" t="s">
        <v>3517</v>
      </c>
      <c r="D12" s="414"/>
      <c r="E12" s="414"/>
      <c r="F12" s="414"/>
      <c r="G12" s="414"/>
      <c r="H12" s="414"/>
      <c r="I12" s="414">
        <v>0</v>
      </c>
      <c r="J12" s="414"/>
      <c r="K12" s="414">
        <v>0</v>
      </c>
      <c r="L12" s="414"/>
      <c r="M12" s="414">
        <v>0</v>
      </c>
      <c r="N12" s="414"/>
      <c r="O12" s="409"/>
    </row>
    <row r="13" spans="1:15" ht="15" thickBot="1" x14ac:dyDescent="0.35">
      <c r="A13" s="407">
        <v>11</v>
      </c>
      <c r="B13" s="451">
        <v>23305200100</v>
      </c>
      <c r="C13" s="408" t="s">
        <v>3705</v>
      </c>
      <c r="D13" s="414"/>
      <c r="E13" s="414"/>
      <c r="F13" s="414">
        <v>0</v>
      </c>
      <c r="G13" s="414">
        <f>grant!E13</f>
        <v>2000000</v>
      </c>
      <c r="H13" s="414"/>
      <c r="I13" s="414"/>
      <c r="J13" s="414"/>
      <c r="K13" s="414"/>
      <c r="L13" s="414"/>
      <c r="M13" s="414"/>
      <c r="N13" s="414"/>
      <c r="O13" s="409"/>
    </row>
    <row r="14" spans="1:15" ht="15" thickBot="1" x14ac:dyDescent="0.35">
      <c r="A14" s="407">
        <v>12</v>
      </c>
      <c r="B14" s="407">
        <v>21510200200</v>
      </c>
      <c r="C14" s="408" t="s">
        <v>3518</v>
      </c>
      <c r="D14" s="414"/>
      <c r="E14" s="414"/>
      <c r="F14" s="414"/>
      <c r="G14" s="414"/>
      <c r="H14" s="414"/>
      <c r="I14" s="414">
        <v>0</v>
      </c>
      <c r="J14" s="414"/>
      <c r="K14" s="414">
        <v>0</v>
      </c>
      <c r="L14" s="414"/>
      <c r="M14" s="414">
        <v>0</v>
      </c>
      <c r="N14" s="414"/>
      <c r="O14" s="409"/>
    </row>
    <row r="15" spans="1:15" ht="15" thickBot="1" x14ac:dyDescent="0.35">
      <c r="A15" s="407">
        <v>13</v>
      </c>
      <c r="B15" s="407">
        <v>23305100200</v>
      </c>
      <c r="C15" s="408" t="s">
        <v>3519</v>
      </c>
      <c r="D15" s="414"/>
      <c r="E15" s="414"/>
      <c r="F15" s="414"/>
      <c r="G15" s="414"/>
      <c r="H15" s="414"/>
      <c r="I15" s="414">
        <v>0</v>
      </c>
      <c r="J15" s="414"/>
      <c r="K15" s="414">
        <v>0</v>
      </c>
      <c r="L15" s="414"/>
      <c r="M15" s="414">
        <v>0</v>
      </c>
      <c r="N15" s="414"/>
      <c r="O15" s="409"/>
    </row>
    <row r="16" spans="1:15" ht="22.2" thickBot="1" x14ac:dyDescent="0.35">
      <c r="A16" s="407">
        <v>14</v>
      </c>
      <c r="B16" s="407">
        <v>21500100300</v>
      </c>
      <c r="C16" s="408" t="s">
        <v>3520</v>
      </c>
      <c r="D16" s="414"/>
      <c r="E16" s="414"/>
      <c r="F16" s="414">
        <v>0</v>
      </c>
      <c r="G16" s="414"/>
      <c r="H16" s="414"/>
      <c r="I16" s="414">
        <v>0</v>
      </c>
      <c r="J16" s="414"/>
      <c r="K16" s="414">
        <v>0</v>
      </c>
      <c r="L16" s="414"/>
      <c r="M16" s="414">
        <v>0</v>
      </c>
      <c r="N16" s="414"/>
      <c r="O16" s="409"/>
    </row>
    <row r="17" spans="1:15" ht="15" thickBot="1" x14ac:dyDescent="0.35">
      <c r="A17" s="726" t="s">
        <v>3521</v>
      </c>
      <c r="B17" s="727"/>
      <c r="C17" s="728"/>
      <c r="D17" s="411">
        <f>SUM(D4:D16)</f>
        <v>1527424940.0900002</v>
      </c>
      <c r="E17" s="411">
        <f t="shared" ref="E17:O17" si="0">SUM(E4:E16)</f>
        <v>1389728284.4700003</v>
      </c>
      <c r="F17" s="411">
        <f t="shared" si="0"/>
        <v>0</v>
      </c>
      <c r="G17" s="411">
        <f t="shared" si="0"/>
        <v>2000000</v>
      </c>
      <c r="H17" s="411">
        <f t="shared" si="0"/>
        <v>0</v>
      </c>
      <c r="I17" s="411">
        <f t="shared" si="0"/>
        <v>0</v>
      </c>
      <c r="J17" s="411">
        <f>SUM(J4:J16)</f>
        <v>0</v>
      </c>
      <c r="K17" s="411">
        <f>SUM(K4:K16)</f>
        <v>0</v>
      </c>
      <c r="L17" s="415">
        <f>SUM(L4:L16)</f>
        <v>0</v>
      </c>
      <c r="M17" s="411">
        <f>SUM(M4:M16)</f>
        <v>0</v>
      </c>
      <c r="N17" s="411">
        <f t="shared" si="0"/>
        <v>0</v>
      </c>
      <c r="O17" s="411">
        <f t="shared" si="0"/>
        <v>0</v>
      </c>
    </row>
    <row r="18" spans="1:15" ht="15" thickBot="1" x14ac:dyDescent="0.35">
      <c r="A18" s="406"/>
      <c r="B18" s="406">
        <v>2</v>
      </c>
      <c r="C18" s="723" t="s">
        <v>3522</v>
      </c>
      <c r="D18" s="724"/>
      <c r="E18" s="724"/>
      <c r="F18" s="724"/>
      <c r="G18" s="724"/>
      <c r="H18" s="724"/>
      <c r="I18" s="724"/>
      <c r="J18" s="724"/>
      <c r="K18" s="724"/>
      <c r="L18" s="724"/>
      <c r="M18" s="724"/>
      <c r="N18" s="724"/>
      <c r="O18" s="725"/>
    </row>
    <row r="19" spans="1:15" ht="22.2" thickBot="1" x14ac:dyDescent="0.35">
      <c r="A19" s="407">
        <v>1</v>
      </c>
      <c r="B19" s="407">
        <v>22200100100</v>
      </c>
      <c r="C19" s="408" t="s">
        <v>3523</v>
      </c>
      <c r="D19" s="409">
        <v>167480000</v>
      </c>
      <c r="E19" s="409">
        <v>244767195.37</v>
      </c>
      <c r="F19" s="414"/>
      <c r="G19" s="409"/>
      <c r="H19" s="409"/>
      <c r="I19" s="410"/>
      <c r="J19" s="409"/>
      <c r="K19" s="410"/>
      <c r="L19" s="414"/>
      <c r="M19" s="410"/>
      <c r="N19" s="410"/>
      <c r="O19" s="409"/>
    </row>
    <row r="20" spans="1:15" ht="15" thickBot="1" x14ac:dyDescent="0.35">
      <c r="A20" s="407">
        <v>2</v>
      </c>
      <c r="B20" s="407">
        <v>22200900100</v>
      </c>
      <c r="C20" s="408" t="s">
        <v>3524</v>
      </c>
      <c r="D20" s="409"/>
      <c r="E20" s="409"/>
      <c r="F20" s="414"/>
      <c r="G20" s="409"/>
      <c r="H20" s="409"/>
      <c r="I20" s="410"/>
      <c r="J20" s="409"/>
      <c r="K20" s="410"/>
      <c r="L20" s="414"/>
      <c r="M20" s="410"/>
      <c r="N20" s="410"/>
      <c r="O20" s="409"/>
    </row>
    <row r="21" spans="1:15" ht="15" thickBot="1" x14ac:dyDescent="0.35">
      <c r="A21" s="407">
        <v>3</v>
      </c>
      <c r="B21" s="407">
        <v>22205100100</v>
      </c>
      <c r="C21" s="408" t="s">
        <v>3525</v>
      </c>
      <c r="D21" s="409">
        <v>32059893.789999999</v>
      </c>
      <c r="E21" s="409">
        <v>37907558.380000003</v>
      </c>
      <c r="F21" s="414"/>
      <c r="G21" s="409"/>
      <c r="H21" s="409"/>
      <c r="I21" s="410"/>
      <c r="J21" s="409"/>
      <c r="K21" s="410"/>
      <c r="L21" s="414"/>
      <c r="M21" s="410"/>
      <c r="N21" s="410"/>
      <c r="O21" s="409"/>
    </row>
    <row r="22" spans="1:15" ht="15" thickBot="1" x14ac:dyDescent="0.35">
      <c r="A22" s="407">
        <v>4</v>
      </c>
      <c r="B22" s="407">
        <v>22205500100</v>
      </c>
      <c r="C22" s="408" t="s">
        <v>3526</v>
      </c>
      <c r="D22" s="410"/>
      <c r="E22" s="410"/>
      <c r="F22" s="414"/>
      <c r="G22" s="409"/>
      <c r="H22" s="409"/>
      <c r="I22" s="410"/>
      <c r="J22" s="409"/>
      <c r="K22" s="410"/>
      <c r="L22" s="414"/>
      <c r="M22" s="410"/>
      <c r="N22" s="410"/>
      <c r="O22" s="409"/>
    </row>
    <row r="23" spans="1:15" ht="15" thickBot="1" x14ac:dyDescent="0.35">
      <c r="A23" s="407">
        <v>6</v>
      </c>
      <c r="B23" s="407">
        <v>23600100100</v>
      </c>
      <c r="C23" s="408" t="s">
        <v>3527</v>
      </c>
      <c r="D23" s="409">
        <v>120162151.93000001</v>
      </c>
      <c r="E23" s="409">
        <v>140555408.03</v>
      </c>
      <c r="F23" s="414"/>
      <c r="G23" s="409"/>
      <c r="H23" s="409"/>
      <c r="I23" s="410"/>
      <c r="J23" s="409"/>
      <c r="K23" s="410"/>
      <c r="L23" s="414"/>
      <c r="M23" s="410"/>
      <c r="N23" s="410"/>
      <c r="O23" s="409"/>
    </row>
    <row r="24" spans="1:15" ht="22.2" thickBot="1" x14ac:dyDescent="0.35">
      <c r="A24" s="407">
        <v>7</v>
      </c>
      <c r="B24" s="407">
        <v>11101200100</v>
      </c>
      <c r="C24" s="408" t="s">
        <v>3528</v>
      </c>
      <c r="D24" s="409"/>
      <c r="E24" s="409"/>
      <c r="F24" s="414">
        <v>200000000</v>
      </c>
      <c r="G24" s="409">
        <f>grant!E6</f>
        <v>178000000</v>
      </c>
      <c r="H24" s="409"/>
      <c r="I24" s="410"/>
      <c r="J24" s="409"/>
      <c r="K24" s="410"/>
      <c r="L24" s="414"/>
      <c r="M24" s="410"/>
      <c r="N24" s="410"/>
      <c r="O24" s="409"/>
    </row>
    <row r="25" spans="1:15" ht="15" thickBot="1" x14ac:dyDescent="0.35">
      <c r="A25" s="726" t="s">
        <v>3521</v>
      </c>
      <c r="B25" s="727"/>
      <c r="C25" s="728"/>
      <c r="D25" s="411">
        <f>SUM(D19:D24)</f>
        <v>319702045.72000003</v>
      </c>
      <c r="E25" s="411">
        <f t="shared" ref="E25:O25" si="1">SUM(E19:E24)</f>
        <v>423230161.77999997</v>
      </c>
      <c r="F25" s="411">
        <f t="shared" si="1"/>
        <v>200000000</v>
      </c>
      <c r="G25" s="411">
        <f t="shared" si="1"/>
        <v>178000000</v>
      </c>
      <c r="H25" s="411">
        <f t="shared" si="1"/>
        <v>0</v>
      </c>
      <c r="I25" s="411">
        <f t="shared" si="1"/>
        <v>0</v>
      </c>
      <c r="J25" s="411">
        <f>SUM(J19:J24)</f>
        <v>0</v>
      </c>
      <c r="K25" s="411">
        <f>SUM(K19:K24)</f>
        <v>0</v>
      </c>
      <c r="L25" s="415">
        <f>SUM(L19:L24)</f>
        <v>0</v>
      </c>
      <c r="M25" s="411">
        <f>SUM(M19:M24)</f>
        <v>0</v>
      </c>
      <c r="N25" s="411">
        <f t="shared" si="1"/>
        <v>0</v>
      </c>
      <c r="O25" s="411">
        <f t="shared" si="1"/>
        <v>0</v>
      </c>
    </row>
    <row r="26" spans="1:15" ht="15" thickBot="1" x14ac:dyDescent="0.35">
      <c r="A26" s="406"/>
      <c r="B26" s="406">
        <v>3</v>
      </c>
      <c r="C26" s="723" t="s">
        <v>3529</v>
      </c>
      <c r="D26" s="724"/>
      <c r="E26" s="724"/>
      <c r="F26" s="724"/>
      <c r="G26" s="724"/>
      <c r="H26" s="724"/>
      <c r="I26" s="724"/>
      <c r="J26" s="724"/>
      <c r="K26" s="724"/>
      <c r="L26" s="724"/>
      <c r="M26" s="724"/>
      <c r="N26" s="724"/>
      <c r="O26" s="725"/>
    </row>
    <row r="27" spans="1:15" ht="15" thickBot="1" x14ac:dyDescent="0.35">
      <c r="A27" s="407">
        <v>1</v>
      </c>
      <c r="B27" s="407">
        <v>51705400900</v>
      </c>
      <c r="C27" s="408" t="s">
        <v>3530</v>
      </c>
      <c r="D27" s="409"/>
      <c r="E27" s="409"/>
      <c r="F27" s="414"/>
      <c r="G27" s="409"/>
      <c r="H27" s="409"/>
      <c r="I27" s="410"/>
      <c r="J27" s="409"/>
      <c r="K27" s="410"/>
      <c r="L27" s="414"/>
      <c r="M27" s="410"/>
      <c r="N27" s="410"/>
      <c r="O27" s="409"/>
    </row>
    <row r="28" spans="1:15" ht="15" thickBot="1" x14ac:dyDescent="0.35">
      <c r="A28" s="407">
        <v>2</v>
      </c>
      <c r="B28" s="407">
        <v>51705401000</v>
      </c>
      <c r="C28" s="408" t="s">
        <v>3531</v>
      </c>
      <c r="D28" s="409"/>
      <c r="E28" s="409"/>
      <c r="F28" s="414"/>
      <c r="G28" s="409"/>
      <c r="H28" s="409"/>
      <c r="I28" s="410"/>
      <c r="J28" s="409"/>
      <c r="K28" s="410"/>
      <c r="L28" s="414"/>
      <c r="M28" s="410"/>
      <c r="N28" s="410"/>
      <c r="O28" s="409"/>
    </row>
    <row r="29" spans="1:15" ht="15" thickBot="1" x14ac:dyDescent="0.35">
      <c r="A29" s="407">
        <v>3</v>
      </c>
      <c r="B29" s="407">
        <v>51705600100</v>
      </c>
      <c r="C29" s="408" t="s">
        <v>3532</v>
      </c>
      <c r="D29" s="409">
        <v>32919995.390000001</v>
      </c>
      <c r="E29" s="409">
        <v>22480927.579999998</v>
      </c>
      <c r="F29" s="414"/>
      <c r="G29" s="409"/>
      <c r="H29" s="409"/>
      <c r="I29" s="410"/>
      <c r="J29" s="409"/>
      <c r="K29" s="410"/>
      <c r="L29" s="414"/>
      <c r="M29" s="410"/>
      <c r="N29" s="410"/>
      <c r="O29" s="409"/>
    </row>
    <row r="30" spans="1:15" ht="22.2" thickBot="1" x14ac:dyDescent="0.35">
      <c r="A30" s="407">
        <v>4</v>
      </c>
      <c r="B30" s="407">
        <v>51800100100</v>
      </c>
      <c r="C30" s="408" t="s">
        <v>3533</v>
      </c>
      <c r="D30" s="409">
        <v>504472110.26999998</v>
      </c>
      <c r="E30" s="409">
        <v>470677044.66000003</v>
      </c>
      <c r="F30" s="414"/>
      <c r="G30" s="409"/>
      <c r="H30" s="409"/>
      <c r="I30" s="410"/>
      <c r="J30" s="409"/>
      <c r="K30" s="410"/>
      <c r="L30" s="414"/>
      <c r="M30" s="410"/>
      <c r="N30" s="410"/>
      <c r="O30" s="409"/>
    </row>
    <row r="31" spans="1:15" ht="15" thickBot="1" x14ac:dyDescent="0.35">
      <c r="A31" s="407">
        <v>5</v>
      </c>
      <c r="B31" s="407">
        <v>51705400200</v>
      </c>
      <c r="C31" s="408" t="s">
        <v>3535</v>
      </c>
      <c r="D31" s="409"/>
      <c r="E31" s="409"/>
      <c r="F31" s="414"/>
      <c r="G31" s="409"/>
      <c r="H31" s="409"/>
      <c r="I31" s="410"/>
      <c r="J31" s="409"/>
      <c r="K31" s="410"/>
      <c r="L31" s="414"/>
      <c r="M31" s="410"/>
      <c r="N31" s="410"/>
      <c r="O31" s="409"/>
    </row>
    <row r="32" spans="1:15" ht="15" thickBot="1" x14ac:dyDescent="0.35">
      <c r="A32" s="407">
        <v>6</v>
      </c>
      <c r="B32" s="407">
        <v>51705400300</v>
      </c>
      <c r="C32" s="408" t="s">
        <v>3536</v>
      </c>
      <c r="D32" s="409"/>
      <c r="E32" s="409"/>
      <c r="F32" s="414"/>
      <c r="G32" s="409"/>
      <c r="H32" s="409"/>
      <c r="I32" s="410"/>
      <c r="J32" s="409"/>
      <c r="K32" s="410"/>
      <c r="L32" s="414"/>
      <c r="M32" s="410"/>
      <c r="N32" s="410"/>
      <c r="O32" s="409"/>
    </row>
    <row r="33" spans="1:15" ht="15" thickBot="1" x14ac:dyDescent="0.35">
      <c r="A33" s="407">
        <v>7</v>
      </c>
      <c r="B33" s="407">
        <v>51705400400</v>
      </c>
      <c r="C33" s="408" t="s">
        <v>3537</v>
      </c>
      <c r="D33" s="409"/>
      <c r="E33" s="409"/>
      <c r="F33" s="414"/>
      <c r="G33" s="409"/>
      <c r="H33" s="409"/>
      <c r="I33" s="410"/>
      <c r="J33" s="409"/>
      <c r="K33" s="410"/>
      <c r="L33" s="414"/>
      <c r="M33" s="410"/>
      <c r="N33" s="410"/>
      <c r="O33" s="409"/>
    </row>
    <row r="34" spans="1:15" ht="15" thickBot="1" x14ac:dyDescent="0.35">
      <c r="A34" s="407">
        <v>8</v>
      </c>
      <c r="B34" s="407">
        <v>51705400500</v>
      </c>
      <c r="C34" s="408" t="s">
        <v>3538</v>
      </c>
      <c r="D34" s="409"/>
      <c r="E34" s="409"/>
      <c r="F34" s="414"/>
      <c r="G34" s="409"/>
      <c r="H34" s="409"/>
      <c r="I34" s="410"/>
      <c r="J34" s="409"/>
      <c r="K34" s="410"/>
      <c r="L34" s="414"/>
      <c r="M34" s="410"/>
      <c r="N34" s="410"/>
      <c r="O34" s="409"/>
    </row>
    <row r="35" spans="1:15" ht="15" thickBot="1" x14ac:dyDescent="0.35">
      <c r="A35" s="407">
        <v>9</v>
      </c>
      <c r="B35" s="407">
        <v>51705400600</v>
      </c>
      <c r="C35" s="408" t="s">
        <v>3539</v>
      </c>
      <c r="D35" s="409"/>
      <c r="E35" s="409"/>
      <c r="F35" s="414"/>
      <c r="G35" s="409"/>
      <c r="H35" s="409"/>
      <c r="I35" s="410"/>
      <c r="J35" s="409"/>
      <c r="K35" s="410"/>
      <c r="L35" s="414"/>
      <c r="M35" s="410"/>
      <c r="N35" s="410"/>
      <c r="O35" s="409"/>
    </row>
    <row r="36" spans="1:15" ht="15" thickBot="1" x14ac:dyDescent="0.35">
      <c r="A36" s="407">
        <v>10</v>
      </c>
      <c r="B36" s="407">
        <v>51705400700</v>
      </c>
      <c r="C36" s="408" t="s">
        <v>3540</v>
      </c>
      <c r="D36" s="409"/>
      <c r="E36" s="409"/>
      <c r="F36" s="414"/>
      <c r="G36" s="409"/>
      <c r="H36" s="409"/>
      <c r="I36" s="410"/>
      <c r="J36" s="409"/>
      <c r="K36" s="410"/>
      <c r="L36" s="414"/>
      <c r="M36" s="410"/>
      <c r="N36" s="410"/>
      <c r="O36" s="409"/>
    </row>
    <row r="37" spans="1:15" ht="15" thickBot="1" x14ac:dyDescent="0.35">
      <c r="A37" s="407">
        <v>11</v>
      </c>
      <c r="B37" s="407">
        <v>51705400800</v>
      </c>
      <c r="C37" s="408" t="s">
        <v>3541</v>
      </c>
      <c r="D37" s="409"/>
      <c r="E37" s="409"/>
      <c r="F37" s="414"/>
      <c r="G37" s="409"/>
      <c r="H37" s="409"/>
      <c r="I37" s="410"/>
      <c r="J37" s="409"/>
      <c r="K37" s="410"/>
      <c r="L37" s="414"/>
      <c r="M37" s="410"/>
      <c r="N37" s="410"/>
      <c r="O37" s="409"/>
    </row>
    <row r="38" spans="1:15" ht="15" thickBot="1" x14ac:dyDescent="0.35">
      <c r="A38" s="407">
        <v>12</v>
      </c>
      <c r="B38" s="407">
        <v>51700100100</v>
      </c>
      <c r="C38" s="408" t="s">
        <v>3542</v>
      </c>
      <c r="D38" s="409">
        <v>1659951450.5799999</v>
      </c>
      <c r="E38" s="409">
        <v>1359408696.4300001</v>
      </c>
      <c r="F38" s="414"/>
      <c r="G38" s="409"/>
      <c r="H38" s="409"/>
      <c r="I38" s="410"/>
      <c r="J38" s="409"/>
      <c r="K38" s="410"/>
      <c r="L38" s="414"/>
      <c r="M38" s="410"/>
      <c r="N38" s="410"/>
      <c r="O38" s="409"/>
    </row>
    <row r="39" spans="1:15" ht="15" thickBot="1" x14ac:dyDescent="0.35">
      <c r="A39" s="407">
        <v>13</v>
      </c>
      <c r="B39" s="407">
        <v>51700100200</v>
      </c>
      <c r="C39" s="408" t="s">
        <v>3543</v>
      </c>
      <c r="D39" s="409"/>
      <c r="E39" s="409"/>
      <c r="F39" s="414"/>
      <c r="G39" s="410"/>
      <c r="H39" s="410"/>
      <c r="I39" s="410"/>
      <c r="J39" s="410"/>
      <c r="K39" s="410"/>
      <c r="L39" s="414"/>
      <c r="M39" s="410"/>
      <c r="N39" s="410"/>
      <c r="O39" s="409"/>
    </row>
    <row r="40" spans="1:15" ht="15" thickBot="1" x14ac:dyDescent="0.35">
      <c r="A40" s="407">
        <v>14</v>
      </c>
      <c r="B40" s="407">
        <v>51700100300</v>
      </c>
      <c r="C40" s="408" t="s">
        <v>3544</v>
      </c>
      <c r="D40" s="409"/>
      <c r="E40" s="409"/>
      <c r="F40" s="414"/>
      <c r="G40" s="410"/>
      <c r="H40" s="410"/>
      <c r="I40" s="410"/>
      <c r="J40" s="410"/>
      <c r="K40" s="410"/>
      <c r="L40" s="414"/>
      <c r="M40" s="410"/>
      <c r="N40" s="410"/>
      <c r="O40" s="409"/>
    </row>
    <row r="41" spans="1:15" ht="22.2" thickBot="1" x14ac:dyDescent="0.35">
      <c r="A41" s="407">
        <v>15</v>
      </c>
      <c r="B41" s="407">
        <v>51700300100</v>
      </c>
      <c r="C41" s="408" t="s">
        <v>3545</v>
      </c>
      <c r="D41" s="409">
        <v>551734319.54999995</v>
      </c>
      <c r="E41" s="409">
        <v>169083277.00999999</v>
      </c>
      <c r="F41" s="414"/>
      <c r="G41" s="409"/>
      <c r="H41" s="409"/>
      <c r="I41" s="410"/>
      <c r="J41" s="409"/>
      <c r="K41" s="410"/>
      <c r="L41" s="414"/>
      <c r="M41" s="410"/>
      <c r="N41" s="410"/>
      <c r="O41" s="409"/>
    </row>
    <row r="42" spans="1:15" ht="22.2" thickBot="1" x14ac:dyDescent="0.35">
      <c r="A42" s="407">
        <v>16</v>
      </c>
      <c r="B42" s="407">
        <v>51700300200</v>
      </c>
      <c r="C42" s="408" t="s">
        <v>3546</v>
      </c>
      <c r="D42" s="409"/>
      <c r="E42" s="409"/>
      <c r="F42" s="414"/>
      <c r="G42" s="410"/>
      <c r="H42" s="410"/>
      <c r="I42" s="410"/>
      <c r="J42" s="410"/>
      <c r="K42" s="410"/>
      <c r="L42" s="414"/>
      <c r="M42" s="410"/>
      <c r="N42" s="410"/>
      <c r="O42" s="409"/>
    </row>
    <row r="43" spans="1:15" ht="15" thickBot="1" x14ac:dyDescent="0.35">
      <c r="A43" s="407">
        <v>17</v>
      </c>
      <c r="B43" s="407">
        <v>51700300300</v>
      </c>
      <c r="C43" s="408" t="s">
        <v>3547</v>
      </c>
      <c r="D43" s="409"/>
      <c r="E43" s="409"/>
      <c r="F43" s="414"/>
      <c r="G43" s="410"/>
      <c r="H43" s="410"/>
      <c r="I43" s="410"/>
      <c r="J43" s="410"/>
      <c r="K43" s="410"/>
      <c r="L43" s="414"/>
      <c r="M43" s="410"/>
      <c r="N43" s="410"/>
      <c r="O43" s="409"/>
    </row>
    <row r="44" spans="1:15" ht="15" thickBot="1" x14ac:dyDescent="0.35">
      <c r="A44" s="407">
        <v>18</v>
      </c>
      <c r="B44" s="407">
        <v>51700800100</v>
      </c>
      <c r="C44" s="408" t="s">
        <v>3548</v>
      </c>
      <c r="D44" s="409">
        <v>32376170.52</v>
      </c>
      <c r="E44" s="409">
        <v>38975467.43</v>
      </c>
      <c r="F44" s="414"/>
      <c r="G44" s="409"/>
      <c r="H44" s="409"/>
      <c r="I44" s="410"/>
      <c r="J44" s="409"/>
      <c r="K44" s="410"/>
      <c r="L44" s="414"/>
      <c r="M44" s="410"/>
      <c r="N44" s="410"/>
      <c r="O44" s="409"/>
    </row>
    <row r="45" spans="1:15" ht="15" thickBot="1" x14ac:dyDescent="0.35">
      <c r="A45" s="407">
        <v>19</v>
      </c>
      <c r="B45" s="407">
        <v>51701800100</v>
      </c>
      <c r="C45" s="408" t="s">
        <v>3549</v>
      </c>
      <c r="D45" s="409"/>
      <c r="E45" s="409"/>
      <c r="F45" s="414">
        <v>2600000000</v>
      </c>
      <c r="G45" s="409">
        <f>grant!E16</f>
        <v>2400000000</v>
      </c>
      <c r="H45" s="409"/>
      <c r="I45" s="410"/>
      <c r="J45" s="409"/>
      <c r="K45" s="410"/>
      <c r="L45" s="414"/>
      <c r="M45" s="410"/>
      <c r="N45" s="410"/>
      <c r="O45" s="409"/>
    </row>
    <row r="46" spans="1:15" ht="15" thickBot="1" x14ac:dyDescent="0.35">
      <c r="A46" s="407">
        <v>20</v>
      </c>
      <c r="B46" s="407">
        <v>51702100100</v>
      </c>
      <c r="C46" s="408" t="s">
        <v>3550</v>
      </c>
      <c r="D46" s="409"/>
      <c r="E46" s="409"/>
      <c r="F46" s="414">
        <v>2002000000</v>
      </c>
      <c r="G46" s="409">
        <f>grant!E17</f>
        <v>1781780000</v>
      </c>
      <c r="H46" s="409"/>
      <c r="I46" s="410"/>
      <c r="J46" s="409"/>
      <c r="K46" s="410"/>
      <c r="L46" s="414"/>
      <c r="M46" s="410"/>
      <c r="N46" s="410"/>
      <c r="O46" s="409"/>
    </row>
    <row r="47" spans="1:15" ht="22.2" thickBot="1" x14ac:dyDescent="0.35">
      <c r="A47" s="407">
        <v>21</v>
      </c>
      <c r="B47" s="407">
        <v>51702100200</v>
      </c>
      <c r="C47" s="408" t="s">
        <v>3678</v>
      </c>
      <c r="D47" s="409"/>
      <c r="E47" s="409"/>
      <c r="F47" s="414">
        <v>700000000</v>
      </c>
      <c r="G47" s="409">
        <f>grant!E18</f>
        <v>623000000</v>
      </c>
      <c r="H47" s="409"/>
      <c r="I47" s="410"/>
      <c r="J47" s="409"/>
      <c r="K47" s="410"/>
      <c r="L47" s="414"/>
      <c r="M47" s="410"/>
      <c r="N47" s="410"/>
      <c r="O47" s="409"/>
    </row>
    <row r="48" spans="1:15" ht="15" thickBot="1" x14ac:dyDescent="0.35">
      <c r="A48" s="407">
        <v>22</v>
      </c>
      <c r="B48" s="407">
        <v>51705400100</v>
      </c>
      <c r="C48" s="408" t="s">
        <v>3551</v>
      </c>
      <c r="D48" s="409">
        <v>16522219713.75</v>
      </c>
      <c r="E48" s="409">
        <v>15221101221.09</v>
      </c>
      <c r="F48" s="414"/>
      <c r="G48" s="409"/>
      <c r="H48" s="409"/>
      <c r="I48" s="410"/>
      <c r="J48" s="409"/>
      <c r="K48" s="410"/>
      <c r="L48" s="414"/>
      <c r="M48" s="410"/>
      <c r="N48" s="410"/>
      <c r="O48" s="409"/>
    </row>
    <row r="49" spans="1:15" ht="15" thickBot="1" x14ac:dyDescent="0.35">
      <c r="A49" s="407">
        <v>23</v>
      </c>
      <c r="B49" s="407">
        <v>51702100300</v>
      </c>
      <c r="C49" s="408" t="s">
        <v>3552</v>
      </c>
      <c r="D49" s="409"/>
      <c r="E49" s="409"/>
      <c r="F49" s="414">
        <v>700000000</v>
      </c>
      <c r="G49" s="409">
        <f>grant!E19</f>
        <v>623000000</v>
      </c>
      <c r="H49" s="409"/>
      <c r="I49" s="410"/>
      <c r="J49" s="409"/>
      <c r="K49" s="410"/>
      <c r="L49" s="414"/>
      <c r="M49" s="410"/>
      <c r="N49" s="410"/>
      <c r="O49" s="409"/>
    </row>
    <row r="50" spans="1:15" ht="15" thickBot="1" x14ac:dyDescent="0.35">
      <c r="A50" s="726" t="s">
        <v>3521</v>
      </c>
      <c r="B50" s="727"/>
      <c r="C50" s="728"/>
      <c r="D50" s="411">
        <f>SUM(D27:D49)</f>
        <v>19303673760.060001</v>
      </c>
      <c r="E50" s="411">
        <f t="shared" ref="E50:O50" si="2">SUM(E27:E49)</f>
        <v>17281726634.200001</v>
      </c>
      <c r="F50" s="411">
        <f t="shared" si="2"/>
        <v>6002000000</v>
      </c>
      <c r="G50" s="411">
        <f t="shared" si="2"/>
        <v>5427780000</v>
      </c>
      <c r="H50" s="411">
        <f t="shared" si="2"/>
        <v>0</v>
      </c>
      <c r="I50" s="411">
        <f t="shared" si="2"/>
        <v>0</v>
      </c>
      <c r="J50" s="411">
        <f>SUM(J27:J49)</f>
        <v>0</v>
      </c>
      <c r="K50" s="411">
        <f>SUM(K27:K49)</f>
        <v>0</v>
      </c>
      <c r="L50" s="415">
        <f>SUM(L27:L49)</f>
        <v>0</v>
      </c>
      <c r="M50" s="411">
        <f>SUM(M27:M49)</f>
        <v>0</v>
      </c>
      <c r="N50" s="411">
        <f t="shared" si="2"/>
        <v>0</v>
      </c>
      <c r="O50" s="411">
        <f t="shared" si="2"/>
        <v>0</v>
      </c>
    </row>
    <row r="51" spans="1:15" ht="15" thickBot="1" x14ac:dyDescent="0.35">
      <c r="A51" s="406"/>
      <c r="B51" s="406">
        <v>4</v>
      </c>
      <c r="C51" s="723" t="s">
        <v>3553</v>
      </c>
      <c r="D51" s="724"/>
      <c r="E51" s="724"/>
      <c r="F51" s="724"/>
      <c r="G51" s="724"/>
      <c r="H51" s="724"/>
      <c r="I51" s="724"/>
      <c r="J51" s="724"/>
      <c r="K51" s="724"/>
      <c r="L51" s="724"/>
      <c r="M51" s="724"/>
      <c r="N51" s="724"/>
      <c r="O51" s="725"/>
    </row>
    <row r="52" spans="1:15" ht="22.2" thickBot="1" x14ac:dyDescent="0.35">
      <c r="A52" s="407">
        <v>1</v>
      </c>
      <c r="B52" s="407">
        <v>11103300100</v>
      </c>
      <c r="C52" s="408" t="s">
        <v>3554</v>
      </c>
      <c r="D52" s="409"/>
      <c r="E52" s="409"/>
      <c r="F52" s="414"/>
      <c r="G52" s="409"/>
      <c r="H52" s="409"/>
      <c r="I52" s="410"/>
      <c r="J52" s="409"/>
      <c r="K52" s="410"/>
      <c r="L52" s="414"/>
      <c r="M52" s="410"/>
      <c r="N52" s="410"/>
      <c r="O52" s="409"/>
    </row>
    <row r="53" spans="1:15" ht="15" thickBot="1" x14ac:dyDescent="0.35">
      <c r="A53" s="407">
        <v>2</v>
      </c>
      <c r="B53" s="407">
        <v>52100300100</v>
      </c>
      <c r="C53" s="408" t="s">
        <v>3555</v>
      </c>
      <c r="D53" s="409">
        <v>508356070.93000001</v>
      </c>
      <c r="E53" s="409">
        <v>635403978.14999998</v>
      </c>
      <c r="F53" s="414"/>
      <c r="G53" s="409"/>
      <c r="H53" s="409"/>
      <c r="I53" s="410"/>
      <c r="J53" s="409"/>
      <c r="K53" s="410"/>
      <c r="L53" s="414"/>
      <c r="M53" s="410"/>
      <c r="N53" s="410"/>
      <c r="O53" s="409"/>
    </row>
    <row r="54" spans="1:15" ht="15" thickBot="1" x14ac:dyDescent="0.35">
      <c r="A54" s="407">
        <v>3</v>
      </c>
      <c r="B54" s="407">
        <v>52110200100</v>
      </c>
      <c r="C54" s="408" t="s">
        <v>3556</v>
      </c>
      <c r="D54" s="409">
        <v>7893111927.4799995</v>
      </c>
      <c r="E54" s="409">
        <v>8303139298.6700001</v>
      </c>
      <c r="F54" s="414"/>
      <c r="G54" s="409"/>
      <c r="H54" s="409"/>
      <c r="I54" s="410"/>
      <c r="J54" s="409"/>
      <c r="K54" s="410"/>
      <c r="L54" s="414"/>
      <c r="M54" s="410"/>
      <c r="N54" s="410"/>
      <c r="O54" s="409"/>
    </row>
    <row r="55" spans="1:15" ht="15" thickBot="1" x14ac:dyDescent="0.35">
      <c r="A55" s="407">
        <v>4</v>
      </c>
      <c r="B55" s="407">
        <v>52110600100</v>
      </c>
      <c r="C55" s="408" t="s">
        <v>3557</v>
      </c>
      <c r="D55" s="409"/>
      <c r="E55" s="409"/>
      <c r="F55" s="414"/>
      <c r="G55" s="409"/>
      <c r="H55" s="409"/>
      <c r="I55" s="410"/>
      <c r="J55" s="409"/>
      <c r="K55" s="410"/>
      <c r="L55" s="414"/>
      <c r="M55" s="410"/>
      <c r="N55" s="410"/>
      <c r="O55" s="409"/>
    </row>
    <row r="56" spans="1:15" ht="15" thickBot="1" x14ac:dyDescent="0.35">
      <c r="A56" s="407">
        <v>5</v>
      </c>
      <c r="B56" s="407">
        <v>52111500100</v>
      </c>
      <c r="C56" s="408" t="s">
        <v>3558</v>
      </c>
      <c r="D56" s="409"/>
      <c r="E56" s="409"/>
      <c r="F56" s="414"/>
      <c r="G56" s="409"/>
      <c r="H56" s="409"/>
      <c r="I56" s="410"/>
      <c r="J56" s="409"/>
      <c r="K56" s="410"/>
      <c r="L56" s="414"/>
      <c r="M56" s="410"/>
      <c r="N56" s="410"/>
      <c r="O56" s="409"/>
    </row>
    <row r="57" spans="1:15" ht="15" thickBot="1" x14ac:dyDescent="0.35">
      <c r="A57" s="407">
        <v>6</v>
      </c>
      <c r="B57" s="407">
        <v>52110300100</v>
      </c>
      <c r="C57" s="408" t="s">
        <v>3559</v>
      </c>
      <c r="D57" s="409"/>
      <c r="E57" s="409"/>
      <c r="F57" s="414"/>
      <c r="G57" s="409"/>
      <c r="H57" s="409"/>
      <c r="I57" s="410"/>
      <c r="J57" s="409"/>
      <c r="K57" s="410"/>
      <c r="L57" s="414"/>
      <c r="M57" s="410"/>
      <c r="N57" s="410"/>
      <c r="O57" s="409"/>
    </row>
    <row r="58" spans="1:15" ht="15" thickBot="1" x14ac:dyDescent="0.35">
      <c r="A58" s="407">
        <v>7</v>
      </c>
      <c r="B58" s="407">
        <v>52111600100</v>
      </c>
      <c r="C58" s="408" t="s">
        <v>3560</v>
      </c>
      <c r="D58" s="409"/>
      <c r="E58" s="409"/>
      <c r="F58" s="414"/>
      <c r="G58" s="409"/>
      <c r="H58" s="409"/>
      <c r="I58" s="410"/>
      <c r="J58" s="409"/>
      <c r="K58" s="410"/>
      <c r="L58" s="414"/>
      <c r="M58" s="410"/>
      <c r="N58" s="410"/>
      <c r="O58" s="409"/>
    </row>
    <row r="59" spans="1:15" ht="15" thickBot="1" x14ac:dyDescent="0.35">
      <c r="A59" s="407">
        <v>8</v>
      </c>
      <c r="B59" s="407">
        <v>52100100100</v>
      </c>
      <c r="C59" s="408" t="s">
        <v>3561</v>
      </c>
      <c r="D59" s="409">
        <v>540067319.63</v>
      </c>
      <c r="E59" s="409">
        <v>419647241.06999999</v>
      </c>
      <c r="F59" s="414"/>
      <c r="G59" s="409"/>
      <c r="H59" s="409"/>
      <c r="I59" s="410"/>
      <c r="J59" s="409"/>
      <c r="K59" s="410"/>
      <c r="L59" s="414"/>
      <c r="M59" s="410"/>
      <c r="N59" s="410"/>
      <c r="O59" s="409"/>
    </row>
    <row r="60" spans="1:15" ht="22.2" thickBot="1" x14ac:dyDescent="0.35">
      <c r="A60" s="407">
        <v>9</v>
      </c>
      <c r="B60" s="407">
        <v>52102600100</v>
      </c>
      <c r="C60" s="408" t="s">
        <v>3534</v>
      </c>
      <c r="D60" s="409"/>
      <c r="E60" s="409"/>
      <c r="F60" s="414">
        <v>1250000000</v>
      </c>
      <c r="G60" s="409">
        <f>grant!E20</f>
        <v>1250000000</v>
      </c>
      <c r="H60" s="409"/>
      <c r="I60" s="410"/>
      <c r="J60" s="409"/>
      <c r="K60" s="410"/>
      <c r="L60" s="414"/>
      <c r="M60" s="410"/>
      <c r="N60" s="410"/>
      <c r="O60" s="409"/>
    </row>
    <row r="61" spans="1:15" ht="15" thickBot="1" x14ac:dyDescent="0.35">
      <c r="A61" s="407">
        <v>10</v>
      </c>
      <c r="B61" s="407">
        <v>52100200100</v>
      </c>
      <c r="C61" s="408" t="s">
        <v>3562</v>
      </c>
      <c r="D61" s="409"/>
      <c r="E61" s="409"/>
      <c r="F61" s="414"/>
      <c r="G61" s="409"/>
      <c r="H61" s="409"/>
      <c r="I61" s="410"/>
      <c r="J61" s="409"/>
      <c r="K61" s="410"/>
      <c r="L61" s="414"/>
      <c r="M61" s="410"/>
      <c r="N61" s="410"/>
      <c r="O61" s="409"/>
    </row>
    <row r="62" spans="1:15" ht="15" thickBot="1" x14ac:dyDescent="0.35">
      <c r="A62" s="726" t="s">
        <v>3521</v>
      </c>
      <c r="B62" s="727"/>
      <c r="C62" s="728"/>
      <c r="D62" s="411">
        <f>SUM(D52:D61)</f>
        <v>8941535318.039999</v>
      </c>
      <c r="E62" s="411">
        <f t="shared" ref="E62:O62" si="3">SUM(E52:E61)</f>
        <v>9358190517.8899994</v>
      </c>
      <c r="F62" s="411">
        <f t="shared" si="3"/>
        <v>1250000000</v>
      </c>
      <c r="G62" s="411">
        <f t="shared" si="3"/>
        <v>1250000000</v>
      </c>
      <c r="H62" s="411">
        <f t="shared" si="3"/>
        <v>0</v>
      </c>
      <c r="I62" s="411">
        <f t="shared" si="3"/>
        <v>0</v>
      </c>
      <c r="J62" s="411">
        <f>SUM(J52:J61)</f>
        <v>0</v>
      </c>
      <c r="K62" s="411">
        <f>SUM(K52:K61)</f>
        <v>0</v>
      </c>
      <c r="L62" s="415">
        <f>SUM(L52:L61)</f>
        <v>0</v>
      </c>
      <c r="M62" s="411">
        <f>SUM(M52:M61)</f>
        <v>0</v>
      </c>
      <c r="N62" s="411">
        <f t="shared" si="3"/>
        <v>0</v>
      </c>
      <c r="O62" s="411">
        <f t="shared" si="3"/>
        <v>0</v>
      </c>
    </row>
    <row r="63" spans="1:15" ht="15" thickBot="1" x14ac:dyDescent="0.35">
      <c r="A63" s="406"/>
      <c r="B63" s="406">
        <v>5</v>
      </c>
      <c r="C63" s="723" t="s">
        <v>3563</v>
      </c>
      <c r="D63" s="724"/>
      <c r="E63" s="724"/>
      <c r="F63" s="724"/>
      <c r="G63" s="724"/>
      <c r="H63" s="724"/>
      <c r="I63" s="724"/>
      <c r="J63" s="724"/>
      <c r="K63" s="724"/>
      <c r="L63" s="724"/>
      <c r="M63" s="724"/>
      <c r="N63" s="724"/>
      <c r="O63" s="725"/>
    </row>
    <row r="64" spans="1:15" ht="15" thickBot="1" x14ac:dyDescent="0.35">
      <c r="A64" s="407">
        <v>1</v>
      </c>
      <c r="B64" s="407">
        <v>12305500100</v>
      </c>
      <c r="C64" s="408" t="s">
        <v>3564</v>
      </c>
      <c r="D64" s="409"/>
      <c r="E64" s="409"/>
      <c r="F64" s="414">
        <v>120000000</v>
      </c>
      <c r="G64" s="409">
        <f>grant!E9</f>
        <v>120000000</v>
      </c>
      <c r="H64" s="409"/>
      <c r="I64" s="410"/>
      <c r="J64" s="409"/>
      <c r="K64" s="410"/>
      <c r="L64" s="414"/>
      <c r="M64" s="410"/>
      <c r="N64" s="410"/>
      <c r="O64" s="409"/>
    </row>
    <row r="65" spans="1:15" ht="15" thickBot="1" x14ac:dyDescent="0.35">
      <c r="A65" s="407">
        <v>2</v>
      </c>
      <c r="B65" s="407">
        <v>12305600100</v>
      </c>
      <c r="C65" s="408" t="s">
        <v>3565</v>
      </c>
      <c r="D65" s="409"/>
      <c r="E65" s="409"/>
      <c r="F65" s="414"/>
      <c r="G65" s="409"/>
      <c r="H65" s="409"/>
      <c r="I65" s="410"/>
      <c r="J65" s="409"/>
      <c r="K65" s="410"/>
      <c r="L65" s="414"/>
      <c r="M65" s="410"/>
      <c r="N65" s="410"/>
      <c r="O65" s="409"/>
    </row>
    <row r="66" spans="1:15" ht="15" thickBot="1" x14ac:dyDescent="0.35">
      <c r="A66" s="407">
        <v>3</v>
      </c>
      <c r="B66" s="407">
        <v>12300300100</v>
      </c>
      <c r="C66" s="408" t="s">
        <v>3566</v>
      </c>
      <c r="D66" s="409">
        <v>238206570.38</v>
      </c>
      <c r="E66" s="409">
        <v>127093735.69</v>
      </c>
      <c r="F66" s="414">
        <v>60000000</v>
      </c>
      <c r="G66" s="409">
        <f>grant!E8</f>
        <v>53400000</v>
      </c>
      <c r="H66" s="409"/>
      <c r="I66" s="410"/>
      <c r="J66" s="409"/>
      <c r="K66" s="410"/>
      <c r="L66" s="414"/>
      <c r="M66" s="410"/>
      <c r="N66" s="410"/>
      <c r="O66" s="409"/>
    </row>
    <row r="67" spans="1:15" ht="15" thickBot="1" x14ac:dyDescent="0.35">
      <c r="A67" s="407">
        <v>4</v>
      </c>
      <c r="B67" s="407">
        <v>12300100100</v>
      </c>
      <c r="C67" s="408" t="s">
        <v>3567</v>
      </c>
      <c r="D67" s="409">
        <v>257725846.49000001</v>
      </c>
      <c r="E67" s="409">
        <v>223607935.56</v>
      </c>
      <c r="F67" s="414"/>
      <c r="G67" s="409"/>
      <c r="H67" s="409"/>
      <c r="I67" s="410"/>
      <c r="J67" s="409"/>
      <c r="K67" s="410"/>
      <c r="L67" s="414"/>
      <c r="M67" s="410"/>
      <c r="N67" s="410"/>
      <c r="O67" s="409"/>
    </row>
    <row r="68" spans="1:15" ht="15" thickBot="1" x14ac:dyDescent="0.35">
      <c r="A68" s="407">
        <v>5</v>
      </c>
      <c r="B68" s="407">
        <v>12300400200</v>
      </c>
      <c r="C68" s="408" t="s">
        <v>3568</v>
      </c>
      <c r="D68" s="409">
        <v>72416968.810000002</v>
      </c>
      <c r="E68" s="409">
        <v>55298565.93</v>
      </c>
      <c r="F68" s="414"/>
      <c r="G68" s="409"/>
      <c r="H68" s="409"/>
      <c r="I68" s="410"/>
      <c r="J68" s="409"/>
      <c r="K68" s="410"/>
      <c r="L68" s="414"/>
      <c r="M68" s="410"/>
      <c r="N68" s="410"/>
      <c r="O68" s="409"/>
    </row>
    <row r="69" spans="1:15" ht="15" thickBot="1" x14ac:dyDescent="0.35">
      <c r="A69" s="726" t="s">
        <v>3521</v>
      </c>
      <c r="B69" s="727"/>
      <c r="C69" s="728"/>
      <c r="D69" s="411">
        <f>SUM(D64:D68)</f>
        <v>568349385.68000007</v>
      </c>
      <c r="E69" s="411">
        <f t="shared" ref="E69:O69" si="4">SUM(E64:E68)</f>
        <v>406000237.18000001</v>
      </c>
      <c r="F69" s="411">
        <f t="shared" si="4"/>
        <v>180000000</v>
      </c>
      <c r="G69" s="411">
        <f t="shared" si="4"/>
        <v>173400000</v>
      </c>
      <c r="H69" s="411">
        <f t="shared" si="4"/>
        <v>0</v>
      </c>
      <c r="I69" s="411">
        <f t="shared" si="4"/>
        <v>0</v>
      </c>
      <c r="J69" s="411">
        <f>SUM(J64:J68)</f>
        <v>0</v>
      </c>
      <c r="K69" s="411">
        <f>SUM(K64:K68)</f>
        <v>0</v>
      </c>
      <c r="L69" s="415">
        <f>SUM(L64:L68)</f>
        <v>0</v>
      </c>
      <c r="M69" s="411">
        <f>SUM(M64:M68)</f>
        <v>0</v>
      </c>
      <c r="N69" s="411">
        <f t="shared" si="4"/>
        <v>0</v>
      </c>
      <c r="O69" s="411">
        <f t="shared" si="4"/>
        <v>0</v>
      </c>
    </row>
    <row r="70" spans="1:15" ht="15" thickBot="1" x14ac:dyDescent="0.35">
      <c r="A70" s="406"/>
      <c r="B70" s="406">
        <v>6</v>
      </c>
      <c r="C70" s="723" t="s">
        <v>3569</v>
      </c>
      <c r="D70" s="724"/>
      <c r="E70" s="724"/>
      <c r="F70" s="724"/>
      <c r="G70" s="724"/>
      <c r="H70" s="724"/>
      <c r="I70" s="724"/>
      <c r="J70" s="724"/>
      <c r="K70" s="724"/>
      <c r="L70" s="724"/>
      <c r="M70" s="724"/>
      <c r="N70" s="724"/>
      <c r="O70" s="725"/>
    </row>
    <row r="71" spans="1:15" ht="15" thickBot="1" x14ac:dyDescent="0.35">
      <c r="A71" s="407">
        <v>1</v>
      </c>
      <c r="B71" s="407">
        <v>51300100200</v>
      </c>
      <c r="C71" s="408" t="s">
        <v>3570</v>
      </c>
      <c r="D71" s="409"/>
      <c r="E71" s="409"/>
      <c r="F71" s="414">
        <v>700000000</v>
      </c>
      <c r="G71" s="409">
        <f>grant!E15</f>
        <v>623000000</v>
      </c>
      <c r="H71" s="409"/>
      <c r="I71" s="410"/>
      <c r="J71" s="409"/>
      <c r="K71" s="410"/>
      <c r="L71" s="414"/>
      <c r="M71" s="410"/>
      <c r="N71" s="410"/>
      <c r="O71" s="409"/>
    </row>
    <row r="72" spans="1:15" ht="15" thickBot="1" x14ac:dyDescent="0.35">
      <c r="A72" s="407">
        <v>2</v>
      </c>
      <c r="B72" s="407">
        <v>51300100100</v>
      </c>
      <c r="C72" s="408" t="s">
        <v>3571</v>
      </c>
      <c r="D72" s="409">
        <v>44809414.93</v>
      </c>
      <c r="E72" s="409">
        <v>60442900.060000002</v>
      </c>
      <c r="F72" s="414"/>
      <c r="G72" s="409"/>
      <c r="H72" s="409"/>
      <c r="I72" s="410"/>
      <c r="J72" s="409"/>
      <c r="K72" s="410"/>
      <c r="L72" s="414"/>
      <c r="M72" s="410"/>
      <c r="N72" s="410"/>
      <c r="O72" s="409"/>
    </row>
    <row r="73" spans="1:15" ht="22.2" thickBot="1" x14ac:dyDescent="0.35">
      <c r="A73" s="407">
        <v>4</v>
      </c>
      <c r="B73" s="407">
        <v>51400100100</v>
      </c>
      <c r="C73" s="408" t="s">
        <v>3572</v>
      </c>
      <c r="D73" s="409">
        <v>115221246.56</v>
      </c>
      <c r="E73" s="409">
        <v>121313573.42</v>
      </c>
      <c r="F73" s="414"/>
      <c r="G73" s="409"/>
      <c r="H73" s="409"/>
      <c r="I73" s="410"/>
      <c r="J73" s="409"/>
      <c r="K73" s="410"/>
      <c r="L73" s="414"/>
      <c r="M73" s="410"/>
      <c r="N73" s="410"/>
      <c r="O73" s="409"/>
    </row>
    <row r="74" spans="1:15" ht="22.2" thickBot="1" x14ac:dyDescent="0.35">
      <c r="A74" s="407">
        <v>5</v>
      </c>
      <c r="B74" s="407">
        <v>51400100200</v>
      </c>
      <c r="C74" s="408" t="s">
        <v>3573</v>
      </c>
      <c r="D74" s="409"/>
      <c r="E74" s="409"/>
      <c r="F74" s="414"/>
      <c r="G74" s="409"/>
      <c r="H74" s="409"/>
      <c r="I74" s="410"/>
      <c r="J74" s="409"/>
      <c r="K74" s="410"/>
      <c r="L74" s="414"/>
      <c r="M74" s="410"/>
      <c r="N74" s="410"/>
      <c r="O74" s="409"/>
    </row>
    <row r="75" spans="1:15" ht="15" thickBot="1" x14ac:dyDescent="0.35">
      <c r="A75" s="407">
        <v>6</v>
      </c>
      <c r="B75" s="407">
        <v>53905100100</v>
      </c>
      <c r="C75" s="408" t="s">
        <v>3574</v>
      </c>
      <c r="D75" s="409">
        <v>236785200.38</v>
      </c>
      <c r="E75" s="409">
        <v>286589280.13</v>
      </c>
      <c r="F75" s="414"/>
      <c r="G75" s="409"/>
      <c r="H75" s="409"/>
      <c r="I75" s="410"/>
      <c r="J75" s="409"/>
      <c r="K75" s="410"/>
      <c r="L75" s="414"/>
      <c r="M75" s="410"/>
      <c r="N75" s="410"/>
      <c r="O75" s="409"/>
    </row>
    <row r="76" spans="1:15" ht="15" thickBot="1" x14ac:dyDescent="0.35">
      <c r="A76" s="407">
        <v>8</v>
      </c>
      <c r="B76" s="407">
        <v>53905300100</v>
      </c>
      <c r="C76" s="408" t="s">
        <v>3575</v>
      </c>
      <c r="D76" s="409"/>
      <c r="E76" s="409"/>
      <c r="F76" s="414">
        <v>50000000</v>
      </c>
      <c r="G76" s="409">
        <f>grant!E21</f>
        <v>44500000</v>
      </c>
      <c r="H76" s="410"/>
      <c r="I76" s="410"/>
      <c r="J76" s="410"/>
      <c r="K76" s="410"/>
      <c r="L76" s="414"/>
      <c r="M76" s="410"/>
      <c r="N76" s="410"/>
      <c r="O76" s="409"/>
    </row>
    <row r="77" spans="1:15" ht="22.2" thickBot="1" x14ac:dyDescent="0.35">
      <c r="A77" s="407">
        <v>10</v>
      </c>
      <c r="B77" s="407">
        <v>55200200100</v>
      </c>
      <c r="C77" s="408" t="s">
        <v>3576</v>
      </c>
      <c r="D77" s="409"/>
      <c r="E77" s="409"/>
      <c r="F77" s="414"/>
      <c r="G77" s="409"/>
      <c r="H77" s="409"/>
      <c r="I77" s="410"/>
      <c r="J77" s="409"/>
      <c r="K77" s="410"/>
      <c r="L77" s="414"/>
      <c r="M77" s="410"/>
      <c r="N77" s="410"/>
      <c r="O77" s="409"/>
    </row>
    <row r="78" spans="1:15" ht="22.2" thickBot="1" x14ac:dyDescent="0.35">
      <c r="A78" s="407">
        <v>11</v>
      </c>
      <c r="B78" s="407">
        <v>55200100200</v>
      </c>
      <c r="C78" s="408" t="s">
        <v>3577</v>
      </c>
      <c r="D78" s="409"/>
      <c r="E78" s="409"/>
      <c r="F78" s="414"/>
      <c r="G78" s="409"/>
      <c r="H78" s="409"/>
      <c r="I78" s="410"/>
      <c r="J78" s="409"/>
      <c r="K78" s="410"/>
      <c r="L78" s="414"/>
      <c r="M78" s="410"/>
      <c r="N78" s="410"/>
      <c r="O78" s="409"/>
    </row>
    <row r="79" spans="1:15" ht="15" thickBot="1" x14ac:dyDescent="0.35">
      <c r="A79" s="726" t="s">
        <v>3521</v>
      </c>
      <c r="B79" s="727"/>
      <c r="C79" s="728"/>
      <c r="D79" s="411">
        <f>SUM(D71:D78)</f>
        <v>396815861.87</v>
      </c>
      <c r="E79" s="411">
        <f t="shared" ref="E79:O79" si="5">SUM(E71:E78)</f>
        <v>468345753.61000001</v>
      </c>
      <c r="F79" s="411">
        <f t="shared" si="5"/>
        <v>750000000</v>
      </c>
      <c r="G79" s="411">
        <f t="shared" si="5"/>
        <v>667500000</v>
      </c>
      <c r="H79" s="411">
        <f t="shared" si="5"/>
        <v>0</v>
      </c>
      <c r="I79" s="411">
        <f t="shared" si="5"/>
        <v>0</v>
      </c>
      <c r="J79" s="411">
        <f>SUM(J71:J78)</f>
        <v>0</v>
      </c>
      <c r="K79" s="411">
        <f>SUM(K71:K78)</f>
        <v>0</v>
      </c>
      <c r="L79" s="415">
        <f>SUM(L71:L78)</f>
        <v>0</v>
      </c>
      <c r="M79" s="411">
        <f>SUM(M71:M78)</f>
        <v>0</v>
      </c>
      <c r="N79" s="411">
        <f t="shared" si="5"/>
        <v>0</v>
      </c>
      <c r="O79" s="411">
        <f t="shared" si="5"/>
        <v>0</v>
      </c>
    </row>
    <row r="80" spans="1:15" ht="15" thickBot="1" x14ac:dyDescent="0.35">
      <c r="A80" s="406"/>
      <c r="B80" s="406">
        <v>7</v>
      </c>
      <c r="C80" s="723" t="s">
        <v>3578</v>
      </c>
      <c r="D80" s="724"/>
      <c r="E80" s="724"/>
      <c r="F80" s="724"/>
      <c r="G80" s="724"/>
      <c r="H80" s="724"/>
      <c r="I80" s="724"/>
      <c r="J80" s="724"/>
      <c r="K80" s="724"/>
      <c r="L80" s="724"/>
      <c r="M80" s="724"/>
      <c r="N80" s="724"/>
      <c r="O80" s="725"/>
    </row>
    <row r="81" spans="1:15" ht="22.2" thickBot="1" x14ac:dyDescent="0.35">
      <c r="A81" s="407">
        <v>1</v>
      </c>
      <c r="B81" s="407">
        <v>25200100100</v>
      </c>
      <c r="C81" s="408" t="s">
        <v>3579</v>
      </c>
      <c r="D81" s="409"/>
      <c r="E81" s="409"/>
      <c r="F81" s="414"/>
      <c r="G81" s="409"/>
      <c r="H81" s="409"/>
      <c r="I81" s="410"/>
      <c r="J81" s="409"/>
      <c r="K81" s="410"/>
      <c r="L81" s="414"/>
      <c r="M81" s="410"/>
      <c r="N81" s="410"/>
      <c r="O81" s="409"/>
    </row>
    <row r="82" spans="1:15" ht="15" thickBot="1" x14ac:dyDescent="0.35">
      <c r="A82" s="407">
        <v>2</v>
      </c>
      <c r="B82" s="407">
        <v>25210200100</v>
      </c>
      <c r="C82" s="408" t="s">
        <v>3580</v>
      </c>
      <c r="D82" s="409">
        <v>704988800.86000001</v>
      </c>
      <c r="E82" s="409">
        <v>502953111.61000001</v>
      </c>
      <c r="F82" s="414"/>
      <c r="G82" s="409"/>
      <c r="H82" s="409"/>
      <c r="I82" s="410"/>
      <c r="J82" s="409"/>
      <c r="K82" s="410"/>
      <c r="L82" s="414"/>
      <c r="M82" s="410"/>
      <c r="N82" s="410"/>
      <c r="O82" s="409"/>
    </row>
    <row r="83" spans="1:15" ht="22.2" thickBot="1" x14ac:dyDescent="0.35">
      <c r="A83" s="407">
        <v>3</v>
      </c>
      <c r="B83" s="407">
        <v>25210300100</v>
      </c>
      <c r="C83" s="408" t="s">
        <v>3581</v>
      </c>
      <c r="D83" s="409">
        <v>22778736.370000001</v>
      </c>
      <c r="E83" s="409">
        <v>78470782.120000005</v>
      </c>
      <c r="F83" s="414"/>
      <c r="G83" s="409"/>
      <c r="H83" s="409"/>
      <c r="I83" s="410"/>
      <c r="J83" s="409"/>
      <c r="K83" s="410"/>
      <c r="L83" s="414"/>
      <c r="M83" s="410"/>
      <c r="N83" s="410"/>
      <c r="O83" s="409"/>
    </row>
    <row r="84" spans="1:15" ht="22.2" thickBot="1" x14ac:dyDescent="0.35">
      <c r="A84" s="407">
        <v>5</v>
      </c>
      <c r="B84" s="407">
        <v>25305300100</v>
      </c>
      <c r="C84" s="408" t="s">
        <v>3582</v>
      </c>
      <c r="D84" s="409">
        <v>136880893.59</v>
      </c>
      <c r="E84" s="409">
        <v>123947001.19</v>
      </c>
      <c r="F84" s="414"/>
      <c r="G84" s="409"/>
      <c r="H84" s="409"/>
      <c r="I84" s="410"/>
      <c r="J84" s="409"/>
      <c r="K84" s="410"/>
      <c r="L84" s="414"/>
      <c r="M84" s="410"/>
      <c r="N84" s="410"/>
      <c r="O84" s="409"/>
    </row>
    <row r="85" spans="1:15" ht="15" thickBot="1" x14ac:dyDescent="0.35">
      <c r="A85" s="407">
        <v>6</v>
      </c>
      <c r="B85" s="407">
        <v>25305700100</v>
      </c>
      <c r="C85" s="408" t="s">
        <v>3583</v>
      </c>
      <c r="D85" s="409"/>
      <c r="E85" s="409"/>
      <c r="F85" s="414"/>
      <c r="G85" s="409"/>
      <c r="H85" s="409"/>
      <c r="I85" s="410"/>
      <c r="J85" s="409"/>
      <c r="K85" s="410"/>
      <c r="L85" s="414"/>
      <c r="M85" s="410"/>
      <c r="N85" s="410"/>
      <c r="O85" s="409"/>
    </row>
    <row r="86" spans="1:15" ht="15" thickBot="1" x14ac:dyDescent="0.35">
      <c r="A86" s="407">
        <v>7</v>
      </c>
      <c r="B86" s="407">
        <v>26000100100</v>
      </c>
      <c r="C86" s="408" t="s">
        <v>3584</v>
      </c>
      <c r="D86" s="409">
        <v>205870943.38</v>
      </c>
      <c r="E86" s="409">
        <v>221977045.05000001</v>
      </c>
      <c r="F86" s="414"/>
      <c r="G86" s="409"/>
      <c r="H86" s="409"/>
      <c r="I86" s="410"/>
      <c r="J86" s="409"/>
      <c r="K86" s="410"/>
      <c r="L86" s="414"/>
      <c r="M86" s="410"/>
      <c r="N86" s="410"/>
      <c r="O86" s="409"/>
    </row>
    <row r="87" spans="1:15" ht="15" thickBot="1" x14ac:dyDescent="0.35">
      <c r="A87" s="407">
        <v>9</v>
      </c>
      <c r="B87" s="407">
        <v>22800700100</v>
      </c>
      <c r="C87" s="408" t="s">
        <v>3585</v>
      </c>
      <c r="D87" s="409">
        <v>106914556.09999999</v>
      </c>
      <c r="E87" s="409">
        <v>67859232.329999998</v>
      </c>
      <c r="F87" s="414"/>
      <c r="G87" s="409"/>
      <c r="H87" s="409"/>
      <c r="I87" s="410"/>
      <c r="J87" s="409"/>
      <c r="K87" s="410"/>
      <c r="L87" s="414"/>
      <c r="M87" s="410"/>
      <c r="N87" s="410"/>
      <c r="O87" s="409"/>
    </row>
    <row r="88" spans="1:15" ht="15" thickBot="1" x14ac:dyDescent="0.35">
      <c r="A88" s="407">
        <v>10</v>
      </c>
      <c r="B88" s="407">
        <v>22900100100</v>
      </c>
      <c r="C88" s="408" t="s">
        <v>3586</v>
      </c>
      <c r="D88" s="409">
        <v>165871912.09999999</v>
      </c>
      <c r="E88" s="409">
        <v>167160884.53</v>
      </c>
      <c r="F88" s="414"/>
      <c r="G88" s="409"/>
      <c r="H88" s="409"/>
      <c r="I88" s="410"/>
      <c r="J88" s="409"/>
      <c r="K88" s="410"/>
      <c r="L88" s="414"/>
      <c r="M88" s="410"/>
      <c r="N88" s="410"/>
      <c r="O88" s="409"/>
    </row>
    <row r="89" spans="1:15" ht="22.2" thickBot="1" x14ac:dyDescent="0.35">
      <c r="A89" s="407">
        <v>11</v>
      </c>
      <c r="B89" s="407">
        <v>22905500100</v>
      </c>
      <c r="C89" s="408" t="s">
        <v>3587</v>
      </c>
      <c r="D89" s="409"/>
      <c r="E89" s="409"/>
      <c r="F89" s="414"/>
      <c r="G89" s="410"/>
      <c r="H89" s="410"/>
      <c r="I89" s="410"/>
      <c r="J89" s="410"/>
      <c r="K89" s="410"/>
      <c r="L89" s="414"/>
      <c r="M89" s="410"/>
      <c r="N89" s="410"/>
      <c r="O89" s="409"/>
    </row>
    <row r="90" spans="1:15" ht="15" thickBot="1" x14ac:dyDescent="0.35">
      <c r="A90" s="407">
        <v>12</v>
      </c>
      <c r="B90" s="407">
        <v>23100300100</v>
      </c>
      <c r="C90" s="408" t="s">
        <v>3588</v>
      </c>
      <c r="D90" s="409">
        <v>161312259.93000001</v>
      </c>
      <c r="E90" s="409">
        <v>163273492.06999999</v>
      </c>
      <c r="F90" s="414"/>
      <c r="G90" s="409"/>
      <c r="H90" s="409"/>
      <c r="I90" s="410"/>
      <c r="J90" s="409"/>
      <c r="K90" s="410"/>
      <c r="L90" s="414"/>
      <c r="M90" s="410"/>
      <c r="N90" s="410"/>
      <c r="O90" s="409"/>
    </row>
    <row r="91" spans="1:15" ht="15" thickBot="1" x14ac:dyDescent="0.35">
      <c r="A91" s="407">
        <v>13</v>
      </c>
      <c r="B91" s="407">
        <v>23400100100</v>
      </c>
      <c r="C91" s="408" t="s">
        <v>3589</v>
      </c>
      <c r="D91" s="409">
        <v>457502184.20999998</v>
      </c>
      <c r="E91" s="409">
        <v>420765929.19999999</v>
      </c>
      <c r="F91" s="414"/>
      <c r="G91" s="409"/>
      <c r="H91" s="409"/>
      <c r="I91" s="410"/>
      <c r="J91" s="409"/>
      <c r="K91" s="410"/>
      <c r="L91" s="414"/>
      <c r="M91" s="410"/>
      <c r="N91" s="410"/>
      <c r="O91" s="409"/>
    </row>
    <row r="92" spans="1:15" ht="22.2" thickBot="1" x14ac:dyDescent="0.35">
      <c r="A92" s="407">
        <v>14</v>
      </c>
      <c r="B92" s="407">
        <v>23400400100</v>
      </c>
      <c r="C92" s="408" t="s">
        <v>3590</v>
      </c>
      <c r="D92" s="409"/>
      <c r="E92" s="409"/>
      <c r="F92" s="414">
        <v>40000000</v>
      </c>
      <c r="G92" s="409">
        <f>grant!E14</f>
        <v>35600000</v>
      </c>
      <c r="H92" s="410"/>
      <c r="I92" s="410"/>
      <c r="J92" s="410"/>
      <c r="K92" s="410"/>
      <c r="L92" s="414"/>
      <c r="M92" s="410"/>
      <c r="N92" s="410"/>
      <c r="O92" s="409"/>
    </row>
    <row r="93" spans="1:15" ht="22.2" thickBot="1" x14ac:dyDescent="0.35">
      <c r="A93" s="407">
        <v>15</v>
      </c>
      <c r="B93" s="407">
        <v>26300100100</v>
      </c>
      <c r="C93" s="408" t="s">
        <v>3591</v>
      </c>
      <c r="D93" s="409">
        <v>157483202.65000001</v>
      </c>
      <c r="E93" s="409">
        <v>169292252.09999999</v>
      </c>
      <c r="F93" s="414"/>
      <c r="G93" s="409"/>
      <c r="H93" s="409"/>
      <c r="I93" s="410"/>
      <c r="J93" s="409"/>
      <c r="K93" s="410"/>
      <c r="L93" s="414"/>
      <c r="M93" s="410"/>
      <c r="N93" s="410"/>
      <c r="O93" s="409"/>
    </row>
    <row r="94" spans="1:15" ht="22.2" thickBot="1" x14ac:dyDescent="0.35">
      <c r="A94" s="407">
        <v>19</v>
      </c>
      <c r="B94" s="407">
        <v>22800700200</v>
      </c>
      <c r="C94" s="408" t="s">
        <v>3592</v>
      </c>
      <c r="D94" s="409"/>
      <c r="E94" s="409"/>
      <c r="F94" s="414"/>
      <c r="G94" s="410"/>
      <c r="H94" s="410"/>
      <c r="I94" s="410"/>
      <c r="J94" s="410"/>
      <c r="K94" s="410"/>
      <c r="L94" s="414"/>
      <c r="M94" s="410"/>
      <c r="N94" s="410"/>
      <c r="O94" s="409"/>
    </row>
    <row r="95" spans="1:15" ht="15" thickBot="1" x14ac:dyDescent="0.35">
      <c r="A95" s="407">
        <v>20</v>
      </c>
      <c r="B95" s="407">
        <v>26100100100</v>
      </c>
      <c r="C95" s="408" t="s">
        <v>3593</v>
      </c>
      <c r="D95" s="409"/>
      <c r="E95" s="409"/>
      <c r="F95" s="414"/>
      <c r="G95" s="409"/>
      <c r="H95" s="409"/>
      <c r="I95" s="410"/>
      <c r="J95" s="409"/>
      <c r="K95" s="410"/>
      <c r="L95" s="414"/>
      <c r="M95" s="410"/>
      <c r="N95" s="410"/>
      <c r="O95" s="409"/>
    </row>
    <row r="96" spans="1:15" ht="22.2" thickBot="1" x14ac:dyDescent="0.35">
      <c r="A96" s="407">
        <v>21</v>
      </c>
      <c r="B96" s="407">
        <v>26300100200</v>
      </c>
      <c r="C96" s="408" t="s">
        <v>3594</v>
      </c>
      <c r="D96" s="409"/>
      <c r="E96" s="409"/>
      <c r="F96" s="414"/>
      <c r="G96" s="410"/>
      <c r="H96" s="410"/>
      <c r="I96" s="410"/>
      <c r="J96" s="410"/>
      <c r="K96" s="410"/>
      <c r="L96" s="414"/>
      <c r="M96" s="410"/>
      <c r="N96" s="410"/>
      <c r="O96" s="409"/>
    </row>
    <row r="97" spans="1:15" ht="15" thickBot="1" x14ac:dyDescent="0.35">
      <c r="A97" s="407">
        <v>22</v>
      </c>
      <c r="B97" s="407">
        <v>23400100300</v>
      </c>
      <c r="C97" s="408" t="s">
        <v>3595</v>
      </c>
      <c r="D97" s="410"/>
      <c r="E97" s="410"/>
      <c r="F97" s="414"/>
      <c r="G97" s="409"/>
      <c r="H97" s="409"/>
      <c r="I97" s="410"/>
      <c r="J97" s="409"/>
      <c r="K97" s="410"/>
      <c r="L97" s="414"/>
      <c r="M97" s="410"/>
      <c r="N97" s="410"/>
      <c r="O97" s="409"/>
    </row>
    <row r="98" spans="1:15" ht="15" thickBot="1" x14ac:dyDescent="0.35">
      <c r="A98" s="726" t="s">
        <v>3521</v>
      </c>
      <c r="B98" s="727"/>
      <c r="C98" s="728"/>
      <c r="D98" s="411">
        <f>SUM(D81:D97)</f>
        <v>2119603489.1900001</v>
      </c>
      <c r="E98" s="411">
        <f t="shared" ref="E98:O98" si="6">SUM(E81:E97)</f>
        <v>1915699730.2</v>
      </c>
      <c r="F98" s="411">
        <f t="shared" si="6"/>
        <v>40000000</v>
      </c>
      <c r="G98" s="411">
        <f t="shared" si="6"/>
        <v>35600000</v>
      </c>
      <c r="H98" s="411">
        <f t="shared" si="6"/>
        <v>0</v>
      </c>
      <c r="I98" s="411">
        <f t="shared" si="6"/>
        <v>0</v>
      </c>
      <c r="J98" s="411">
        <f>SUM(J81:J97)</f>
        <v>0</v>
      </c>
      <c r="K98" s="411">
        <f>SUM(K81:K97)</f>
        <v>0</v>
      </c>
      <c r="L98" s="415">
        <f>SUM(L81:L97)</f>
        <v>0</v>
      </c>
      <c r="M98" s="411">
        <f>SUM(M81:M97)</f>
        <v>0</v>
      </c>
      <c r="N98" s="411">
        <f t="shared" si="6"/>
        <v>0</v>
      </c>
      <c r="O98" s="411">
        <f t="shared" si="6"/>
        <v>0</v>
      </c>
    </row>
    <row r="99" spans="1:15" ht="15" thickBot="1" x14ac:dyDescent="0.35">
      <c r="A99" s="406"/>
      <c r="B99" s="406">
        <v>8</v>
      </c>
      <c r="C99" s="723" t="s">
        <v>3596</v>
      </c>
      <c r="D99" s="724"/>
      <c r="E99" s="724"/>
      <c r="F99" s="724"/>
      <c r="G99" s="724"/>
      <c r="H99" s="724"/>
      <c r="I99" s="724"/>
      <c r="J99" s="724"/>
      <c r="K99" s="724"/>
      <c r="L99" s="724"/>
      <c r="M99" s="724"/>
      <c r="N99" s="724"/>
      <c r="O99" s="725"/>
    </row>
    <row r="100" spans="1:15" ht="15" thickBot="1" x14ac:dyDescent="0.35">
      <c r="A100" s="407">
        <v>2</v>
      </c>
      <c r="B100" s="407">
        <v>53505300100</v>
      </c>
      <c r="C100" s="408" t="s">
        <v>3597</v>
      </c>
      <c r="D100" s="409">
        <v>213206050.68000001</v>
      </c>
      <c r="E100" s="409">
        <v>166571884.81999999</v>
      </c>
      <c r="F100" s="414"/>
      <c r="G100" s="409"/>
      <c r="H100" s="409"/>
      <c r="I100" s="410"/>
      <c r="J100" s="409"/>
      <c r="K100" s="410"/>
      <c r="L100" s="414"/>
      <c r="M100" s="410"/>
      <c r="N100" s="410"/>
      <c r="O100" s="409"/>
    </row>
    <row r="101" spans="1:15" ht="15" thickBot="1" x14ac:dyDescent="0.35">
      <c r="A101" s="407">
        <v>3</v>
      </c>
      <c r="B101" s="407">
        <v>53500100100</v>
      </c>
      <c r="C101" s="408" t="s">
        <v>3598</v>
      </c>
      <c r="D101" s="409">
        <v>102860986.79000001</v>
      </c>
      <c r="E101" s="409">
        <v>136059392.41999999</v>
      </c>
      <c r="F101" s="414"/>
      <c r="G101" s="409"/>
      <c r="H101" s="409"/>
      <c r="I101" s="410"/>
      <c r="J101" s="409"/>
      <c r="K101" s="410"/>
      <c r="L101" s="414"/>
      <c r="M101" s="410"/>
      <c r="N101" s="410"/>
      <c r="O101" s="409"/>
    </row>
    <row r="102" spans="1:15" ht="15" thickBot="1" x14ac:dyDescent="0.35">
      <c r="A102" s="407">
        <v>7</v>
      </c>
      <c r="B102" s="407">
        <v>53500100200</v>
      </c>
      <c r="C102" s="408" t="s">
        <v>3599</v>
      </c>
      <c r="D102" s="409"/>
      <c r="E102" s="409"/>
      <c r="F102" s="414"/>
      <c r="G102" s="409"/>
      <c r="H102" s="409"/>
      <c r="I102" s="410"/>
      <c r="J102" s="409"/>
      <c r="K102" s="410"/>
      <c r="L102" s="414"/>
      <c r="M102" s="410"/>
      <c r="N102" s="410"/>
      <c r="O102" s="409"/>
    </row>
    <row r="103" spans="1:15" ht="15" thickBot="1" x14ac:dyDescent="0.35">
      <c r="A103" s="726" t="s">
        <v>3521</v>
      </c>
      <c r="B103" s="727"/>
      <c r="C103" s="728"/>
      <c r="D103" s="411">
        <f>SUM(D100:D102)</f>
        <v>316067037.47000003</v>
      </c>
      <c r="E103" s="411">
        <f t="shared" ref="E103:O103" si="7">SUM(E100:E102)</f>
        <v>302631277.24000001</v>
      </c>
      <c r="F103" s="411">
        <f t="shared" si="7"/>
        <v>0</v>
      </c>
      <c r="G103" s="411">
        <f t="shared" si="7"/>
        <v>0</v>
      </c>
      <c r="H103" s="411">
        <f t="shared" si="7"/>
        <v>0</v>
      </c>
      <c r="I103" s="411">
        <f t="shared" si="7"/>
        <v>0</v>
      </c>
      <c r="J103" s="411">
        <f>SUM(J100:J102)</f>
        <v>0</v>
      </c>
      <c r="K103" s="411">
        <f>SUM(K100:K102)</f>
        <v>0</v>
      </c>
      <c r="L103" s="415">
        <f>SUM(L100:L102)</f>
        <v>0</v>
      </c>
      <c r="M103" s="411">
        <f>SUM(M100:M102)</f>
        <v>0</v>
      </c>
      <c r="N103" s="411">
        <f t="shared" si="7"/>
        <v>0</v>
      </c>
      <c r="O103" s="411">
        <f t="shared" si="7"/>
        <v>0</v>
      </c>
    </row>
    <row r="104" spans="1:15" ht="15" thickBot="1" x14ac:dyDescent="0.35">
      <c r="A104" s="406"/>
      <c r="B104" s="406">
        <v>9</v>
      </c>
      <c r="C104" s="723" t="s">
        <v>3600</v>
      </c>
      <c r="D104" s="724"/>
      <c r="E104" s="724"/>
      <c r="F104" s="724"/>
      <c r="G104" s="724"/>
      <c r="H104" s="724"/>
      <c r="I104" s="724"/>
      <c r="J104" s="724"/>
      <c r="K104" s="724"/>
      <c r="L104" s="724"/>
      <c r="M104" s="724"/>
      <c r="N104" s="724"/>
      <c r="O104" s="725"/>
    </row>
    <row r="105" spans="1:15" ht="22.2" thickBot="1" x14ac:dyDescent="0.35">
      <c r="A105" s="407">
        <v>1</v>
      </c>
      <c r="B105" s="407">
        <v>45100200100</v>
      </c>
      <c r="C105" s="408" t="s">
        <v>3601</v>
      </c>
      <c r="D105" s="410">
        <v>0</v>
      </c>
      <c r="E105" s="410"/>
      <c r="F105" s="414">
        <v>0</v>
      </c>
      <c r="G105" s="410"/>
      <c r="H105" s="410"/>
      <c r="I105" s="409"/>
      <c r="J105" s="410"/>
      <c r="K105" s="409"/>
      <c r="L105" s="414">
        <v>5359893041.9700003</v>
      </c>
      <c r="M105" s="409">
        <f>'[3]A. Macro-Fiscal Framework'!$C$43</f>
        <v>5629112771.8177948</v>
      </c>
      <c r="N105" s="409"/>
      <c r="O105" s="409"/>
    </row>
    <row r="106" spans="1:15" ht="15" thickBot="1" x14ac:dyDescent="0.35">
      <c r="A106" s="726" t="s">
        <v>3521</v>
      </c>
      <c r="B106" s="727"/>
      <c r="C106" s="728"/>
      <c r="D106" s="415">
        <f>SUM(D105)</f>
        <v>0</v>
      </c>
      <c r="E106" s="415">
        <f t="shared" ref="E106:O106" si="8">SUM(E105)</f>
        <v>0</v>
      </c>
      <c r="F106" s="415">
        <f t="shared" si="8"/>
        <v>0</v>
      </c>
      <c r="G106" s="415">
        <f t="shared" si="8"/>
        <v>0</v>
      </c>
      <c r="H106" s="415">
        <f t="shared" si="8"/>
        <v>0</v>
      </c>
      <c r="I106" s="415">
        <f t="shared" si="8"/>
        <v>0</v>
      </c>
      <c r="J106" s="415">
        <f>SUM(J105)</f>
        <v>0</v>
      </c>
      <c r="K106" s="415">
        <f>SUM(K105)</f>
        <v>0</v>
      </c>
      <c r="L106" s="415">
        <f>SUM(L105)</f>
        <v>5359893041.9700003</v>
      </c>
      <c r="M106" s="415">
        <f>SUM(M105)</f>
        <v>5629112771.8177948</v>
      </c>
      <c r="N106" s="415">
        <f t="shared" si="8"/>
        <v>0</v>
      </c>
      <c r="O106" s="415">
        <f t="shared" si="8"/>
        <v>0</v>
      </c>
    </row>
    <row r="107" spans="1:15" ht="15" thickBot="1" x14ac:dyDescent="0.35">
      <c r="A107" s="406"/>
      <c r="B107" s="406">
        <v>10</v>
      </c>
      <c r="C107" s="723" t="s">
        <v>3602</v>
      </c>
      <c r="D107" s="724"/>
      <c r="E107" s="724"/>
      <c r="F107" s="724"/>
      <c r="G107" s="724"/>
      <c r="H107" s="724"/>
      <c r="I107" s="724"/>
      <c r="J107" s="724"/>
      <c r="K107" s="724"/>
      <c r="L107" s="724"/>
      <c r="M107" s="724"/>
      <c r="N107" s="724"/>
      <c r="O107" s="725"/>
    </row>
    <row r="108" spans="1:15" ht="15" thickBot="1" x14ac:dyDescent="0.35">
      <c r="A108" s="407">
        <v>1</v>
      </c>
      <c r="B108" s="407">
        <v>31800100100</v>
      </c>
      <c r="C108" s="408" t="s">
        <v>3603</v>
      </c>
      <c r="D108" s="409">
        <v>1326890256.54</v>
      </c>
      <c r="E108" s="409">
        <v>1158002764.3399999</v>
      </c>
      <c r="F108" s="414"/>
      <c r="G108" s="409"/>
      <c r="H108" s="409"/>
      <c r="I108" s="410"/>
      <c r="J108" s="409"/>
      <c r="K108" s="410"/>
      <c r="L108" s="414"/>
      <c r="M108" s="410"/>
      <c r="N108" s="410"/>
      <c r="O108" s="409"/>
    </row>
    <row r="109" spans="1:15" ht="15" thickBot="1" x14ac:dyDescent="0.35">
      <c r="A109" s="407">
        <v>2</v>
      </c>
      <c r="B109" s="407">
        <v>31801100100</v>
      </c>
      <c r="C109" s="408" t="s">
        <v>3604</v>
      </c>
      <c r="D109" s="409">
        <v>56940804.689999998</v>
      </c>
      <c r="E109" s="409">
        <v>62533425.479999997</v>
      </c>
      <c r="F109" s="414"/>
      <c r="G109" s="409"/>
      <c r="H109" s="409"/>
      <c r="I109" s="410"/>
      <c r="J109" s="409"/>
      <c r="K109" s="410"/>
      <c r="L109" s="414"/>
      <c r="M109" s="410"/>
      <c r="N109" s="410"/>
      <c r="O109" s="409"/>
    </row>
    <row r="110" spans="1:15" ht="15" thickBot="1" x14ac:dyDescent="0.35">
      <c r="A110" s="407">
        <v>3</v>
      </c>
      <c r="B110" s="407">
        <v>31801200100</v>
      </c>
      <c r="C110" s="408" t="s">
        <v>3605</v>
      </c>
      <c r="D110" s="409"/>
      <c r="E110" s="409"/>
      <c r="F110" s="414"/>
      <c r="G110" s="410"/>
      <c r="H110" s="410"/>
      <c r="I110" s="410"/>
      <c r="J110" s="410"/>
      <c r="K110" s="410"/>
      <c r="L110" s="414"/>
      <c r="M110" s="410"/>
      <c r="N110" s="410"/>
      <c r="O110" s="409"/>
    </row>
    <row r="111" spans="1:15" ht="15" thickBot="1" x14ac:dyDescent="0.35">
      <c r="A111" s="407">
        <v>4</v>
      </c>
      <c r="B111" s="407">
        <v>31801300100</v>
      </c>
      <c r="C111" s="408" t="s">
        <v>3606</v>
      </c>
      <c r="D111" s="409"/>
      <c r="E111" s="409"/>
      <c r="F111" s="414"/>
      <c r="G111" s="410"/>
      <c r="H111" s="410"/>
      <c r="I111" s="410"/>
      <c r="J111" s="410"/>
      <c r="K111" s="410"/>
      <c r="L111" s="414"/>
      <c r="M111" s="410"/>
      <c r="N111" s="410"/>
      <c r="O111" s="409"/>
    </row>
    <row r="112" spans="1:15" ht="15" thickBot="1" x14ac:dyDescent="0.35">
      <c r="A112" s="407">
        <v>5</v>
      </c>
      <c r="B112" s="407">
        <v>32600100100</v>
      </c>
      <c r="C112" s="408" t="s">
        <v>3607</v>
      </c>
      <c r="D112" s="409">
        <v>249949672.30000001</v>
      </c>
      <c r="E112" s="409">
        <v>196852027.56999999</v>
      </c>
      <c r="F112" s="414"/>
      <c r="G112" s="409"/>
      <c r="H112" s="409"/>
      <c r="I112" s="410"/>
      <c r="J112" s="409"/>
      <c r="K112" s="410"/>
      <c r="L112" s="414"/>
      <c r="M112" s="410"/>
      <c r="N112" s="410"/>
      <c r="O112" s="409"/>
    </row>
    <row r="113" spans="1:15" ht="15" thickBot="1" x14ac:dyDescent="0.35">
      <c r="A113" s="407">
        <v>6</v>
      </c>
      <c r="B113" s="407">
        <v>32600200100</v>
      </c>
      <c r="C113" s="408" t="s">
        <v>3608</v>
      </c>
      <c r="D113" s="409">
        <v>16044978.699999999</v>
      </c>
      <c r="E113" s="409">
        <v>34713477.18</v>
      </c>
      <c r="F113" s="414"/>
      <c r="G113" s="409"/>
      <c r="H113" s="409"/>
      <c r="I113" s="410"/>
      <c r="J113" s="409"/>
      <c r="K113" s="410"/>
      <c r="L113" s="414"/>
      <c r="M113" s="410"/>
      <c r="N113" s="410"/>
      <c r="O113" s="409"/>
    </row>
    <row r="114" spans="1:15" ht="22.2" thickBot="1" x14ac:dyDescent="0.35">
      <c r="A114" s="407">
        <v>7</v>
      </c>
      <c r="B114" s="407">
        <v>32600300100</v>
      </c>
      <c r="C114" s="408" t="s">
        <v>3609</v>
      </c>
      <c r="D114" s="409"/>
      <c r="E114" s="409"/>
      <c r="F114" s="414"/>
      <c r="G114" s="410"/>
      <c r="H114" s="410"/>
      <c r="I114" s="410"/>
      <c r="J114" s="410"/>
      <c r="K114" s="410"/>
      <c r="L114" s="414"/>
      <c r="M114" s="410"/>
      <c r="N114" s="410"/>
      <c r="O114" s="409"/>
    </row>
    <row r="115" spans="1:15" ht="15" thickBot="1" x14ac:dyDescent="0.35">
      <c r="A115" s="407">
        <v>8</v>
      </c>
      <c r="B115" s="407">
        <v>32605200100</v>
      </c>
      <c r="C115" s="408" t="s">
        <v>3610</v>
      </c>
      <c r="D115" s="409">
        <v>576298116.33000004</v>
      </c>
      <c r="E115" s="409">
        <v>605876351.54999995</v>
      </c>
      <c r="F115" s="414"/>
      <c r="G115" s="409"/>
      <c r="H115" s="409"/>
      <c r="I115" s="410"/>
      <c r="J115" s="409"/>
      <c r="K115" s="410"/>
      <c r="L115" s="414"/>
      <c r="M115" s="410"/>
      <c r="N115" s="410"/>
      <c r="O115" s="409"/>
    </row>
    <row r="116" spans="1:15" ht="22.2" thickBot="1" x14ac:dyDescent="0.35">
      <c r="A116" s="407">
        <v>9</v>
      </c>
      <c r="B116" s="407">
        <v>32605200200</v>
      </c>
      <c r="C116" s="408" t="s">
        <v>3611</v>
      </c>
      <c r="D116" s="409"/>
      <c r="E116" s="409"/>
      <c r="F116" s="414"/>
      <c r="G116" s="410"/>
      <c r="H116" s="410"/>
      <c r="I116" s="410"/>
      <c r="J116" s="410"/>
      <c r="K116" s="410"/>
      <c r="L116" s="414"/>
      <c r="M116" s="410"/>
      <c r="N116" s="410"/>
      <c r="O116" s="409"/>
    </row>
    <row r="117" spans="1:15" ht="15" thickBot="1" x14ac:dyDescent="0.35">
      <c r="A117" s="407">
        <v>11</v>
      </c>
      <c r="B117" s="407">
        <v>32605200300</v>
      </c>
      <c r="C117" s="408" t="s">
        <v>3612</v>
      </c>
      <c r="D117" s="409"/>
      <c r="E117" s="409"/>
      <c r="F117" s="414"/>
      <c r="G117" s="410"/>
      <c r="H117" s="410"/>
      <c r="I117" s="410"/>
      <c r="J117" s="410"/>
      <c r="K117" s="410"/>
      <c r="L117" s="414"/>
      <c r="M117" s="410"/>
      <c r="N117" s="410"/>
      <c r="O117" s="409"/>
    </row>
    <row r="118" spans="1:15" ht="15" thickBot="1" x14ac:dyDescent="0.35">
      <c r="A118" s="726" t="s">
        <v>3521</v>
      </c>
      <c r="B118" s="727"/>
      <c r="C118" s="728"/>
      <c r="D118" s="411">
        <f>SUM(D108:D117)</f>
        <v>2226123828.5599999</v>
      </c>
      <c r="E118" s="411">
        <f t="shared" ref="E118:O118" si="9">SUM(E108:E117)</f>
        <v>2057978046.1199999</v>
      </c>
      <c r="F118" s="411">
        <f t="shared" si="9"/>
        <v>0</v>
      </c>
      <c r="G118" s="411">
        <f t="shared" si="9"/>
        <v>0</v>
      </c>
      <c r="H118" s="411">
        <f t="shared" si="9"/>
        <v>0</v>
      </c>
      <c r="I118" s="411">
        <f t="shared" si="9"/>
        <v>0</v>
      </c>
      <c r="J118" s="411">
        <f>SUM(J108:J117)</f>
        <v>0</v>
      </c>
      <c r="K118" s="411">
        <f>SUM(K108:K117)</f>
        <v>0</v>
      </c>
      <c r="L118" s="415">
        <f>SUM(L108:L117)</f>
        <v>0</v>
      </c>
      <c r="M118" s="411">
        <f>SUM(M108:M117)</f>
        <v>0</v>
      </c>
      <c r="N118" s="411">
        <f t="shared" si="9"/>
        <v>0</v>
      </c>
      <c r="O118" s="411">
        <f t="shared" si="9"/>
        <v>0</v>
      </c>
    </row>
    <row r="119" spans="1:15" ht="15" thickBot="1" x14ac:dyDescent="0.35">
      <c r="A119" s="406"/>
      <c r="B119" s="406">
        <v>11</v>
      </c>
      <c r="C119" s="723" t="s">
        <v>3613</v>
      </c>
      <c r="D119" s="724"/>
      <c r="E119" s="724"/>
      <c r="F119" s="724"/>
      <c r="G119" s="724"/>
      <c r="H119" s="724"/>
      <c r="I119" s="724"/>
      <c r="J119" s="724"/>
      <c r="K119" s="724"/>
      <c r="L119" s="724"/>
      <c r="M119" s="724"/>
      <c r="N119" s="724"/>
      <c r="O119" s="725"/>
    </row>
    <row r="120" spans="1:15" ht="15" thickBot="1" x14ac:dyDescent="0.35">
      <c r="A120" s="407">
        <v>2</v>
      </c>
      <c r="B120" s="407">
        <v>23800400100</v>
      </c>
      <c r="C120" s="408" t="s">
        <v>3614</v>
      </c>
      <c r="D120" s="409">
        <v>45377904.450000003</v>
      </c>
      <c r="E120" s="409">
        <v>59544124.25</v>
      </c>
      <c r="F120" s="414"/>
      <c r="G120" s="409"/>
      <c r="H120" s="409"/>
      <c r="I120" s="410"/>
      <c r="J120" s="409"/>
      <c r="K120" s="410"/>
      <c r="L120" s="414"/>
      <c r="M120" s="410"/>
      <c r="N120" s="410"/>
      <c r="O120" s="409"/>
    </row>
    <row r="121" spans="1:15" ht="15" thickBot="1" x14ac:dyDescent="0.35">
      <c r="A121" s="407">
        <v>3</v>
      </c>
      <c r="B121" s="407">
        <v>22000800100</v>
      </c>
      <c r="C121" s="408" t="s">
        <v>3615</v>
      </c>
      <c r="D121" s="410"/>
      <c r="E121" s="410"/>
      <c r="F121" s="414"/>
      <c r="G121" s="410"/>
      <c r="H121" s="410"/>
      <c r="I121" s="409"/>
      <c r="J121" s="410"/>
      <c r="K121" s="409"/>
      <c r="L121" s="414">
        <v>6100000000</v>
      </c>
      <c r="M121" s="409">
        <f>'[2]new manual'!$H$29</f>
        <v>4257519505.8920994</v>
      </c>
      <c r="N121" s="409"/>
      <c r="O121" s="409"/>
    </row>
    <row r="122" spans="1:15" ht="15" thickBot="1" x14ac:dyDescent="0.35">
      <c r="A122" s="407">
        <v>4</v>
      </c>
      <c r="B122" s="407">
        <v>23800100100</v>
      </c>
      <c r="C122" s="408" t="s">
        <v>3616</v>
      </c>
      <c r="D122" s="409">
        <v>100244969.58</v>
      </c>
      <c r="E122" s="409">
        <v>136921567.16999999</v>
      </c>
      <c r="F122" s="414"/>
      <c r="G122" s="409"/>
      <c r="H122" s="409"/>
      <c r="I122" s="410"/>
      <c r="J122" s="409"/>
      <c r="K122" s="410"/>
      <c r="L122" s="414"/>
      <c r="M122" s="410"/>
      <c r="N122" s="410"/>
      <c r="O122" s="409"/>
    </row>
    <row r="123" spans="1:15" ht="15" thickBot="1" x14ac:dyDescent="0.35">
      <c r="A123" s="407">
        <v>5</v>
      </c>
      <c r="B123" s="407">
        <v>23800100200</v>
      </c>
      <c r="C123" s="408" t="s">
        <v>3617</v>
      </c>
      <c r="D123" s="409"/>
      <c r="E123" s="409"/>
      <c r="F123" s="414"/>
      <c r="G123" s="412"/>
      <c r="H123" s="412"/>
      <c r="I123" s="410"/>
      <c r="J123" s="412"/>
      <c r="K123" s="410"/>
      <c r="L123" s="414"/>
      <c r="M123" s="410"/>
      <c r="N123" s="410"/>
      <c r="O123" s="409"/>
    </row>
    <row r="124" spans="1:15" ht="15" thickBot="1" x14ac:dyDescent="0.35">
      <c r="A124" s="407">
        <v>6</v>
      </c>
      <c r="B124" s="407">
        <v>23800100300</v>
      </c>
      <c r="C124" s="408" t="s">
        <v>3618</v>
      </c>
      <c r="D124" s="409"/>
      <c r="E124" s="409"/>
      <c r="F124" s="414"/>
      <c r="G124" s="410"/>
      <c r="H124" s="410"/>
      <c r="I124" s="410"/>
      <c r="J124" s="410"/>
      <c r="K124" s="410"/>
      <c r="L124" s="414"/>
      <c r="M124" s="410"/>
      <c r="N124" s="410"/>
      <c r="O124" s="409"/>
    </row>
    <row r="125" spans="1:15" ht="15" thickBot="1" x14ac:dyDescent="0.35">
      <c r="A125" s="407">
        <v>7</v>
      </c>
      <c r="B125" s="407">
        <v>11101000100</v>
      </c>
      <c r="C125" s="408" t="s">
        <v>3619</v>
      </c>
      <c r="D125" s="409"/>
      <c r="E125" s="409"/>
      <c r="F125" s="414"/>
      <c r="G125" s="409"/>
      <c r="H125" s="409"/>
      <c r="I125" s="410"/>
      <c r="J125" s="409"/>
      <c r="K125" s="410"/>
      <c r="L125" s="414"/>
      <c r="M125" s="410"/>
      <c r="N125" s="410"/>
      <c r="O125" s="409"/>
    </row>
    <row r="126" spans="1:15" ht="15" thickBot="1" x14ac:dyDescent="0.35">
      <c r="A126" s="407">
        <v>8</v>
      </c>
      <c r="B126" s="407">
        <v>14000100100</v>
      </c>
      <c r="C126" s="408" t="s">
        <v>3620</v>
      </c>
      <c r="D126" s="409">
        <v>381459926.64999998</v>
      </c>
      <c r="E126" s="409">
        <v>232244791.19</v>
      </c>
      <c r="F126" s="414"/>
      <c r="G126" s="409"/>
      <c r="H126" s="409"/>
      <c r="I126" s="410"/>
      <c r="J126" s="409"/>
      <c r="K126" s="410"/>
      <c r="L126" s="414"/>
      <c r="M126" s="410"/>
      <c r="N126" s="410"/>
      <c r="O126" s="409"/>
    </row>
    <row r="127" spans="1:15" ht="15" thickBot="1" x14ac:dyDescent="0.35">
      <c r="A127" s="407">
        <v>9</v>
      </c>
      <c r="B127" s="407">
        <v>14000200100</v>
      </c>
      <c r="C127" s="408" t="s">
        <v>3621</v>
      </c>
      <c r="D127" s="409">
        <v>65924922.07</v>
      </c>
      <c r="E127" s="409">
        <v>71923498.569999993</v>
      </c>
      <c r="F127" s="414"/>
      <c r="G127" s="409"/>
      <c r="H127" s="409"/>
      <c r="I127" s="410"/>
      <c r="J127" s="409"/>
      <c r="K127" s="410"/>
      <c r="L127" s="414"/>
      <c r="M127" s="410"/>
      <c r="N127" s="410"/>
      <c r="O127" s="409"/>
    </row>
    <row r="128" spans="1:15" ht="15" thickBot="1" x14ac:dyDescent="0.35">
      <c r="A128" s="407">
        <v>11</v>
      </c>
      <c r="B128" s="407">
        <v>11105100100</v>
      </c>
      <c r="C128" s="408" t="s">
        <v>3622</v>
      </c>
      <c r="D128" s="409"/>
      <c r="E128" s="409"/>
      <c r="F128" s="414"/>
      <c r="G128" s="409"/>
      <c r="H128" s="409"/>
      <c r="I128" s="410"/>
      <c r="J128" s="409"/>
      <c r="K128" s="410"/>
      <c r="L128" s="414"/>
      <c r="M128" s="410"/>
      <c r="N128" s="410"/>
      <c r="O128" s="409"/>
    </row>
    <row r="129" spans="1:15" ht="15" thickBot="1" x14ac:dyDescent="0.35">
      <c r="A129" s="407">
        <v>12</v>
      </c>
      <c r="B129" s="407">
        <v>22000100100</v>
      </c>
      <c r="C129" s="408" t="s">
        <v>3623</v>
      </c>
      <c r="D129" s="409">
        <v>152115431.80000001</v>
      </c>
      <c r="E129" s="409">
        <v>125179382.47</v>
      </c>
      <c r="F129" s="414"/>
      <c r="G129" s="409"/>
      <c r="H129" s="409">
        <v>12900000000</v>
      </c>
      <c r="I129" s="409">
        <v>10900000000</v>
      </c>
      <c r="J129" s="409"/>
      <c r="K129" s="409"/>
      <c r="L129" s="414"/>
      <c r="M129" s="409"/>
      <c r="N129" s="410"/>
      <c r="O129" s="409"/>
    </row>
    <row r="130" spans="1:15" ht="15" thickBot="1" x14ac:dyDescent="0.35">
      <c r="A130" s="407">
        <v>13</v>
      </c>
      <c r="B130" s="407">
        <v>22000100200</v>
      </c>
      <c r="C130" s="408" t="s">
        <v>3624</v>
      </c>
      <c r="D130" s="409"/>
      <c r="E130" s="409"/>
      <c r="F130" s="414"/>
      <c r="G130" s="410"/>
      <c r="H130" s="410"/>
      <c r="I130" s="410"/>
      <c r="J130" s="410"/>
      <c r="K130" s="410"/>
      <c r="L130" s="414"/>
      <c r="M130" s="410"/>
      <c r="N130" s="410"/>
      <c r="O130" s="409"/>
    </row>
    <row r="131" spans="1:15" ht="15" thickBot="1" x14ac:dyDescent="0.35">
      <c r="A131" s="407">
        <v>14</v>
      </c>
      <c r="B131" s="407">
        <v>22000200100</v>
      </c>
      <c r="C131" s="408" t="s">
        <v>3625</v>
      </c>
      <c r="D131" s="409"/>
      <c r="E131" s="409"/>
      <c r="F131" s="414"/>
      <c r="G131" s="409"/>
      <c r="H131" s="409"/>
      <c r="I131" s="409"/>
      <c r="J131" s="409">
        <v>10508246934</v>
      </c>
      <c r="K131" s="409">
        <f>'[3]new manual'!$H$25</f>
        <v>13000000000</v>
      </c>
      <c r="L131" s="414"/>
      <c r="M131" s="409"/>
      <c r="N131" s="409"/>
      <c r="O131" s="409"/>
    </row>
    <row r="132" spans="1:15" ht="15" thickBot="1" x14ac:dyDescent="0.35">
      <c r="A132" s="407">
        <v>15</v>
      </c>
      <c r="B132" s="407">
        <v>22000700100</v>
      </c>
      <c r="C132" s="408" t="s">
        <v>3626</v>
      </c>
      <c r="D132" s="409">
        <v>173455325.84</v>
      </c>
      <c r="E132" s="409">
        <v>202536393.96000001</v>
      </c>
      <c r="F132" s="414"/>
      <c r="G132" s="409"/>
      <c r="H132" s="409"/>
      <c r="I132" s="410"/>
      <c r="J132" s="409"/>
      <c r="K132" s="410"/>
      <c r="L132" s="414"/>
      <c r="M132" s="410"/>
      <c r="N132" s="410"/>
      <c r="O132" s="409"/>
    </row>
    <row r="133" spans="1:15" ht="22.2" thickBot="1" x14ac:dyDescent="0.35">
      <c r="A133" s="407">
        <v>16</v>
      </c>
      <c r="B133" s="407">
        <v>23800100500</v>
      </c>
      <c r="C133" s="408" t="s">
        <v>3627</v>
      </c>
      <c r="D133" s="409"/>
      <c r="E133" s="409"/>
      <c r="F133" s="414"/>
      <c r="G133" s="409"/>
      <c r="H133" s="409"/>
      <c r="I133" s="410"/>
      <c r="J133" s="409"/>
      <c r="K133" s="410"/>
      <c r="L133" s="414"/>
      <c r="M133" s="410"/>
      <c r="N133" s="410"/>
      <c r="O133" s="409"/>
    </row>
    <row r="134" spans="1:15" ht="15" thickBot="1" x14ac:dyDescent="0.35">
      <c r="A134" s="407">
        <v>17</v>
      </c>
      <c r="B134" s="407">
        <v>23800100600</v>
      </c>
      <c r="C134" s="408" t="s">
        <v>3628</v>
      </c>
      <c r="D134" s="409"/>
      <c r="E134" s="409"/>
      <c r="F134" s="414"/>
      <c r="G134" s="410"/>
      <c r="H134" s="410"/>
      <c r="I134" s="410"/>
      <c r="J134" s="410"/>
      <c r="K134" s="410"/>
      <c r="L134" s="414"/>
      <c r="M134" s="410"/>
      <c r="N134" s="410"/>
      <c r="O134" s="409"/>
    </row>
    <row r="135" spans="1:15" ht="15" thickBot="1" x14ac:dyDescent="0.35">
      <c r="A135" s="407">
        <v>18</v>
      </c>
      <c r="B135" s="407">
        <v>22000100400</v>
      </c>
      <c r="C135" s="408" t="s">
        <v>3629</v>
      </c>
      <c r="D135" s="409"/>
      <c r="E135" s="409"/>
      <c r="F135" s="414"/>
      <c r="G135" s="410"/>
      <c r="H135" s="410"/>
      <c r="I135" s="410"/>
      <c r="J135" s="410"/>
      <c r="K135" s="410"/>
      <c r="L135" s="414"/>
      <c r="M135" s="410"/>
      <c r="N135" s="410"/>
      <c r="O135" s="409"/>
    </row>
    <row r="136" spans="1:15" ht="15" thickBot="1" x14ac:dyDescent="0.35">
      <c r="A136" s="407">
        <v>19</v>
      </c>
      <c r="B136" s="407">
        <v>22000700200</v>
      </c>
      <c r="C136" s="408" t="s">
        <v>3630</v>
      </c>
      <c r="D136" s="409"/>
      <c r="E136" s="409"/>
      <c r="F136" s="414"/>
      <c r="G136" s="410"/>
      <c r="H136" s="410"/>
      <c r="I136" s="410"/>
      <c r="J136" s="410"/>
      <c r="K136" s="410"/>
      <c r="L136" s="414"/>
      <c r="M136" s="410"/>
      <c r="N136" s="410"/>
      <c r="O136" s="409"/>
    </row>
    <row r="137" spans="1:15" ht="15" thickBot="1" x14ac:dyDescent="0.35">
      <c r="A137" s="726" t="s">
        <v>3521</v>
      </c>
      <c r="B137" s="727"/>
      <c r="C137" s="728"/>
      <c r="D137" s="411">
        <f>SUM(D120:D136)</f>
        <v>918578480.38999999</v>
      </c>
      <c r="E137" s="411">
        <f t="shared" ref="E137:N137" si="10">SUM(E120:E136)</f>
        <v>828349757.61000001</v>
      </c>
      <c r="F137" s="411">
        <f t="shared" si="10"/>
        <v>0</v>
      </c>
      <c r="G137" s="411">
        <f t="shared" si="10"/>
        <v>0</v>
      </c>
      <c r="H137" s="411">
        <f t="shared" si="10"/>
        <v>12900000000</v>
      </c>
      <c r="I137" s="411">
        <f t="shared" si="10"/>
        <v>10900000000</v>
      </c>
      <c r="J137" s="411">
        <f>SUM(J120:J136)</f>
        <v>10508246934</v>
      </c>
      <c r="K137" s="411">
        <f>SUM(K120:K136)</f>
        <v>13000000000</v>
      </c>
      <c r="L137" s="415">
        <f>SUM(L120:L136)</f>
        <v>6100000000</v>
      </c>
      <c r="M137" s="411">
        <f>SUM(M120:M136)</f>
        <v>4257519505.8920994</v>
      </c>
      <c r="N137" s="411">
        <f t="shared" si="10"/>
        <v>0</v>
      </c>
      <c r="O137" s="411">
        <f>SUM(O120:O136)</f>
        <v>0</v>
      </c>
    </row>
    <row r="138" spans="1:15" ht="15" thickBot="1" x14ac:dyDescent="0.35">
      <c r="A138" s="406"/>
      <c r="B138" s="406">
        <v>12</v>
      </c>
      <c r="C138" s="723" t="s">
        <v>3631</v>
      </c>
      <c r="D138" s="724"/>
      <c r="E138" s="724"/>
      <c r="F138" s="724"/>
      <c r="G138" s="724"/>
      <c r="H138" s="724"/>
      <c r="I138" s="724"/>
      <c r="J138" s="724"/>
      <c r="K138" s="724"/>
      <c r="L138" s="724"/>
      <c r="M138" s="724"/>
      <c r="N138" s="724"/>
      <c r="O138" s="725"/>
    </row>
    <row r="139" spans="1:15" ht="22.2" thickBot="1" x14ac:dyDescent="0.35">
      <c r="A139" s="407">
        <v>1</v>
      </c>
      <c r="B139" s="407">
        <v>11100100100</v>
      </c>
      <c r="C139" s="408" t="s">
        <v>3632</v>
      </c>
      <c r="D139" s="409">
        <v>193769822.38</v>
      </c>
      <c r="E139" s="409">
        <v>197145700.11000001</v>
      </c>
      <c r="F139" s="414"/>
      <c r="G139" s="409"/>
      <c r="H139" s="409"/>
      <c r="I139" s="410"/>
      <c r="J139" s="409"/>
      <c r="K139" s="410"/>
      <c r="L139" s="414"/>
      <c r="M139" s="410"/>
      <c r="N139" s="410"/>
      <c r="O139" s="409"/>
    </row>
    <row r="140" spans="1:15" ht="15" thickBot="1" x14ac:dyDescent="0.35">
      <c r="A140" s="407">
        <v>2</v>
      </c>
      <c r="B140" s="407">
        <v>11100100200</v>
      </c>
      <c r="C140" s="408" t="s">
        <v>3633</v>
      </c>
      <c r="D140" s="409">
        <v>45127886.82</v>
      </c>
      <c r="E140" s="409">
        <v>138248917.38999999</v>
      </c>
      <c r="F140" s="414"/>
      <c r="G140" s="409"/>
      <c r="H140" s="409"/>
      <c r="I140" s="410"/>
      <c r="J140" s="409"/>
      <c r="K140" s="410"/>
      <c r="L140" s="414"/>
      <c r="M140" s="410"/>
      <c r="N140" s="410"/>
      <c r="O140" s="409"/>
    </row>
    <row r="141" spans="1:15" ht="22.2" thickBot="1" x14ac:dyDescent="0.35">
      <c r="A141" s="407">
        <v>5</v>
      </c>
      <c r="B141" s="407">
        <v>11100200100</v>
      </c>
      <c r="C141" s="408" t="s">
        <v>3634</v>
      </c>
      <c r="D141" s="409"/>
      <c r="E141" s="409"/>
      <c r="F141" s="414"/>
      <c r="G141" s="410"/>
      <c r="H141" s="410"/>
      <c r="I141" s="410"/>
      <c r="J141" s="410"/>
      <c r="K141" s="410"/>
      <c r="L141" s="414"/>
      <c r="M141" s="410"/>
      <c r="N141" s="410"/>
      <c r="O141" s="409"/>
    </row>
    <row r="142" spans="1:15" ht="15" thickBot="1" x14ac:dyDescent="0.35">
      <c r="A142" s="407">
        <v>6</v>
      </c>
      <c r="B142" s="407">
        <v>11100200300</v>
      </c>
      <c r="C142" s="408" t="s">
        <v>3635</v>
      </c>
      <c r="D142" s="409"/>
      <c r="E142" s="409"/>
      <c r="F142" s="414"/>
      <c r="G142" s="410"/>
      <c r="H142" s="410"/>
      <c r="I142" s="410"/>
      <c r="J142" s="410"/>
      <c r="K142" s="410"/>
      <c r="L142" s="414"/>
      <c r="M142" s="410"/>
      <c r="N142" s="410"/>
      <c r="O142" s="409"/>
    </row>
    <row r="143" spans="1:15" ht="15" thickBot="1" x14ac:dyDescent="0.35">
      <c r="A143" s="407">
        <v>9</v>
      </c>
      <c r="B143" s="407">
        <v>11100300100</v>
      </c>
      <c r="C143" s="408" t="s">
        <v>3636</v>
      </c>
      <c r="D143" s="409"/>
      <c r="E143" s="409"/>
      <c r="F143" s="414"/>
      <c r="G143" s="409"/>
      <c r="H143" s="409"/>
      <c r="I143" s="410"/>
      <c r="J143" s="409"/>
      <c r="K143" s="410"/>
      <c r="L143" s="414"/>
      <c r="M143" s="410"/>
      <c r="N143" s="410"/>
      <c r="O143" s="409"/>
    </row>
    <row r="144" spans="1:15" ht="15" thickBot="1" x14ac:dyDescent="0.35">
      <c r="A144" s="407">
        <v>10</v>
      </c>
      <c r="B144" s="407">
        <v>12400400100</v>
      </c>
      <c r="C144" s="408" t="s">
        <v>3637</v>
      </c>
      <c r="D144" s="409"/>
      <c r="E144" s="409"/>
      <c r="F144" s="414">
        <v>2000000</v>
      </c>
      <c r="G144" s="409">
        <f>grant!E10</f>
        <v>1780000</v>
      </c>
      <c r="H144" s="410"/>
      <c r="I144" s="410"/>
      <c r="J144" s="410"/>
      <c r="K144" s="410"/>
      <c r="L144" s="414"/>
      <c r="M144" s="410"/>
      <c r="N144" s="410"/>
      <c r="O144" s="409"/>
    </row>
    <row r="145" spans="1:15" ht="15" thickBot="1" x14ac:dyDescent="0.35">
      <c r="A145" s="407">
        <v>11</v>
      </c>
      <c r="B145" s="407">
        <v>11100800100</v>
      </c>
      <c r="C145" s="408" t="s">
        <v>3638</v>
      </c>
      <c r="D145" s="410"/>
      <c r="E145" s="410"/>
      <c r="F145" s="414"/>
      <c r="G145" s="409"/>
      <c r="H145" s="409"/>
      <c r="I145" s="410"/>
      <c r="J145" s="409"/>
      <c r="K145" s="410"/>
      <c r="L145" s="414"/>
      <c r="M145" s="410"/>
      <c r="N145" s="410"/>
      <c r="O145" s="409"/>
    </row>
    <row r="146" spans="1:15" ht="15" thickBot="1" x14ac:dyDescent="0.35">
      <c r="A146" s="407">
        <v>12</v>
      </c>
      <c r="B146" s="407">
        <v>12400700100</v>
      </c>
      <c r="C146" s="408" t="s">
        <v>3639</v>
      </c>
      <c r="D146" s="409"/>
      <c r="E146" s="409"/>
      <c r="F146" s="414"/>
      <c r="G146" s="410"/>
      <c r="H146" s="410"/>
      <c r="I146" s="410"/>
      <c r="J146" s="410"/>
      <c r="K146" s="410"/>
      <c r="L146" s="414"/>
      <c r="M146" s="410"/>
      <c r="N146" s="410"/>
      <c r="O146" s="409"/>
    </row>
    <row r="147" spans="1:15" ht="15" thickBot="1" x14ac:dyDescent="0.35">
      <c r="A147" s="407">
        <v>13</v>
      </c>
      <c r="B147" s="407">
        <v>12500100100</v>
      </c>
      <c r="C147" s="408" t="s">
        <v>3640</v>
      </c>
      <c r="D147" s="409"/>
      <c r="E147" s="409"/>
      <c r="F147" s="414"/>
      <c r="G147" s="409"/>
      <c r="H147" s="409"/>
      <c r="I147" s="410"/>
      <c r="J147" s="409"/>
      <c r="K147" s="410"/>
      <c r="L147" s="414"/>
      <c r="M147" s="410"/>
      <c r="N147" s="410"/>
      <c r="O147" s="409"/>
    </row>
    <row r="148" spans="1:15" ht="15" thickBot="1" x14ac:dyDescent="0.35">
      <c r="A148" s="407">
        <v>14</v>
      </c>
      <c r="B148" s="407">
        <v>12500100200</v>
      </c>
      <c r="C148" s="408" t="s">
        <v>3641</v>
      </c>
      <c r="D148" s="409"/>
      <c r="E148" s="409"/>
      <c r="F148" s="414">
        <v>2500000</v>
      </c>
      <c r="G148" s="409">
        <f>grant!E12</f>
        <v>2225000</v>
      </c>
      <c r="H148" s="410"/>
      <c r="I148" s="410"/>
      <c r="J148" s="410"/>
      <c r="K148" s="410"/>
      <c r="L148" s="414"/>
      <c r="M148" s="410"/>
      <c r="N148" s="410"/>
      <c r="O148" s="409"/>
    </row>
    <row r="149" spans="1:15" ht="15" thickBot="1" x14ac:dyDescent="0.35">
      <c r="A149" s="407">
        <v>15</v>
      </c>
      <c r="B149" s="407">
        <v>12500600100</v>
      </c>
      <c r="C149" s="408" t="s">
        <v>3642</v>
      </c>
      <c r="D149" s="409"/>
      <c r="E149" s="409"/>
      <c r="F149" s="414"/>
      <c r="G149" s="409"/>
      <c r="H149" s="409"/>
      <c r="I149" s="410"/>
      <c r="J149" s="409"/>
      <c r="K149" s="410"/>
      <c r="L149" s="414"/>
      <c r="M149" s="410"/>
      <c r="N149" s="410"/>
      <c r="O149" s="409"/>
    </row>
    <row r="150" spans="1:15" ht="15" thickBot="1" x14ac:dyDescent="0.35">
      <c r="A150" s="407">
        <v>16</v>
      </c>
      <c r="B150" s="407">
        <v>12500700100</v>
      </c>
      <c r="C150" s="408" t="s">
        <v>3643</v>
      </c>
      <c r="D150" s="409">
        <v>185939877.62</v>
      </c>
      <c r="E150" s="409">
        <v>92401083.450000003</v>
      </c>
      <c r="F150" s="414"/>
      <c r="G150" s="409"/>
      <c r="H150" s="409"/>
      <c r="I150" s="410"/>
      <c r="J150" s="409"/>
      <c r="K150" s="410"/>
      <c r="L150" s="414"/>
      <c r="M150" s="410"/>
      <c r="N150" s="410"/>
      <c r="O150" s="409"/>
    </row>
    <row r="151" spans="1:15" ht="22.2" thickBot="1" x14ac:dyDescent="0.35">
      <c r="A151" s="407">
        <v>17</v>
      </c>
      <c r="B151" s="407">
        <v>11101300100</v>
      </c>
      <c r="C151" s="408" t="s">
        <v>3644</v>
      </c>
      <c r="D151" s="409"/>
      <c r="E151" s="409"/>
      <c r="F151" s="414"/>
      <c r="G151" s="410"/>
      <c r="H151" s="410"/>
      <c r="I151" s="410"/>
      <c r="J151" s="410"/>
      <c r="K151" s="410"/>
      <c r="L151" s="414"/>
      <c r="M151" s="410"/>
      <c r="N151" s="410"/>
      <c r="O151" s="409"/>
    </row>
    <row r="152" spans="1:15" ht="22.2" thickBot="1" x14ac:dyDescent="0.35">
      <c r="A152" s="407">
        <v>18</v>
      </c>
      <c r="B152" s="407">
        <v>12500700200</v>
      </c>
      <c r="C152" s="408" t="s">
        <v>3645</v>
      </c>
      <c r="D152" s="409"/>
      <c r="E152" s="409"/>
      <c r="F152" s="414"/>
      <c r="G152" s="410"/>
      <c r="H152" s="410"/>
      <c r="I152" s="410"/>
      <c r="J152" s="410"/>
      <c r="K152" s="410"/>
      <c r="L152" s="414"/>
      <c r="M152" s="410"/>
      <c r="N152" s="410"/>
      <c r="O152" s="409"/>
    </row>
    <row r="153" spans="1:15" ht="15" thickBot="1" x14ac:dyDescent="0.35">
      <c r="A153" s="407">
        <v>19</v>
      </c>
      <c r="B153" s="407">
        <v>11101300200</v>
      </c>
      <c r="C153" s="408" t="s">
        <v>3631</v>
      </c>
      <c r="D153" s="409">
        <v>101350653.11</v>
      </c>
      <c r="E153" s="409">
        <v>69978342.120000005</v>
      </c>
      <c r="F153" s="414"/>
      <c r="G153" s="409"/>
      <c r="H153" s="409"/>
      <c r="I153" s="410"/>
      <c r="J153" s="409"/>
      <c r="K153" s="410"/>
      <c r="L153" s="414"/>
      <c r="M153" s="410"/>
      <c r="N153" s="410"/>
      <c r="O153" s="409"/>
    </row>
    <row r="154" spans="1:15" ht="15" thickBot="1" x14ac:dyDescent="0.35">
      <c r="A154" s="407">
        <v>21</v>
      </c>
      <c r="B154" s="407">
        <v>11101400100</v>
      </c>
      <c r="C154" s="408" t="s">
        <v>3646</v>
      </c>
      <c r="D154" s="409">
        <v>66556556.649999999</v>
      </c>
      <c r="E154" s="409">
        <v>851896178.36000001</v>
      </c>
      <c r="F154" s="414"/>
      <c r="G154" s="410"/>
      <c r="H154" s="410"/>
      <c r="I154" s="410"/>
      <c r="J154" s="410"/>
      <c r="K154" s="410"/>
      <c r="L154" s="414"/>
      <c r="M154" s="410"/>
      <c r="N154" s="410"/>
      <c r="O154" s="409"/>
    </row>
    <row r="155" spans="1:15" ht="15" thickBot="1" x14ac:dyDescent="0.35">
      <c r="A155" s="407">
        <v>22</v>
      </c>
      <c r="B155" s="407">
        <v>11101700100</v>
      </c>
      <c r="C155" s="408" t="s">
        <v>3647</v>
      </c>
      <c r="D155" s="409">
        <v>71580455.659999996</v>
      </c>
      <c r="E155" s="409">
        <v>55189132.229999997</v>
      </c>
      <c r="F155" s="414"/>
      <c r="G155" s="409"/>
      <c r="H155" s="409"/>
      <c r="I155" s="410"/>
      <c r="J155" s="409"/>
      <c r="K155" s="410"/>
      <c r="L155" s="414"/>
      <c r="M155" s="410"/>
      <c r="N155" s="410"/>
      <c r="O155" s="409"/>
    </row>
    <row r="156" spans="1:15" ht="15" thickBot="1" x14ac:dyDescent="0.35">
      <c r="A156" s="407">
        <v>23</v>
      </c>
      <c r="B156" s="407">
        <v>11102100100</v>
      </c>
      <c r="C156" s="408" t="s">
        <v>3648</v>
      </c>
      <c r="D156" s="409">
        <v>14643468.109999999</v>
      </c>
      <c r="E156" s="409">
        <v>11063120.1</v>
      </c>
      <c r="F156" s="414"/>
      <c r="G156" s="409"/>
      <c r="H156" s="409"/>
      <c r="I156" s="410"/>
      <c r="J156" s="409"/>
      <c r="K156" s="410"/>
      <c r="L156" s="414"/>
      <c r="M156" s="410"/>
      <c r="N156" s="410"/>
      <c r="O156" s="409"/>
    </row>
    <row r="157" spans="1:15" ht="15" thickBot="1" x14ac:dyDescent="0.35">
      <c r="A157" s="407">
        <v>24</v>
      </c>
      <c r="B157" s="407">
        <v>11102100200</v>
      </c>
      <c r="C157" s="408" t="s">
        <v>3649</v>
      </c>
      <c r="D157" s="409">
        <v>28740639.870000001</v>
      </c>
      <c r="E157" s="409">
        <v>19475436.600000001</v>
      </c>
      <c r="F157" s="414"/>
      <c r="G157" s="409"/>
      <c r="H157" s="409"/>
      <c r="I157" s="410"/>
      <c r="J157" s="409"/>
      <c r="K157" s="410"/>
      <c r="L157" s="414"/>
      <c r="M157" s="410"/>
      <c r="N157" s="410"/>
      <c r="O157" s="409"/>
    </row>
    <row r="158" spans="1:15" ht="15" thickBot="1" x14ac:dyDescent="0.35">
      <c r="A158" s="407">
        <v>25</v>
      </c>
      <c r="B158" s="407">
        <v>12500800100</v>
      </c>
      <c r="C158" s="408" t="s">
        <v>3650</v>
      </c>
      <c r="D158" s="409"/>
      <c r="E158" s="409"/>
      <c r="F158" s="414"/>
      <c r="G158" s="409"/>
      <c r="H158" s="409"/>
      <c r="I158" s="410"/>
      <c r="J158" s="409"/>
      <c r="K158" s="410"/>
      <c r="L158" s="414"/>
      <c r="M158" s="410"/>
      <c r="N158" s="410"/>
      <c r="O158" s="409"/>
    </row>
    <row r="159" spans="1:15" ht="15" thickBot="1" x14ac:dyDescent="0.35">
      <c r="A159" s="407">
        <v>26</v>
      </c>
      <c r="B159" s="407">
        <v>11103500100</v>
      </c>
      <c r="C159" s="408" t="s">
        <v>3651</v>
      </c>
      <c r="D159" s="409">
        <v>35217518.509999998</v>
      </c>
      <c r="E159" s="409">
        <v>39012676.159999996</v>
      </c>
      <c r="F159" s="414"/>
      <c r="G159" s="409"/>
      <c r="H159" s="409"/>
      <c r="I159" s="410"/>
      <c r="J159" s="409"/>
      <c r="K159" s="410"/>
      <c r="L159" s="414"/>
      <c r="M159" s="410"/>
      <c r="N159" s="410"/>
      <c r="O159" s="409"/>
    </row>
    <row r="160" spans="1:15" ht="15" thickBot="1" x14ac:dyDescent="0.35">
      <c r="A160" s="407">
        <v>27</v>
      </c>
      <c r="B160" s="407">
        <v>11103700100</v>
      </c>
      <c r="C160" s="408" t="s">
        <v>3652</v>
      </c>
      <c r="D160" s="409"/>
      <c r="E160" s="409"/>
      <c r="F160" s="414"/>
      <c r="G160" s="409"/>
      <c r="H160" s="409"/>
      <c r="I160" s="410"/>
      <c r="J160" s="409"/>
      <c r="K160" s="410"/>
      <c r="L160" s="414"/>
      <c r="M160" s="410"/>
      <c r="N160" s="410"/>
      <c r="O160" s="409"/>
    </row>
    <row r="161" spans="1:15" ht="15" thickBot="1" x14ac:dyDescent="0.35">
      <c r="A161" s="407">
        <v>28</v>
      </c>
      <c r="B161" s="407">
        <v>11103800100</v>
      </c>
      <c r="C161" s="408" t="s">
        <v>3653</v>
      </c>
      <c r="D161" s="409"/>
      <c r="E161" s="409"/>
      <c r="F161" s="414"/>
      <c r="G161" s="409"/>
      <c r="H161" s="409"/>
      <c r="I161" s="410"/>
      <c r="J161" s="409"/>
      <c r="K161" s="410"/>
      <c r="L161" s="414"/>
      <c r="M161" s="410"/>
      <c r="N161" s="410"/>
      <c r="O161" s="409"/>
    </row>
    <row r="162" spans="1:15" ht="15" thickBot="1" x14ac:dyDescent="0.35">
      <c r="A162" s="407">
        <v>29</v>
      </c>
      <c r="B162" s="407">
        <v>14700100100</v>
      </c>
      <c r="C162" s="408" t="s">
        <v>3654</v>
      </c>
      <c r="D162" s="409">
        <v>81729605.719999999</v>
      </c>
      <c r="E162" s="409">
        <v>122724244.26000001</v>
      </c>
      <c r="F162" s="414"/>
      <c r="G162" s="409"/>
      <c r="H162" s="409"/>
      <c r="I162" s="410"/>
      <c r="J162" s="409"/>
      <c r="K162" s="410"/>
      <c r="L162" s="414"/>
      <c r="M162" s="410"/>
      <c r="N162" s="410"/>
      <c r="O162" s="409"/>
    </row>
    <row r="163" spans="1:15" ht="22.2" thickBot="1" x14ac:dyDescent="0.35">
      <c r="A163" s="407">
        <v>30</v>
      </c>
      <c r="B163" s="407">
        <v>11104400100</v>
      </c>
      <c r="C163" s="408" t="s">
        <v>3655</v>
      </c>
      <c r="D163" s="409">
        <v>18435782.489999998</v>
      </c>
      <c r="E163" s="409">
        <v>37379652.590000004</v>
      </c>
      <c r="F163" s="414"/>
      <c r="G163" s="409"/>
      <c r="H163" s="409"/>
      <c r="I163" s="410"/>
      <c r="J163" s="409"/>
      <c r="K163" s="410"/>
      <c r="L163" s="414"/>
      <c r="M163" s="410"/>
      <c r="N163" s="410"/>
      <c r="O163" s="409"/>
    </row>
    <row r="164" spans="1:15" ht="22.2" thickBot="1" x14ac:dyDescent="0.35">
      <c r="A164" s="407">
        <v>31</v>
      </c>
      <c r="B164" s="407">
        <v>14800100100</v>
      </c>
      <c r="C164" s="408" t="s">
        <v>3656</v>
      </c>
      <c r="D164" s="409">
        <v>57485835.310000002</v>
      </c>
      <c r="E164" s="409">
        <v>86332754.170000002</v>
      </c>
      <c r="F164" s="414"/>
      <c r="G164" s="409"/>
      <c r="H164" s="409"/>
      <c r="I164" s="410"/>
      <c r="J164" s="409"/>
      <c r="K164" s="410"/>
      <c r="L164" s="414"/>
      <c r="M164" s="410"/>
      <c r="N164" s="410"/>
      <c r="O164" s="409"/>
    </row>
    <row r="165" spans="1:15" ht="22.2" thickBot="1" x14ac:dyDescent="0.35">
      <c r="A165" s="407">
        <v>32</v>
      </c>
      <c r="B165" s="407">
        <v>14800100200</v>
      </c>
      <c r="C165" s="408" t="s">
        <v>3657</v>
      </c>
      <c r="D165" s="409"/>
      <c r="E165" s="409"/>
      <c r="F165" s="414"/>
      <c r="G165" s="410"/>
      <c r="H165" s="410"/>
      <c r="I165" s="410"/>
      <c r="J165" s="410"/>
      <c r="K165" s="410"/>
      <c r="L165" s="414"/>
      <c r="M165" s="410"/>
      <c r="N165" s="410"/>
      <c r="O165" s="409"/>
    </row>
    <row r="166" spans="1:15" ht="22.2" thickBot="1" x14ac:dyDescent="0.35">
      <c r="A166" s="407">
        <v>33</v>
      </c>
      <c r="B166" s="407">
        <v>11105200100</v>
      </c>
      <c r="C166" s="408" t="s">
        <v>3658</v>
      </c>
      <c r="D166" s="409"/>
      <c r="E166" s="409"/>
      <c r="F166" s="414"/>
      <c r="G166" s="409"/>
      <c r="H166" s="409"/>
      <c r="I166" s="410"/>
      <c r="J166" s="409"/>
      <c r="K166" s="410"/>
      <c r="L166" s="414">
        <v>2720007030.5500002</v>
      </c>
      <c r="M166" s="417">
        <f>'[3]new manual'!$H$28</f>
        <v>1424476385.4860001</v>
      </c>
      <c r="N166" s="410"/>
      <c r="O166" s="409"/>
    </row>
    <row r="167" spans="1:15" ht="22.2" thickBot="1" x14ac:dyDescent="0.35">
      <c r="A167" s="407">
        <v>34</v>
      </c>
      <c r="B167" s="407">
        <v>55100100100</v>
      </c>
      <c r="C167" s="408" t="s">
        <v>3659</v>
      </c>
      <c r="D167" s="409">
        <v>63298488.189999998</v>
      </c>
      <c r="E167" s="409">
        <v>64304420.880000003</v>
      </c>
      <c r="F167" s="414"/>
      <c r="G167" s="409"/>
      <c r="H167" s="409"/>
      <c r="I167" s="409"/>
      <c r="J167" s="409"/>
      <c r="K167" s="409"/>
      <c r="L167" s="414"/>
      <c r="M167" s="409"/>
      <c r="N167" s="409"/>
      <c r="O167" s="409"/>
    </row>
    <row r="168" spans="1:15" ht="15" thickBot="1" x14ac:dyDescent="0.35">
      <c r="A168" s="407">
        <v>35</v>
      </c>
      <c r="B168" s="407">
        <v>55100100200</v>
      </c>
      <c r="C168" s="408" t="s">
        <v>3660</v>
      </c>
      <c r="D168" s="409"/>
      <c r="E168" s="409"/>
      <c r="F168" s="414"/>
      <c r="G168" s="409"/>
      <c r="H168" s="409"/>
      <c r="I168" s="410"/>
      <c r="J168" s="409"/>
      <c r="K168" s="410"/>
      <c r="L168" s="414"/>
      <c r="M168" s="410"/>
      <c r="N168" s="410"/>
      <c r="O168" s="409"/>
    </row>
    <row r="169" spans="1:15" ht="22.2" thickBot="1" x14ac:dyDescent="0.35">
      <c r="A169" s="407">
        <v>37</v>
      </c>
      <c r="B169" s="407">
        <v>11113200100</v>
      </c>
      <c r="C169" s="408" t="s">
        <v>3661</v>
      </c>
      <c r="D169" s="409"/>
      <c r="E169" s="409"/>
      <c r="F169" s="414"/>
      <c r="G169" s="409"/>
      <c r="H169" s="409"/>
      <c r="I169" s="410"/>
      <c r="J169" s="409"/>
      <c r="K169" s="410"/>
      <c r="L169" s="414"/>
      <c r="M169" s="410"/>
      <c r="N169" s="410"/>
      <c r="O169" s="409"/>
    </row>
    <row r="170" spans="1:15" ht="15" thickBot="1" x14ac:dyDescent="0.35">
      <c r="A170" s="407">
        <v>38</v>
      </c>
      <c r="B170" s="407">
        <v>12400400200</v>
      </c>
      <c r="C170" s="408" t="s">
        <v>3662</v>
      </c>
      <c r="D170" s="409"/>
      <c r="E170" s="409"/>
      <c r="F170" s="414">
        <v>3000000</v>
      </c>
      <c r="G170" s="409">
        <f>grant!E11</f>
        <v>2670000</v>
      </c>
      <c r="H170" s="410"/>
      <c r="I170" s="410"/>
      <c r="J170" s="410"/>
      <c r="K170" s="410"/>
      <c r="L170" s="414"/>
      <c r="M170" s="410"/>
      <c r="N170" s="410"/>
      <c r="O170" s="409"/>
    </row>
    <row r="171" spans="1:15" ht="22.2" thickBot="1" x14ac:dyDescent="0.35">
      <c r="A171" s="407">
        <v>39</v>
      </c>
      <c r="B171" s="407">
        <v>12400400300</v>
      </c>
      <c r="C171" s="408" t="s">
        <v>3754</v>
      </c>
      <c r="D171" s="409"/>
      <c r="E171" s="409">
        <v>60000000</v>
      </c>
      <c r="F171" s="414"/>
      <c r="G171" s="409"/>
      <c r="H171" s="410"/>
      <c r="I171" s="410"/>
      <c r="J171" s="410"/>
      <c r="K171" s="410"/>
      <c r="L171" s="414"/>
      <c r="M171" s="410"/>
      <c r="N171" s="410"/>
      <c r="O171" s="409"/>
    </row>
    <row r="172" spans="1:15" ht="15" thickBot="1" x14ac:dyDescent="0.35">
      <c r="A172" s="407">
        <v>40</v>
      </c>
      <c r="B172" s="407">
        <v>11111500100</v>
      </c>
      <c r="C172" s="408" t="s">
        <v>3663</v>
      </c>
      <c r="D172" s="409">
        <v>1928232380.29</v>
      </c>
      <c r="E172" s="418">
        <f>3420899241.71</f>
        <v>3420899241.71</v>
      </c>
      <c r="F172" s="414"/>
      <c r="G172" s="410"/>
      <c r="H172" s="410"/>
      <c r="I172" s="410"/>
      <c r="J172" s="410"/>
      <c r="K172" s="410"/>
      <c r="L172" s="414"/>
      <c r="M172" s="410"/>
      <c r="N172" s="410"/>
      <c r="O172" s="409"/>
    </row>
    <row r="173" spans="1:15" ht="15" thickBot="1" x14ac:dyDescent="0.35">
      <c r="A173" s="407">
        <v>41</v>
      </c>
      <c r="B173" s="407">
        <v>12500100300</v>
      </c>
      <c r="C173" s="408" t="s">
        <v>3664</v>
      </c>
      <c r="D173" s="409"/>
      <c r="E173" s="409"/>
      <c r="F173" s="414"/>
      <c r="G173" s="410"/>
      <c r="H173" s="410"/>
      <c r="I173" s="410"/>
      <c r="J173" s="410"/>
      <c r="K173" s="410"/>
      <c r="L173" s="414"/>
      <c r="M173" s="410"/>
      <c r="N173" s="410"/>
      <c r="O173" s="409"/>
    </row>
    <row r="174" spans="1:15" ht="15" thickBot="1" x14ac:dyDescent="0.35">
      <c r="A174" s="407">
        <v>42</v>
      </c>
      <c r="B174" s="407">
        <v>11103500200</v>
      </c>
      <c r="C174" s="408" t="s">
        <v>3665</v>
      </c>
      <c r="D174" s="409">
        <v>24317465.649999999</v>
      </c>
      <c r="E174" s="409">
        <v>29478369.379999999</v>
      </c>
      <c r="F174" s="414"/>
      <c r="G174" s="409"/>
      <c r="H174" s="409"/>
      <c r="I174" s="410"/>
      <c r="J174" s="409"/>
      <c r="K174" s="410"/>
      <c r="L174" s="414"/>
      <c r="M174" s="410"/>
      <c r="N174" s="410"/>
      <c r="O174" s="409"/>
    </row>
    <row r="175" spans="1:15" ht="15" thickBot="1" x14ac:dyDescent="0.35">
      <c r="A175" s="407">
        <v>43</v>
      </c>
      <c r="B175" s="407">
        <v>12500700300</v>
      </c>
      <c r="C175" s="408" t="s">
        <v>3666</v>
      </c>
      <c r="D175" s="409"/>
      <c r="E175" s="409"/>
      <c r="F175" s="414"/>
      <c r="G175" s="410"/>
      <c r="H175" s="410"/>
      <c r="I175" s="410"/>
      <c r="J175" s="410"/>
      <c r="K175" s="410"/>
      <c r="L175" s="414"/>
      <c r="M175" s="410"/>
      <c r="N175" s="410"/>
      <c r="O175" s="409"/>
    </row>
    <row r="176" spans="1:15" ht="15" thickBot="1" x14ac:dyDescent="0.35">
      <c r="A176" s="726" t="s">
        <v>3521</v>
      </c>
      <c r="B176" s="727"/>
      <c r="C176" s="728"/>
      <c r="D176" s="411">
        <f>SUM(D139:D175)</f>
        <v>2916426436.3800001</v>
      </c>
      <c r="E176" s="411">
        <f t="shared" ref="E176:O176" si="11">SUM(E139:E175)</f>
        <v>5295529269.5100002</v>
      </c>
      <c r="F176" s="411">
        <f t="shared" si="11"/>
        <v>7500000</v>
      </c>
      <c r="G176" s="411">
        <f t="shared" si="11"/>
        <v>6675000</v>
      </c>
      <c r="H176" s="411">
        <f t="shared" si="11"/>
        <v>0</v>
      </c>
      <c r="I176" s="411">
        <f t="shared" si="11"/>
        <v>0</v>
      </c>
      <c r="J176" s="411">
        <f>SUM(J139:J175)</f>
        <v>0</v>
      </c>
      <c r="K176" s="411">
        <f>SUM(K139:K175)</f>
        <v>0</v>
      </c>
      <c r="L176" s="415">
        <f>SUM(L139:L175)</f>
        <v>2720007030.5500002</v>
      </c>
      <c r="M176" s="411">
        <f>SUM(M139:M175)</f>
        <v>1424476385.4860001</v>
      </c>
      <c r="N176" s="411">
        <f t="shared" si="11"/>
        <v>0</v>
      </c>
      <c r="O176" s="411">
        <f t="shared" si="11"/>
        <v>0</v>
      </c>
    </row>
    <row r="177" spans="1:15" ht="15" thickBot="1" x14ac:dyDescent="0.35">
      <c r="A177" s="406"/>
      <c r="B177" s="406">
        <v>13</v>
      </c>
      <c r="C177" s="723" t="s">
        <v>3667</v>
      </c>
      <c r="D177" s="724"/>
      <c r="E177" s="724"/>
      <c r="F177" s="724"/>
      <c r="G177" s="724"/>
      <c r="H177" s="724"/>
      <c r="I177" s="724"/>
      <c r="J177" s="724"/>
      <c r="K177" s="724"/>
      <c r="L177" s="724"/>
      <c r="M177" s="724"/>
      <c r="N177" s="724"/>
      <c r="O177" s="725"/>
    </row>
    <row r="178" spans="1:15" ht="15" thickBot="1" x14ac:dyDescent="0.35">
      <c r="A178" s="407">
        <v>1</v>
      </c>
      <c r="B178" s="407">
        <v>11200300100</v>
      </c>
      <c r="C178" s="408" t="s">
        <v>3668</v>
      </c>
      <c r="D178" s="409">
        <v>393663509.24000001</v>
      </c>
      <c r="E178" s="409">
        <v>296660580.45999998</v>
      </c>
      <c r="F178" s="414"/>
      <c r="G178" s="409"/>
      <c r="H178" s="409"/>
      <c r="I178" s="410"/>
      <c r="J178" s="409"/>
      <c r="K178" s="410"/>
      <c r="L178" s="414"/>
      <c r="M178" s="410"/>
      <c r="N178" s="410"/>
      <c r="O178" s="409"/>
    </row>
    <row r="179" spans="1:15" ht="15" thickBot="1" x14ac:dyDescent="0.35">
      <c r="A179" s="407">
        <v>2</v>
      </c>
      <c r="B179" s="407">
        <v>11200400100</v>
      </c>
      <c r="C179" s="408" t="s">
        <v>3669</v>
      </c>
      <c r="D179" s="409">
        <v>52035907.310000002</v>
      </c>
      <c r="E179" s="409">
        <v>35929749.729999997</v>
      </c>
      <c r="F179" s="414"/>
      <c r="G179" s="409"/>
      <c r="H179" s="409"/>
      <c r="I179" s="410"/>
      <c r="J179" s="409"/>
      <c r="K179" s="410"/>
      <c r="L179" s="414"/>
      <c r="M179" s="410"/>
      <c r="N179" s="410"/>
      <c r="O179" s="409"/>
    </row>
    <row r="180" spans="1:15" ht="15" thickBot="1" x14ac:dyDescent="0.35">
      <c r="A180" s="407">
        <v>3</v>
      </c>
      <c r="B180" s="407">
        <v>11202100100</v>
      </c>
      <c r="C180" s="408" t="s">
        <v>3670</v>
      </c>
      <c r="D180" s="409"/>
      <c r="E180" s="409"/>
      <c r="F180" s="414"/>
      <c r="G180" s="410"/>
      <c r="H180" s="410"/>
      <c r="I180" s="410"/>
      <c r="J180" s="410"/>
      <c r="K180" s="410"/>
      <c r="L180" s="414"/>
      <c r="M180" s="410"/>
      <c r="N180" s="410"/>
      <c r="O180" s="409"/>
    </row>
    <row r="181" spans="1:15" ht="15" thickBot="1" x14ac:dyDescent="0.35">
      <c r="A181" s="407">
        <v>4</v>
      </c>
      <c r="B181" s="407">
        <v>11202300100</v>
      </c>
      <c r="C181" s="408" t="s">
        <v>3671</v>
      </c>
      <c r="D181" s="409"/>
      <c r="E181" s="409"/>
      <c r="F181" s="414"/>
      <c r="G181" s="410"/>
      <c r="H181" s="410"/>
      <c r="I181" s="410"/>
      <c r="J181" s="410"/>
      <c r="K181" s="410"/>
      <c r="L181" s="414"/>
      <c r="M181" s="410"/>
      <c r="N181" s="410"/>
      <c r="O181" s="409"/>
    </row>
    <row r="182" spans="1:15" ht="15" thickBot="1" x14ac:dyDescent="0.35">
      <c r="A182" s="407">
        <v>5</v>
      </c>
      <c r="B182" s="407">
        <v>11200700200</v>
      </c>
      <c r="C182" s="408" t="s">
        <v>3672</v>
      </c>
      <c r="D182" s="409"/>
      <c r="E182" s="409"/>
      <c r="F182" s="414"/>
      <c r="G182" s="410"/>
      <c r="H182" s="410"/>
      <c r="I182" s="410"/>
      <c r="J182" s="410"/>
      <c r="K182" s="410"/>
      <c r="L182" s="414"/>
      <c r="M182" s="410"/>
      <c r="N182" s="410"/>
      <c r="O182" s="409"/>
    </row>
    <row r="183" spans="1:15" ht="15" thickBot="1" x14ac:dyDescent="0.35">
      <c r="A183" s="726" t="s">
        <v>3521</v>
      </c>
      <c r="B183" s="727"/>
      <c r="C183" s="728"/>
      <c r="D183" s="411">
        <f t="shared" ref="D183:M183" si="12">SUM(D178:D182)</f>
        <v>445699416.55000001</v>
      </c>
      <c r="E183" s="411">
        <f t="shared" si="12"/>
        <v>332590330.19</v>
      </c>
      <c r="F183" s="411">
        <f t="shared" si="12"/>
        <v>0</v>
      </c>
      <c r="G183" s="411">
        <f t="shared" si="12"/>
        <v>0</v>
      </c>
      <c r="H183" s="411">
        <f t="shared" si="12"/>
        <v>0</v>
      </c>
      <c r="I183" s="411">
        <f t="shared" si="12"/>
        <v>0</v>
      </c>
      <c r="J183" s="411">
        <f t="shared" si="12"/>
        <v>0</v>
      </c>
      <c r="K183" s="411">
        <f t="shared" si="12"/>
        <v>0</v>
      </c>
      <c r="L183" s="415">
        <f t="shared" si="12"/>
        <v>0</v>
      </c>
      <c r="M183" s="411">
        <f t="shared" si="12"/>
        <v>0</v>
      </c>
      <c r="N183" s="411"/>
      <c r="O183" s="411">
        <f>SUM(O178:O182)</f>
        <v>0</v>
      </c>
    </row>
    <row r="184" spans="1:15" ht="15" thickBot="1" x14ac:dyDescent="0.35">
      <c r="A184" s="729" t="s">
        <v>3409</v>
      </c>
      <c r="B184" s="730"/>
      <c r="C184" s="731"/>
      <c r="D184" s="413">
        <f>D183+D176+D137+D118+D106+D103+D98+D79+D69+D62+D50+D25+D17</f>
        <v>40000000000</v>
      </c>
      <c r="E184" s="413">
        <f t="shared" ref="E184:O184" si="13">E183+E176+E137+E118+E106+E103+E98+E79+E69+E62+E50+E25+E17</f>
        <v>40060000000</v>
      </c>
      <c r="F184" s="413">
        <f t="shared" si="13"/>
        <v>8429500000</v>
      </c>
      <c r="G184" s="413">
        <f t="shared" si="13"/>
        <v>7740955000</v>
      </c>
      <c r="H184" s="413">
        <f t="shared" si="13"/>
        <v>12900000000</v>
      </c>
      <c r="I184" s="413">
        <f t="shared" si="13"/>
        <v>10900000000</v>
      </c>
      <c r="J184" s="413">
        <f>J183+J176+J137+J118+J106+J103+J98+J79+J69+J62+J50+J25+J17</f>
        <v>10508246934</v>
      </c>
      <c r="K184" s="413">
        <f>K183+K176+K137+K118+K106+K103+K98+K79+K69+K62+K50+K25+K17</f>
        <v>13000000000</v>
      </c>
      <c r="L184" s="413">
        <f>L183+L176+L137+L118+L106+L103+L98+L79+L69+L62+L50+L25+L17</f>
        <v>14179900072.52</v>
      </c>
      <c r="M184" s="413">
        <f>M183+M176+M137+M118+M106+M103+M98+M79+M69+M62+M50+M25+M17</f>
        <v>11311108663.195894</v>
      </c>
      <c r="N184" s="413">
        <f t="shared" si="13"/>
        <v>0</v>
      </c>
      <c r="O184" s="413">
        <f t="shared" si="13"/>
        <v>0</v>
      </c>
    </row>
    <row r="185" spans="1:15" x14ac:dyDescent="0.3">
      <c r="E185" s="320"/>
      <c r="G185" s="459">
        <f>'[3]new manual'!$H$36</f>
        <v>7740955000</v>
      </c>
    </row>
    <row r="186" spans="1:15" x14ac:dyDescent="0.3">
      <c r="G186" s="224">
        <f>G185-G184</f>
        <v>0</v>
      </c>
    </row>
  </sheetData>
  <mergeCells count="33">
    <mergeCell ref="A79:C79"/>
    <mergeCell ref="C3:O3"/>
    <mergeCell ref="A17:C17"/>
    <mergeCell ref="C18:O18"/>
    <mergeCell ref="A25:C25"/>
    <mergeCell ref="C26:O26"/>
    <mergeCell ref="A50:C50"/>
    <mergeCell ref="C51:O51"/>
    <mergeCell ref="A62:C62"/>
    <mergeCell ref="C63:O63"/>
    <mergeCell ref="A69:C69"/>
    <mergeCell ref="C70:O70"/>
    <mergeCell ref="A98:C98"/>
    <mergeCell ref="C99:O99"/>
    <mergeCell ref="A103:C103"/>
    <mergeCell ref="C104:O104"/>
    <mergeCell ref="A106:C106"/>
    <mergeCell ref="C177:O177"/>
    <mergeCell ref="A183:C183"/>
    <mergeCell ref="A184:C184"/>
    <mergeCell ref="D1:E1"/>
    <mergeCell ref="F1:G1"/>
    <mergeCell ref="H1:I1"/>
    <mergeCell ref="N1:O1"/>
    <mergeCell ref="J1:K1"/>
    <mergeCell ref="L1:M1"/>
    <mergeCell ref="C107:O107"/>
    <mergeCell ref="A118:C118"/>
    <mergeCell ref="C119:O119"/>
    <mergeCell ref="A137:C137"/>
    <mergeCell ref="C138:O138"/>
    <mergeCell ref="A176:C176"/>
    <mergeCell ref="C80:O8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capital</vt:lpstr>
      <vt:lpstr>special programme</vt:lpstr>
      <vt:lpstr>overhead cost details</vt:lpstr>
      <vt:lpstr>overhead cost by sector</vt:lpstr>
      <vt:lpstr>spg-by sector</vt:lpstr>
      <vt:lpstr>cap -sect-proposed</vt:lpstr>
      <vt:lpstr>capital by sector</vt:lpstr>
      <vt:lpstr>sector summary</vt:lpstr>
      <vt:lpstr>salaries n others</vt:lpstr>
      <vt:lpstr>grant</vt:lpstr>
      <vt:lpstr>Sheet1</vt:lpstr>
      <vt:lpstr>social cont</vt:lpstr>
      <vt:lpstr>Sheet3</vt:lpstr>
      <vt:lpstr>overhead cost</vt:lpstr>
      <vt:lpstr>capital!Print_Titles</vt:lpstr>
      <vt:lpstr>'capital by sector'!Print_Titles</vt:lpstr>
      <vt:lpstr>'overhead cost'!Print_Titles</vt:lpstr>
      <vt:lpstr>'overhead cost by sector'!Print_Titles</vt:lpstr>
      <vt:lpstr>'overhead cost details'!Print_Titles</vt:lpstr>
      <vt:lpstr>'special programme'!Print_Titles</vt:lpstr>
      <vt:lpstr>'spg-by sector'!Print_Titles</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dc:creator>
  <cp:lastModifiedBy>Abiodun</cp:lastModifiedBy>
  <cp:lastPrinted>2020-07-06T15:35:19Z</cp:lastPrinted>
  <dcterms:created xsi:type="dcterms:W3CDTF">2020-05-14T11:20:33Z</dcterms:created>
  <dcterms:modified xsi:type="dcterms:W3CDTF">2020-07-08T10:09:23Z</dcterms:modified>
</cp:coreProperties>
</file>